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T07\"/>
    </mc:Choice>
  </mc:AlternateContent>
  <bookViews>
    <workbookView xWindow="0" yWindow="0" windowWidth="20460" windowHeight="7680" tabRatio="917"/>
  </bookViews>
  <sheets>
    <sheet name="Table 1" sheetId="25" r:id="rId1"/>
    <sheet name="Table 2" sheetId="48" r:id="rId2"/>
    <sheet name="Table 3 TransCost D2 " sheetId="47" r:id="rId3"/>
    <sheet name="Table 3 WY Wind 2021" sheetId="43" r:id="rId4"/>
    <sheet name="Table 3 DJ Wind 2031" sheetId="42" r:id="rId5"/>
    <sheet name="Table 4" sheetId="28" r:id="rId6"/>
    <sheet name="Table 5" sheetId="31" r:id="rId7"/>
    <sheet name="Table 3 UT Solar 2031" sheetId="40" state="hidden" r:id="rId8"/>
    <sheet name="Table 3 Yakima Solar 2028" sheetId="41" state="hidden" r:id="rId9"/>
    <sheet name="Table 3 30 MW Geoth 2029" sheetId="46" state="hidden" r:id="rId10"/>
    <sheet name="Table 3 200 MW (UT N) 2029)" sheetId="29" state="hidden" r:id="rId11"/>
    <sheet name="Table 3 436MW (West M) 2030" sheetId="36" state="hidden" r:id="rId12"/>
    <sheet name="Table 3 477 MW (Wyo) 2033" sheetId="37" state="hidden" r:id="rId13"/>
    <sheet name="Table 3 200 MW (Wyo) 2033" sheetId="39" state="hidden" r:id="rId14"/>
    <sheet name="Table 3 ID Wind 2036" sheetId="44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200_SCCT_UtahN">'Table 1'!$I$19</definedName>
    <definedName name="_200_SCCT_WYNE">'Table 1'!$I$21</definedName>
    <definedName name="_30_Geo_West" localSheetId="1">'Table 1'!$I$17</definedName>
    <definedName name="_30_Geo_West" localSheetId="2">'Table 1'!$I$17</definedName>
    <definedName name="_30_Geo_West">'Table 1'!$I$17</definedName>
    <definedName name="_436_CCCT_WestMain" localSheetId="1">'Table 1'!$I$18</definedName>
    <definedName name="_436_CCCT_WestMain" localSheetId="2">'Table 1'!$I$18</definedName>
    <definedName name="_436_CCCT_WestMain">'Table 1'!$I$18</definedName>
    <definedName name="_477_CCCT_WYNE">'Table 1'!$I$20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3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3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3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3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3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'[1]on off peak hours'!$C$15:$ED$15</definedName>
    <definedName name="Discount_Rate" localSheetId="1">'Table 1'!$I$39</definedName>
    <definedName name="Discount_Rate">'Table 1'!$I$39</definedName>
    <definedName name="Discount_Rate_2015_IRP" localSheetId="9">'[2]Table 7 to 8'!$AE$43</definedName>
    <definedName name="Discount_Rate_2015_IRP" localSheetId="4">'[2]Table 7 to 8'!$AE$43</definedName>
    <definedName name="Discount_Rate_2015_IRP" localSheetId="14">'[2]Table 7 to 8'!$AE$43</definedName>
    <definedName name="Discount_Rate_2015_IRP" localSheetId="2">'[2]Table 7 to 8'!$AE$43</definedName>
    <definedName name="Discount_Rate_2015_IRP" localSheetId="7">'[2]Table 7 to 8'!$AE$43</definedName>
    <definedName name="Discount_Rate_2015_IRP" localSheetId="3">'[2]Table 7 to 8'!$AE$43</definedName>
    <definedName name="Discount_Rate_2015_IRP" localSheetId="8">'[2]Table 7 to 8'!$AE$43</definedName>
    <definedName name="Discount_Rate_2015_IRP">'[3]Table 7 to 8'!$AE$43</definedName>
    <definedName name="FixedSolar_Capacity_Contr">'[3]Exhibit 3- Std FixedSolar QF'!$G$53</definedName>
    <definedName name="HoursHoliday">'[1]on off peak hours'!$C$16:$ED$20</definedName>
    <definedName name="Market" localSheetId="9">'[4]OFPC Source'!$J$8:$M$295</definedName>
    <definedName name="Market" localSheetId="4">'[4]OFPC Source'!$J$8:$M$295</definedName>
    <definedName name="Market" localSheetId="14">'[4]OFPC Source'!$J$8:$M$295</definedName>
    <definedName name="Market" localSheetId="2">'[4]OFPC Source'!$J$8:$M$295</definedName>
    <definedName name="Market" localSheetId="7">'[4]OFPC Source'!$J$8:$M$295</definedName>
    <definedName name="Market" localSheetId="3">'[4]OFPC Source'!$J$8:$M$295</definedName>
    <definedName name="Market" localSheetId="8">'[4]OFPC Source'!$J$8:$M$295</definedName>
    <definedName name="Market">'[3]OFPC Source'!$J$8:$M$295</definedName>
    <definedName name="_xlnm.Print_Area" localSheetId="0">'Table 1'!$A$1:$H$57</definedName>
    <definedName name="_xlnm.Print_Area" localSheetId="10">'Table 3 200 MW (UT N) 2029)'!$A$1:$K$91</definedName>
    <definedName name="_xlnm.Print_Area" localSheetId="13">'Table 3 200 MW (Wyo) 2033'!$A$1:$K$91</definedName>
    <definedName name="_xlnm.Print_Area" localSheetId="9">'Table 3 30 MW Geoth 2029'!$A$1:$K$74</definedName>
    <definedName name="_xlnm.Print_Area" localSheetId="11">'Table 3 436MW (West M) 2030'!$A$1:$K$91</definedName>
    <definedName name="_xlnm.Print_Area" localSheetId="12">'Table 3 477 MW (Wyo) 2033'!$A$1:$K$91</definedName>
    <definedName name="_xlnm.Print_Area" localSheetId="4">'Table 3 DJ Wind 2031'!$A$1:$K$74</definedName>
    <definedName name="_xlnm.Print_Area" localSheetId="14">'Table 3 ID Wind 2036'!$A$1:$K$74</definedName>
    <definedName name="_xlnm.Print_Area" localSheetId="2">'Table 3 TransCost D2 '!$A$1:$K$49</definedName>
    <definedName name="_xlnm.Print_Area" localSheetId="7">'Table 3 UT Solar 2031'!$A$1:$K$74</definedName>
    <definedName name="_xlnm.Print_Area" localSheetId="3">'Table 3 WY Wind 2021'!$A$1:$L$74</definedName>
    <definedName name="_xlnm.Print_Area" localSheetId="8">'Table 3 Yakima Solar 2028'!$A$1:$K$74</definedName>
    <definedName name="_xlnm.Print_Area" localSheetId="5">'Table 4'!$A$1:$E$42</definedName>
    <definedName name="_xlnm.Print_Area" localSheetId="6">'Table 5'!$A$1:$H$266</definedName>
    <definedName name="_xlnm.Print_Titles" localSheetId="10">'Table 3 200 MW (UT N) 2029)'!$1:$6</definedName>
    <definedName name="_xlnm.Print_Titles" localSheetId="13">'Table 3 200 MW (Wyo) 2033'!$1:$6</definedName>
    <definedName name="_xlnm.Print_Titles" localSheetId="11">'Table 3 436MW (West M) 2030'!$1:$6</definedName>
    <definedName name="_xlnm.Print_Titles" localSheetId="12">'Table 3 477 MW (Wyo) 2033'!$1:$6</definedName>
    <definedName name="RenewableMarketShape" localSheetId="9">'[4]OFPC Source'!$P$5:$U$28</definedName>
    <definedName name="RenewableMarketShape" localSheetId="4">'[4]OFPC Source'!$P$5:$U$28</definedName>
    <definedName name="RenewableMarketShape" localSheetId="14">'[4]OFPC Source'!$P$5:$U$28</definedName>
    <definedName name="RenewableMarketShape" localSheetId="2">'[4]OFPC Source'!$P$5:$U$28</definedName>
    <definedName name="RenewableMarketShape" localSheetId="7">'[4]OFPC Source'!$P$5:$U$28</definedName>
    <definedName name="RenewableMarketShape" localSheetId="3">'[4]OFPC Source'!$P$5:$U$28</definedName>
    <definedName name="RenewableMarketShape" localSheetId="8">'[4]OFPC Source'!$P$5:$U$28</definedName>
    <definedName name="RenewableMarketShape">'[3]OFPC Source'!$P$5:$U$33</definedName>
    <definedName name="Solar_Fixed_integr_cost">'[5]Table 10'!$B$46</definedName>
    <definedName name="Solar_HLH" localSheetId="9">'[4]OFPC Source'!$U$47</definedName>
    <definedName name="Solar_HLH" localSheetId="4">'[4]OFPC Source'!$U$47</definedName>
    <definedName name="Solar_HLH" localSheetId="14">'[4]OFPC Source'!$U$47</definedName>
    <definedName name="Solar_HLH" localSheetId="2">'[4]OFPC Source'!$U$47</definedName>
    <definedName name="Solar_HLH" localSheetId="7">'[4]OFPC Source'!$U$47</definedName>
    <definedName name="Solar_HLH" localSheetId="3">'[4]OFPC Source'!$U$47</definedName>
    <definedName name="Solar_HLH" localSheetId="8">'[4]OFPC Source'!$U$47</definedName>
    <definedName name="Solar_HLH">'[3]OFPC Source'!$U$48</definedName>
    <definedName name="Solar_LLH" localSheetId="9">'[4]OFPC Source'!$V$47</definedName>
    <definedName name="Solar_LLH" localSheetId="4">'[4]OFPC Source'!$V$47</definedName>
    <definedName name="Solar_LLH" localSheetId="14">'[4]OFPC Source'!$V$47</definedName>
    <definedName name="Solar_LLH" localSheetId="2">'[4]OFPC Source'!$V$47</definedName>
    <definedName name="Solar_LLH" localSheetId="7">'[4]OFPC Source'!$V$47</definedName>
    <definedName name="Solar_LLH" localSheetId="3">'[4]OFPC Source'!$V$47</definedName>
    <definedName name="Solar_LLH" localSheetId="8">'[4]OFPC Source'!$V$47</definedName>
    <definedName name="Solar_LLH">'[3]OFPC Source'!$V$48</definedName>
    <definedName name="Solar_Tracking_integr_cost">'[5]Table 10'!$B$45</definedName>
    <definedName name="Study_Cap_Adj" localSheetId="2">'Table 1'!$I$8</definedName>
    <definedName name="Study_Cap_Adj">'Table 1'!$I$8</definedName>
    <definedName name="Study_CF" localSheetId="1">'Table 5'!$M$7</definedName>
    <definedName name="Study_CF">'Table 5'!$M$7</definedName>
    <definedName name="Study_MW" localSheetId="1">'Table 5'!$M$6</definedName>
    <definedName name="Study_MW">'Table 5'!$M$6</definedName>
    <definedName name="Study_Name" localSheetId="9">[1]ImportData!$D$7</definedName>
    <definedName name="Study_Name" localSheetId="4">[1]ImportData!$D$7</definedName>
    <definedName name="Study_Name" localSheetId="14">[1]ImportData!$D$7</definedName>
    <definedName name="Study_Name" localSheetId="2">[1]ImportData!$D$7</definedName>
    <definedName name="Study_Name" localSheetId="7">[1]ImportData!$D$7</definedName>
    <definedName name="Study_Name" localSheetId="3">[1]ImportData!$D$7</definedName>
    <definedName name="Study_Name" localSheetId="8">[1]ImportData!$D$7</definedName>
    <definedName name="Wind_Capacity_Contr">'[3]Exhibit 2- Std Wind QF '!$E$57</definedName>
    <definedName name="Wind_Integration_Charge">'[3]Exhibit 2- Std Wind QF '!$E$45</definedName>
  </definedNames>
  <calcPr calcId="152511"/>
</workbook>
</file>

<file path=xl/calcChain.xml><?xml version="1.0" encoding="utf-8"?>
<calcChain xmlns="http://schemas.openxmlformats.org/spreadsheetml/2006/main">
  <c r="B13" i="48" l="1"/>
  <c r="F240" i="31" l="1"/>
  <c r="F252" i="31" s="1"/>
  <c r="F264" i="31" s="1"/>
  <c r="F239" i="31"/>
  <c r="F251" i="31" s="1"/>
  <c r="F263" i="31" s="1"/>
  <c r="F238" i="31"/>
  <c r="C238" i="31" s="1"/>
  <c r="F237" i="31"/>
  <c r="C237" i="31" s="1"/>
  <c r="F236" i="31"/>
  <c r="F248" i="31" s="1"/>
  <c r="F260" i="31" s="1"/>
  <c r="F235" i="31"/>
  <c r="F247" i="31" s="1"/>
  <c r="F259" i="31" s="1"/>
  <c r="F234" i="31"/>
  <c r="C234" i="31" s="1"/>
  <c r="F233" i="31"/>
  <c r="F245" i="31" s="1"/>
  <c r="F257" i="31" s="1"/>
  <c r="F232" i="31"/>
  <c r="F244" i="31" s="1"/>
  <c r="F256" i="31" s="1"/>
  <c r="F231" i="31"/>
  <c r="F243" i="31" s="1"/>
  <c r="F255" i="31" s="1"/>
  <c r="F230" i="31"/>
  <c r="C230" i="31" s="1"/>
  <c r="F229" i="31"/>
  <c r="C229" i="31" s="1"/>
  <c r="F228" i="31"/>
  <c r="C228" i="31" s="1"/>
  <c r="F227" i="31"/>
  <c r="C227" i="31" s="1"/>
  <c r="F226" i="31"/>
  <c r="C226" i="31" s="1"/>
  <c r="F225" i="31"/>
  <c r="C225" i="31" s="1"/>
  <c r="F224" i="31"/>
  <c r="C224" i="31" s="1"/>
  <c r="F223" i="31"/>
  <c r="C223" i="31" s="1"/>
  <c r="F222" i="31"/>
  <c r="C222" i="31" s="1"/>
  <c r="F221" i="31"/>
  <c r="C221" i="31" s="1"/>
  <c r="F220" i="31"/>
  <c r="C220" i="31" s="1"/>
  <c r="F219" i="31"/>
  <c r="C219" i="31" s="1"/>
  <c r="F218" i="31"/>
  <c r="C218" i="31" s="1"/>
  <c r="F217" i="31"/>
  <c r="C217" i="31" s="1"/>
  <c r="F216" i="31"/>
  <c r="C216" i="31" s="1"/>
  <c r="F215" i="31"/>
  <c r="C215" i="31" s="1"/>
  <c r="F214" i="31"/>
  <c r="C214" i="31" s="1"/>
  <c r="F213" i="31"/>
  <c r="C213" i="31" s="1"/>
  <c r="F212" i="31"/>
  <c r="C212" i="31" s="1"/>
  <c r="F211" i="31"/>
  <c r="C211" i="31" s="1"/>
  <c r="F210" i="31"/>
  <c r="C210" i="31" s="1"/>
  <c r="F209" i="31"/>
  <c r="C209" i="31" s="1"/>
  <c r="F208" i="31"/>
  <c r="C208" i="31" s="1"/>
  <c r="F207" i="31"/>
  <c r="C207" i="31" s="1"/>
  <c r="F206" i="31"/>
  <c r="C206" i="31" s="1"/>
  <c r="F205" i="31"/>
  <c r="C205" i="31" s="1"/>
  <c r="F204" i="31"/>
  <c r="C204" i="31" s="1"/>
  <c r="F203" i="31"/>
  <c r="C203" i="31" s="1"/>
  <c r="F202" i="31"/>
  <c r="C202" i="31" s="1"/>
  <c r="F201" i="31"/>
  <c r="C201" i="31" s="1"/>
  <c r="F200" i="31"/>
  <c r="C200" i="31" s="1"/>
  <c r="F199" i="31"/>
  <c r="C199" i="31" s="1"/>
  <c r="F198" i="31"/>
  <c r="C198" i="31" s="1"/>
  <c r="F197" i="31"/>
  <c r="C197" i="31" s="1"/>
  <c r="F196" i="31"/>
  <c r="C196" i="31" s="1"/>
  <c r="F195" i="31"/>
  <c r="C195" i="31" s="1"/>
  <c r="F194" i="31"/>
  <c r="C194" i="31" s="1"/>
  <c r="F193" i="31"/>
  <c r="C193" i="31" s="1"/>
  <c r="F192" i="31"/>
  <c r="C192" i="31" s="1"/>
  <c r="F191" i="31"/>
  <c r="C191" i="31" s="1"/>
  <c r="F190" i="31"/>
  <c r="C190" i="31" s="1"/>
  <c r="F189" i="31"/>
  <c r="C189" i="31" s="1"/>
  <c r="F188" i="31"/>
  <c r="C188" i="31" s="1"/>
  <c r="F187" i="31"/>
  <c r="C187" i="31" s="1"/>
  <c r="F186" i="31"/>
  <c r="C186" i="31" s="1"/>
  <c r="F185" i="31"/>
  <c r="C185" i="31" s="1"/>
  <c r="F184" i="31"/>
  <c r="C184" i="31" s="1"/>
  <c r="F183" i="31"/>
  <c r="C183" i="31" s="1"/>
  <c r="F182" i="31"/>
  <c r="C182" i="31" s="1"/>
  <c r="F181" i="31"/>
  <c r="C181" i="31" s="1"/>
  <c r="F180" i="31"/>
  <c r="C180" i="31" s="1"/>
  <c r="F179" i="31"/>
  <c r="C179" i="31" s="1"/>
  <c r="F178" i="31"/>
  <c r="C178" i="31" s="1"/>
  <c r="F177" i="31"/>
  <c r="C177" i="31" s="1"/>
  <c r="F176" i="31"/>
  <c r="C176" i="31" s="1"/>
  <c r="F175" i="31"/>
  <c r="C175" i="31" s="1"/>
  <c r="F174" i="31"/>
  <c r="C174" i="31" s="1"/>
  <c r="F173" i="31"/>
  <c r="C173" i="31" s="1"/>
  <c r="F172" i="31"/>
  <c r="C172" i="31" s="1"/>
  <c r="F171" i="31"/>
  <c r="C171" i="31" s="1"/>
  <c r="F170" i="31"/>
  <c r="C170" i="31" s="1"/>
  <c r="F169" i="31"/>
  <c r="C169" i="31" s="1"/>
  <c r="F168" i="31"/>
  <c r="C168" i="31" s="1"/>
  <c r="F167" i="31"/>
  <c r="C167" i="31" s="1"/>
  <c r="F166" i="31"/>
  <c r="C166" i="31" s="1"/>
  <c r="F165" i="31"/>
  <c r="C165" i="31" s="1"/>
  <c r="F164" i="31"/>
  <c r="C164" i="31" s="1"/>
  <c r="F163" i="31"/>
  <c r="C163" i="31" s="1"/>
  <c r="F162" i="31"/>
  <c r="C162" i="31" s="1"/>
  <c r="F161" i="31"/>
  <c r="C161" i="31" s="1"/>
  <c r="F160" i="31"/>
  <c r="C160" i="31" s="1"/>
  <c r="F159" i="31"/>
  <c r="C159" i="31" s="1"/>
  <c r="F158" i="31"/>
  <c r="C158" i="31" s="1"/>
  <c r="F157" i="31"/>
  <c r="C157" i="31" s="1"/>
  <c r="F156" i="31"/>
  <c r="C156" i="31" s="1"/>
  <c r="F155" i="31"/>
  <c r="C155" i="31" s="1"/>
  <c r="F154" i="31"/>
  <c r="C154" i="31" s="1"/>
  <c r="F153" i="31"/>
  <c r="C153" i="31" s="1"/>
  <c r="F152" i="31"/>
  <c r="C152" i="31" s="1"/>
  <c r="F151" i="31"/>
  <c r="C151" i="31" s="1"/>
  <c r="F150" i="31"/>
  <c r="C150" i="31" s="1"/>
  <c r="F149" i="31"/>
  <c r="C149" i="31" s="1"/>
  <c r="F148" i="31"/>
  <c r="C148" i="31" s="1"/>
  <c r="F147" i="31"/>
  <c r="C147" i="31" s="1"/>
  <c r="F146" i="31"/>
  <c r="C146" i="31" s="1"/>
  <c r="F145" i="31"/>
  <c r="C145" i="31" s="1"/>
  <c r="F144" i="31"/>
  <c r="C144" i="31" s="1"/>
  <c r="F143" i="31"/>
  <c r="C143" i="31" s="1"/>
  <c r="F142" i="31"/>
  <c r="C142" i="31" s="1"/>
  <c r="F141" i="31"/>
  <c r="C141" i="31" s="1"/>
  <c r="F140" i="31"/>
  <c r="C140" i="31" s="1"/>
  <c r="F139" i="31"/>
  <c r="C139" i="31" s="1"/>
  <c r="F138" i="31"/>
  <c r="C138" i="31" s="1"/>
  <c r="F137" i="31"/>
  <c r="C137" i="31" s="1"/>
  <c r="F136" i="31"/>
  <c r="C136" i="31" s="1"/>
  <c r="F135" i="31"/>
  <c r="C135" i="31" s="1"/>
  <c r="F134" i="31"/>
  <c r="C134" i="31" s="1"/>
  <c r="F133" i="31"/>
  <c r="C133" i="31" s="1"/>
  <c r="L13" i="31"/>
  <c r="M14" i="31"/>
  <c r="L14" i="31" s="1"/>
  <c r="B13" i="31"/>
  <c r="O32" i="48"/>
  <c r="N32" i="48"/>
  <c r="M32" i="48"/>
  <c r="L32" i="48"/>
  <c r="K32" i="48"/>
  <c r="J32" i="48"/>
  <c r="I32" i="48"/>
  <c r="H32" i="48"/>
  <c r="G32" i="48"/>
  <c r="F32" i="48"/>
  <c r="E32" i="48"/>
  <c r="D32" i="48"/>
  <c r="C32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C31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C30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C24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C235" i="31" l="1"/>
  <c r="F246" i="31"/>
  <c r="F258" i="31" s="1"/>
  <c r="C233" i="31"/>
  <c r="F241" i="31"/>
  <c r="F253" i="31" s="1"/>
  <c r="F249" i="31"/>
  <c r="F261" i="31" s="1"/>
  <c r="C231" i="31"/>
  <c r="C239" i="31"/>
  <c r="F242" i="31"/>
  <c r="F254" i="31" s="1"/>
  <c r="F250" i="31"/>
  <c r="F262" i="31" s="1"/>
  <c r="C232" i="31"/>
  <c r="C236" i="31"/>
  <c r="C240" i="31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C94" i="31" l="1"/>
  <c r="C118" i="31"/>
  <c r="C80" i="31"/>
  <c r="C68" i="31"/>
  <c r="C108" i="31"/>
  <c r="C101" i="31"/>
  <c r="C32" i="31"/>
  <c r="C71" i="31"/>
  <c r="C92" i="31"/>
  <c r="C23" i="31"/>
  <c r="C122" i="31"/>
  <c r="C89" i="31"/>
  <c r="C55" i="31"/>
  <c r="C115" i="31"/>
  <c r="C56" i="31"/>
  <c r="C17" i="31"/>
  <c r="C51" i="31"/>
  <c r="C77" i="31"/>
  <c r="C99" i="31"/>
  <c r="C53" i="31"/>
  <c r="C128" i="31"/>
  <c r="C59" i="31"/>
  <c r="C105" i="31"/>
  <c r="C79" i="31"/>
  <c r="C31" i="31"/>
  <c r="C36" i="31"/>
  <c r="C91" i="31"/>
  <c r="C124" i="31"/>
  <c r="C14" i="31"/>
  <c r="C123" i="31"/>
  <c r="C52" i="31"/>
  <c r="C76" i="31"/>
  <c r="C117" i="31"/>
  <c r="C72" i="31"/>
  <c r="C70" i="31"/>
  <c r="C93" i="31"/>
  <c r="C26" i="31"/>
  <c r="C127" i="31"/>
  <c r="C86" i="31"/>
  <c r="C87" i="31"/>
  <c r="C30" i="31"/>
  <c r="C39" i="31"/>
  <c r="C44" i="31"/>
  <c r="C100" i="31"/>
  <c r="C132" i="31"/>
  <c r="C29" i="31"/>
  <c r="C120" i="31"/>
  <c r="C22" i="31"/>
  <c r="C112" i="31"/>
  <c r="C82" i="31"/>
  <c r="C78" i="31"/>
  <c r="C33" i="31"/>
  <c r="C28" i="31"/>
  <c r="C125" i="31"/>
  <c r="C107" i="31"/>
  <c r="C54" i="31"/>
  <c r="C103" i="31"/>
  <c r="C46" i="31"/>
  <c r="C64" i="31"/>
  <c r="C19" i="31"/>
  <c r="C21" i="31"/>
  <c r="C88" i="31"/>
  <c r="C58" i="31"/>
  <c r="C110" i="31"/>
  <c r="C106" i="31"/>
  <c r="C47" i="31"/>
  <c r="C42" i="31"/>
  <c r="C24" i="31"/>
  <c r="C102" i="31"/>
  <c r="C111" i="31"/>
  <c r="C84" i="31"/>
  <c r="C45" i="31"/>
  <c r="C50" i="31"/>
  <c r="C104" i="31"/>
  <c r="C113" i="31"/>
  <c r="C66" i="31"/>
  <c r="C38" i="31"/>
  <c r="C75" i="31"/>
  <c r="C116" i="31"/>
  <c r="C20" i="31"/>
  <c r="C15" i="31"/>
  <c r="C57" i="31"/>
  <c r="C96" i="31"/>
  <c r="C131" i="31"/>
  <c r="C67" i="31"/>
  <c r="C41" i="31"/>
  <c r="C74" i="31"/>
  <c r="C95" i="31"/>
  <c r="C98" i="31"/>
  <c r="C114" i="31"/>
  <c r="C65" i="31"/>
  <c r="C35" i="31"/>
  <c r="C119" i="31"/>
  <c r="C27" i="31"/>
  <c r="C43" i="31"/>
  <c r="C130" i="31"/>
  <c r="C81" i="31"/>
  <c r="C34" i="31"/>
  <c r="C63" i="31"/>
  <c r="C18" i="31"/>
  <c r="C16" i="31"/>
  <c r="C69" i="31"/>
  <c r="C83" i="31"/>
  <c r="C90" i="31"/>
  <c r="C60" i="31"/>
  <c r="C126" i="31"/>
  <c r="C129" i="31"/>
  <c r="C48" i="31"/>
  <c r="C62" i="31"/>
  <c r="C40" i="31"/>
  <c r="C25" i="31" l="1"/>
  <c r="C97" i="31"/>
  <c r="C73" i="31"/>
  <c r="C37" i="31"/>
  <c r="C85" i="31"/>
  <c r="C109" i="31"/>
  <c r="C49" i="31"/>
  <c r="C121" i="31"/>
  <c r="C61" i="31"/>
  <c r="C13" i="31"/>
  <c r="L17" i="48" l="1"/>
  <c r="H15" i="48"/>
  <c r="F21" i="48"/>
  <c r="H22" i="48"/>
  <c r="J22" i="48"/>
  <c r="N16" i="48"/>
  <c r="H20" i="48"/>
  <c r="F17" i="48"/>
  <c r="O19" i="48"/>
  <c r="I15" i="48"/>
  <c r="I18" i="48"/>
  <c r="M17" i="48"/>
  <c r="F20" i="48"/>
  <c r="K18" i="48"/>
  <c r="M22" i="48"/>
  <c r="K13" i="48"/>
  <c r="E21" i="48"/>
  <c r="M13" i="48"/>
  <c r="G18" i="48"/>
  <c r="H13" i="48"/>
  <c r="E17" i="48"/>
  <c r="N21" i="48"/>
  <c r="E15" i="48"/>
  <c r="L13" i="48"/>
  <c r="O22" i="48"/>
  <c r="E13" i="48"/>
  <c r="J16" i="48"/>
  <c r="M14" i="48"/>
  <c r="L16" i="48"/>
  <c r="N15" i="48"/>
  <c r="M18" i="48"/>
  <c r="O17" i="48"/>
  <c r="H18" i="48"/>
  <c r="M21" i="48"/>
  <c r="J15" i="48"/>
  <c r="K21" i="48"/>
  <c r="M16" i="48"/>
  <c r="O21" i="48"/>
  <c r="G16" i="48"/>
  <c r="K16" i="48"/>
  <c r="O15" i="48"/>
  <c r="N14" i="48"/>
  <c r="I17" i="48"/>
  <c r="J13" i="48"/>
  <c r="G20" i="48"/>
  <c r="G22" i="48"/>
  <c r="H19" i="48"/>
  <c r="O16" i="48"/>
  <c r="E20" i="48"/>
  <c r="E16" i="48"/>
  <c r="J20" i="48"/>
  <c r="I14" i="48"/>
  <c r="J14" i="48"/>
  <c r="K19" i="48"/>
  <c r="G15" i="48"/>
  <c r="F14" i="48"/>
  <c r="F18" i="48"/>
  <c r="G19" i="48"/>
  <c r="H14" i="48"/>
  <c r="F22" i="48"/>
  <c r="J21" i="48"/>
  <c r="L22" i="48"/>
  <c r="H17" i="48"/>
  <c r="H21" i="48"/>
  <c r="G17" i="48"/>
  <c r="K15" i="48"/>
  <c r="J19" i="48"/>
  <c r="E22" i="48"/>
  <c r="I19" i="48"/>
  <c r="N19" i="48"/>
  <c r="L15" i="48"/>
  <c r="I16" i="48"/>
  <c r="F19" i="48"/>
  <c r="J18" i="48"/>
  <c r="N17" i="48"/>
  <c r="G13" i="48"/>
  <c r="J17" i="48"/>
  <c r="I20" i="48"/>
  <c r="G14" i="48"/>
  <c r="E14" i="48"/>
  <c r="K22" i="48"/>
  <c r="O20" i="48"/>
  <c r="I22" i="48"/>
  <c r="I21" i="48"/>
  <c r="K20" i="48"/>
  <c r="M15" i="48"/>
  <c r="F15" i="48"/>
  <c r="O14" i="48"/>
  <c r="N13" i="48"/>
  <c r="N18" i="48"/>
  <c r="E18" i="48"/>
  <c r="O18" i="48"/>
  <c r="N20" i="48"/>
  <c r="E19" i="48"/>
  <c r="L20" i="48"/>
  <c r="K14" i="48"/>
  <c r="I13" i="48"/>
  <c r="N22" i="48"/>
  <c r="O13" i="48"/>
  <c r="L14" i="48"/>
  <c r="L19" i="48"/>
  <c r="H16" i="48"/>
  <c r="K17" i="48"/>
  <c r="L18" i="48"/>
  <c r="F13" i="48"/>
  <c r="M20" i="48"/>
  <c r="G21" i="48"/>
  <c r="L21" i="48"/>
  <c r="F16" i="48"/>
  <c r="M19" i="48"/>
  <c r="C14" i="48" l="1"/>
  <c r="D22" i="48"/>
  <c r="D13" i="48"/>
  <c r="D14" i="48"/>
  <c r="D19" i="48"/>
  <c r="D15" i="48"/>
  <c r="D18" i="48"/>
  <c r="D16" i="48"/>
  <c r="D21" i="48"/>
  <c r="D20" i="48"/>
  <c r="D17" i="48"/>
  <c r="C19" i="48" l="1"/>
  <c r="C21" i="48"/>
  <c r="C22" i="48"/>
  <c r="C17" i="48"/>
  <c r="C15" i="48"/>
  <c r="C20" i="48"/>
  <c r="C18" i="48"/>
  <c r="C16" i="48"/>
  <c r="C13" i="48"/>
  <c r="B14" i="48" l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9" i="47" l="1"/>
  <c r="B11" i="47"/>
  <c r="B12" i="47" s="1"/>
  <c r="B13" i="47" s="1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C11" i="47" l="1"/>
  <c r="E11" i="47" l="1"/>
  <c r="BM5" i="25" l="1"/>
  <c r="B38" i="25"/>
  <c r="B52" i="25"/>
  <c r="B42" i="25" l="1"/>
  <c r="C12" i="47" l="1"/>
  <c r="C10" i="47"/>
  <c r="E10" i="47" s="1"/>
  <c r="C43" i="47"/>
  <c r="C42" i="47"/>
  <c r="E12" i="47" l="1"/>
  <c r="C13" i="47"/>
  <c r="C44" i="47"/>
  <c r="H10" i="43"/>
  <c r="C14" i="47" l="1"/>
  <c r="E13" i="47"/>
  <c r="C45" i="47"/>
  <c r="H11" i="43"/>
  <c r="C40" i="47"/>
  <c r="C15" i="47" l="1"/>
  <c r="E14" i="47"/>
  <c r="H12" i="43"/>
  <c r="H13" i="43" s="1"/>
  <c r="H14" i="43" s="1"/>
  <c r="H15" i="43" s="1"/>
  <c r="H16" i="43" s="1"/>
  <c r="H17" i="43" s="1"/>
  <c r="H18" i="43" s="1"/>
  <c r="H19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H30" i="43" s="1"/>
  <c r="H31" i="43" s="1"/>
  <c r="H32" i="43" s="1"/>
  <c r="H33" i="43" s="1"/>
  <c r="H34" i="43" s="1"/>
  <c r="H35" i="43" s="1"/>
  <c r="H36" i="43" s="1"/>
  <c r="C46" i="47"/>
  <c r="E15" i="47" l="1"/>
  <c r="C16" i="47"/>
  <c r="C47" i="47"/>
  <c r="E16" i="47" l="1"/>
  <c r="C17" i="47"/>
  <c r="C48" i="47"/>
  <c r="C10" i="25"/>
  <c r="C18" i="47" l="1"/>
  <c r="E17" i="47"/>
  <c r="C49" i="47"/>
  <c r="C19" i="47" l="1"/>
  <c r="E18" i="47"/>
  <c r="F41" i="47"/>
  <c r="E19" i="47" l="1"/>
  <c r="C20" i="47"/>
  <c r="F42" i="47"/>
  <c r="H10" i="44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E20" i="47" l="1"/>
  <c r="C21" i="47"/>
  <c r="F43" i="47"/>
  <c r="D10" i="46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C22" i="47" l="1"/>
  <c r="E21" i="47"/>
  <c r="F44" i="47"/>
  <c r="F10" i="46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C23" i="47" l="1"/>
  <c r="E22" i="47"/>
  <c r="F45" i="47"/>
  <c r="K12" i="43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E23" i="47" l="1"/>
  <c r="C24" i="47"/>
  <c r="F46" i="47"/>
  <c r="D12" i="44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E24" i="47" l="1"/>
  <c r="C25" i="47"/>
  <c r="F47" i="47"/>
  <c r="F12" i="44"/>
  <c r="I12" i="44" s="1"/>
  <c r="J12" i="44" s="1"/>
  <c r="K16" i="44"/>
  <c r="E15" i="43"/>
  <c r="H17" i="46"/>
  <c r="E16" i="44"/>
  <c r="G16" i="44"/>
  <c r="C73" i="44"/>
  <c r="E17" i="46"/>
  <c r="G17" i="46"/>
  <c r="C74" i="46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C26" i="47" l="1"/>
  <c r="E25" i="47"/>
  <c r="F48" i="47"/>
  <c r="E16" i="43"/>
  <c r="K17" i="44"/>
  <c r="G17" i="44"/>
  <c r="H17" i="44"/>
  <c r="E18" i="46"/>
  <c r="F66" i="46"/>
  <c r="C74" i="44"/>
  <c r="G18" i="46"/>
  <c r="E17" i="44"/>
  <c r="H18" i="46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C27" i="47" l="1"/>
  <c r="E26" i="47"/>
  <c r="F49" i="47"/>
  <c r="E17" i="43"/>
  <c r="E18" i="44"/>
  <c r="K18" i="44"/>
  <c r="K17" i="43"/>
  <c r="E19" i="46"/>
  <c r="G18" i="44"/>
  <c r="G17" i="43"/>
  <c r="G19" i="46"/>
  <c r="H18" i="44"/>
  <c r="H19" i="46"/>
  <c r="F67" i="46"/>
  <c r="F66" i="44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E27" i="47" l="1"/>
  <c r="C28" i="47"/>
  <c r="I41" i="47"/>
  <c r="K18" i="43"/>
  <c r="E19" i="44"/>
  <c r="K19" i="44"/>
  <c r="G18" i="43"/>
  <c r="G19" i="44"/>
  <c r="H19" i="44"/>
  <c r="E20" i="46"/>
  <c r="F67" i="44"/>
  <c r="F68" i="46"/>
  <c r="H20" i="46"/>
  <c r="G20" i="46"/>
  <c r="E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8" i="47" l="1"/>
  <c r="C29" i="47"/>
  <c r="I42" i="47"/>
  <c r="E20" i="44"/>
  <c r="K20" i="44"/>
  <c r="G21" i="46"/>
  <c r="H20" i="44"/>
  <c r="E19" i="43"/>
  <c r="E21" i="46"/>
  <c r="G20" i="44"/>
  <c r="F69" i="46"/>
  <c r="F68" i="44"/>
  <c r="H21" i="46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C30" i="47" l="1"/>
  <c r="E29" i="47"/>
  <c r="I43" i="47"/>
  <c r="E22" i="46"/>
  <c r="E23" i="46" s="1"/>
  <c r="E21" i="44"/>
  <c r="K21" i="44"/>
  <c r="E20" i="43"/>
  <c r="K20" i="43"/>
  <c r="F69" i="44"/>
  <c r="F70" i="46"/>
  <c r="G22" i="46"/>
  <c r="H22" i="46"/>
  <c r="G21" i="44"/>
  <c r="H21" i="44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C31" i="47" l="1"/>
  <c r="E30" i="47"/>
  <c r="I44" i="47"/>
  <c r="E22" i="44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31" i="47" l="1"/>
  <c r="C32" i="47"/>
  <c r="E32" i="47" s="1"/>
  <c r="I45" i="47"/>
  <c r="E23" i="44"/>
  <c r="E24" i="44" s="1"/>
  <c r="K23" i="44"/>
  <c r="K22" i="43"/>
  <c r="G23" i="44"/>
  <c r="E25" i="46"/>
  <c r="F72" i="46"/>
  <c r="F71" i="44"/>
  <c r="G24" i="46"/>
  <c r="H23" i="44"/>
  <c r="H24" i="46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I46" i="47" l="1"/>
  <c r="K24" i="44"/>
  <c r="H24" i="44"/>
  <c r="H25" i="46"/>
  <c r="G24" i="44"/>
  <c r="G25" i="46"/>
  <c r="F73" i="46"/>
  <c r="E26" i="46"/>
  <c r="E25" i="44"/>
  <c r="F72" i="44"/>
  <c r="G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I47" i="47" l="1"/>
  <c r="K25" i="44"/>
  <c r="H25" i="44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I48" i="47" l="1"/>
  <c r="K26" i="44"/>
  <c r="G26" i="44"/>
  <c r="H27" i="46"/>
  <c r="E28" i="46"/>
  <c r="I66" i="46"/>
  <c r="E27" i="44"/>
  <c r="F74" i="44"/>
  <c r="G27" i="46"/>
  <c r="H26" i="44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I49" i="47" l="1"/>
  <c r="K27" i="44"/>
  <c r="H27" i="44"/>
  <c r="K26" i="43"/>
  <c r="G27" i="44"/>
  <c r="G28" i="46"/>
  <c r="E28" i="44"/>
  <c r="I66" i="44"/>
  <c r="I67" i="46"/>
  <c r="E29" i="46"/>
  <c r="H28" i="46"/>
  <c r="G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E34" i="46" s="1"/>
  <c r="G31" i="43"/>
  <c r="K33" i="44"/>
  <c r="G32" i="44"/>
  <c r="H32" i="44"/>
  <c r="E33" i="44"/>
  <c r="I71" i="44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G22" i="40" s="1"/>
  <c r="H21" i="40"/>
  <c r="D21" i="40"/>
  <c r="E21" i="40"/>
  <c r="K21" i="40"/>
  <c r="B35" i="40"/>
  <c r="F69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E20" i="39" s="1"/>
  <c r="D18" i="39"/>
  <c r="D51" i="39"/>
  <c r="C89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6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33" i="31"/>
  <c r="I253" i="31" s="1"/>
  <c r="I25" i="31"/>
  <c r="I14" i="31"/>
  <c r="K9" i="31"/>
  <c r="G32" i="29" l="1"/>
  <c r="H32" i="29" s="1"/>
  <c r="D34" i="29"/>
  <c r="E33" i="29"/>
  <c r="F33" i="29"/>
  <c r="I85" i="29"/>
  <c r="I134" i="31"/>
  <c r="I254" i="31" s="1"/>
  <c r="I145" i="31"/>
  <c r="I26" i="31"/>
  <c r="I15" i="31"/>
  <c r="I37" i="31"/>
  <c r="F34" i="29" l="1"/>
  <c r="E34" i="29"/>
  <c r="G33" i="29"/>
  <c r="H33" i="29" s="1"/>
  <c r="D35" i="29"/>
  <c r="I86" i="29"/>
  <c r="I157" i="31"/>
  <c r="I49" i="31"/>
  <c r="I146" i="31"/>
  <c r="I38" i="31"/>
  <c r="I135" i="31"/>
  <c r="I255" i="31" s="1"/>
  <c r="I27" i="31"/>
  <c r="I16" i="31"/>
  <c r="G34" i="29" l="1"/>
  <c r="H34" i="29" s="1"/>
  <c r="F35" i="29"/>
  <c r="E35" i="29"/>
  <c r="D36" i="29"/>
  <c r="I87" i="29"/>
  <c r="I147" i="31"/>
  <c r="I39" i="31"/>
  <c r="I169" i="31"/>
  <c r="I61" i="31"/>
  <c r="I136" i="31"/>
  <c r="I256" i="31" s="1"/>
  <c r="I17" i="31"/>
  <c r="I28" i="31"/>
  <c r="I158" i="31"/>
  <c r="I50" i="31"/>
  <c r="G35" i="29" l="1"/>
  <c r="H35" i="29" s="1"/>
  <c r="E36" i="29"/>
  <c r="F36" i="29"/>
  <c r="D37" i="29"/>
  <c r="I88" i="29"/>
  <c r="I170" i="31"/>
  <c r="I62" i="31"/>
  <c r="I148" i="31"/>
  <c r="I40" i="31"/>
  <c r="I159" i="31"/>
  <c r="I51" i="31"/>
  <c r="I137" i="31"/>
  <c r="I257" i="31" s="1"/>
  <c r="I29" i="31"/>
  <c r="I18" i="31"/>
  <c r="I181" i="31"/>
  <c r="I73" i="31"/>
  <c r="G36" i="29" l="1"/>
  <c r="H36" i="29" s="1"/>
  <c r="F37" i="29"/>
  <c r="E37" i="29"/>
  <c r="D38" i="29"/>
  <c r="I89" i="29"/>
  <c r="I138" i="31"/>
  <c r="I258" i="31" s="1"/>
  <c r="I19" i="31"/>
  <c r="I30" i="31"/>
  <c r="I182" i="31"/>
  <c r="I74" i="31"/>
  <c r="I193" i="31"/>
  <c r="I85" i="31"/>
  <c r="I149" i="31"/>
  <c r="I41" i="31"/>
  <c r="I171" i="31"/>
  <c r="I63" i="31"/>
  <c r="I160" i="31"/>
  <c r="I52" i="31"/>
  <c r="G37" i="29" l="1"/>
  <c r="H37" i="29" s="1"/>
  <c r="F38" i="29"/>
  <c r="E38" i="29"/>
  <c r="D39" i="29"/>
  <c r="I90" i="29"/>
  <c r="I172" i="31"/>
  <c r="I64" i="31"/>
  <c r="I161" i="31"/>
  <c r="I53" i="31"/>
  <c r="I205" i="31"/>
  <c r="I97" i="31"/>
  <c r="I217" i="31" s="1"/>
  <c r="I150" i="31"/>
  <c r="I42" i="31"/>
  <c r="I183" i="31"/>
  <c r="I75" i="31"/>
  <c r="I194" i="31"/>
  <c r="I86" i="31"/>
  <c r="I139" i="31"/>
  <c r="I259" i="31" s="1"/>
  <c r="I31" i="31"/>
  <c r="I20" i="31"/>
  <c r="G38" i="29" l="1"/>
  <c r="H38" i="29" s="1"/>
  <c r="E39" i="29"/>
  <c r="F39" i="29"/>
  <c r="D40" i="29"/>
  <c r="I91" i="29"/>
  <c r="I151" i="31"/>
  <c r="I43" i="31"/>
  <c r="I195" i="31"/>
  <c r="I87" i="31"/>
  <c r="I162" i="31"/>
  <c r="I54" i="31"/>
  <c r="I109" i="31"/>
  <c r="I229" i="31" s="1"/>
  <c r="I184" i="31"/>
  <c r="I76" i="31"/>
  <c r="I140" i="31"/>
  <c r="I260" i="31" s="1"/>
  <c r="I21" i="31"/>
  <c r="I32" i="31"/>
  <c r="I206" i="31"/>
  <c r="I98" i="31"/>
  <c r="I218" i="31" s="1"/>
  <c r="I173" i="31"/>
  <c r="I65" i="31"/>
  <c r="G39" i="29" l="1"/>
  <c r="H39" i="29" s="1"/>
  <c r="F40" i="29"/>
  <c r="E40" i="29"/>
  <c r="I152" i="31"/>
  <c r="I44" i="31"/>
  <c r="I174" i="31"/>
  <c r="I66" i="31"/>
  <c r="I185" i="31"/>
  <c r="I77" i="31"/>
  <c r="I110" i="31"/>
  <c r="I230" i="31" s="1"/>
  <c r="I141" i="31"/>
  <c r="I261" i="31" s="1"/>
  <c r="I33" i="31"/>
  <c r="I22" i="31"/>
  <c r="I196" i="31"/>
  <c r="I88" i="31"/>
  <c r="I121" i="31"/>
  <c r="I207" i="31"/>
  <c r="I99" i="31"/>
  <c r="I219" i="31" s="1"/>
  <c r="I163" i="31"/>
  <c r="I55" i="31"/>
  <c r="G40" i="29" l="1"/>
  <c r="H40" i="29" s="1"/>
  <c r="I175" i="31"/>
  <c r="I67" i="31"/>
  <c r="I208" i="31"/>
  <c r="I100" i="31"/>
  <c r="I220" i="31" s="1"/>
  <c r="I153" i="31"/>
  <c r="I45" i="31"/>
  <c r="I122" i="31"/>
  <c r="I164" i="31"/>
  <c r="I56" i="31"/>
  <c r="I111" i="31"/>
  <c r="I231" i="31" s="1"/>
  <c r="I241" i="31"/>
  <c r="I142" i="31"/>
  <c r="I262" i="31" s="1"/>
  <c r="I23" i="31"/>
  <c r="I34" i="31"/>
  <c r="I197" i="31"/>
  <c r="I89" i="31"/>
  <c r="I186" i="31"/>
  <c r="I78" i="31"/>
  <c r="I198" i="31" l="1"/>
  <c r="I90" i="31"/>
  <c r="I143" i="31"/>
  <c r="I263" i="31" s="1"/>
  <c r="I35" i="31"/>
  <c r="I24" i="31"/>
  <c r="I123" i="31"/>
  <c r="I242" i="31"/>
  <c r="I187" i="31"/>
  <c r="I79" i="31"/>
  <c r="I209" i="31"/>
  <c r="I101" i="31"/>
  <c r="I221" i="31" s="1"/>
  <c r="I154" i="31"/>
  <c r="I46" i="31"/>
  <c r="I176" i="31"/>
  <c r="I68" i="31"/>
  <c r="I165" i="31"/>
  <c r="I57" i="31"/>
  <c r="I112" i="31"/>
  <c r="I232" i="31" s="1"/>
  <c r="I177" i="31" l="1"/>
  <c r="I69" i="31"/>
  <c r="I188" i="31"/>
  <c r="I80" i="31"/>
  <c r="I113" i="31"/>
  <c r="I233" i="31" s="1"/>
  <c r="I199" i="31"/>
  <c r="I91" i="31"/>
  <c r="I243" i="31"/>
  <c r="I155" i="31"/>
  <c r="I47" i="31"/>
  <c r="I124" i="31"/>
  <c r="I166" i="31"/>
  <c r="I58" i="31"/>
  <c r="I144" i="31"/>
  <c r="I264" i="31" s="1"/>
  <c r="I36" i="31"/>
  <c r="I210" i="31"/>
  <c r="I102" i="31"/>
  <c r="I222" i="31" s="1"/>
  <c r="I114" i="31" l="1"/>
  <c r="I234" i="31" s="1"/>
  <c r="I211" i="31"/>
  <c r="I103" i="31"/>
  <c r="I223" i="31" s="1"/>
  <c r="I189" i="31"/>
  <c r="I81" i="31"/>
  <c r="I156" i="31"/>
  <c r="I48" i="31"/>
  <c r="I178" i="31"/>
  <c r="I70" i="31"/>
  <c r="I244" i="31"/>
  <c r="I167" i="31"/>
  <c r="I59" i="31"/>
  <c r="I125" i="31"/>
  <c r="I200" i="31"/>
  <c r="I92" i="31"/>
  <c r="I212" i="31" l="1"/>
  <c r="I104" i="31"/>
  <c r="I224" i="31" s="1"/>
  <c r="I190" i="31"/>
  <c r="I82" i="31"/>
  <c r="I201" i="31"/>
  <c r="I93" i="31"/>
  <c r="I245" i="31"/>
  <c r="I179" i="31"/>
  <c r="I71" i="31"/>
  <c r="I168" i="31"/>
  <c r="I60" i="31"/>
  <c r="I115" i="31"/>
  <c r="I235" i="31" s="1"/>
  <c r="I126" i="31"/>
  <c r="I127" i="31" l="1"/>
  <c r="I246" i="31"/>
  <c r="I191" i="31"/>
  <c r="I83" i="31"/>
  <c r="I213" i="31"/>
  <c r="I105" i="31"/>
  <c r="I225" i="31" s="1"/>
  <c r="I202" i="31"/>
  <c r="I94" i="31"/>
  <c r="I180" i="31"/>
  <c r="I72" i="31"/>
  <c r="I116" i="31"/>
  <c r="I236" i="31" s="1"/>
  <c r="I117" i="31" l="1"/>
  <c r="I237" i="31" s="1"/>
  <c r="I203" i="31"/>
  <c r="I95" i="31"/>
  <c r="I128" i="31"/>
  <c r="I192" i="31"/>
  <c r="I84" i="31"/>
  <c r="I214" i="31"/>
  <c r="I106" i="31"/>
  <c r="I226" i="31" s="1"/>
  <c r="I247" i="31"/>
  <c r="I118" i="31" l="1"/>
  <c r="I238" i="31" s="1"/>
  <c r="I248" i="31"/>
  <c r="I215" i="31"/>
  <c r="I107" i="31"/>
  <c r="I227" i="31" s="1"/>
  <c r="I204" i="31"/>
  <c r="I96" i="31"/>
  <c r="I129" i="31"/>
  <c r="I249" i="31" l="1"/>
  <c r="I119" i="31"/>
  <c r="I239" i="31" s="1"/>
  <c r="I216" i="31"/>
  <c r="I108" i="31"/>
  <c r="I228" i="31" s="1"/>
  <c r="I130" i="31"/>
  <c r="I250" i="31" l="1"/>
  <c r="I131" i="31"/>
  <c r="I120" i="31"/>
  <c r="I240" i="31" s="1"/>
  <c r="I251" i="31" l="1"/>
  <c r="I132" i="31"/>
  <c r="I252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59" i="25" l="1"/>
  <c r="M16" i="28" l="1"/>
  <c r="B60" i="25"/>
  <c r="C9" i="28" l="1"/>
  <c r="C29" i="28" l="1"/>
  <c r="I29" i="29" s="1"/>
  <c r="J29" i="29" s="1"/>
  <c r="K29" i="29" s="1"/>
  <c r="C26" i="28"/>
  <c r="C36" i="28"/>
  <c r="I36" i="29" s="1"/>
  <c r="J36" i="29" s="1"/>
  <c r="K36" i="29" s="1"/>
  <c r="C39" i="28"/>
  <c r="I39" i="29" s="1"/>
  <c r="J39" i="29" s="1"/>
  <c r="K39" i="29" s="1"/>
  <c r="C31" i="28"/>
  <c r="I31" i="29" s="1"/>
  <c r="J31" i="29" s="1"/>
  <c r="K31" i="29" s="1"/>
  <c r="C17" i="28"/>
  <c r="C18" i="28"/>
  <c r="C20" i="28"/>
  <c r="C32" i="28"/>
  <c r="I32" i="29" s="1"/>
  <c r="J32" i="29" s="1"/>
  <c r="K32" i="29" s="1"/>
  <c r="C25" i="28"/>
  <c r="C38" i="28"/>
  <c r="I38" i="29" s="1"/>
  <c r="J38" i="29" s="1"/>
  <c r="K38" i="29" s="1"/>
  <c r="C24" i="28"/>
  <c r="C27" i="28"/>
  <c r="I27" i="29" s="1"/>
  <c r="J27" i="29" s="1"/>
  <c r="K27" i="29" s="1"/>
  <c r="C40" i="28"/>
  <c r="I40" i="29" s="1"/>
  <c r="J40" i="29" s="1"/>
  <c r="K40" i="29" s="1"/>
  <c r="C35" i="28"/>
  <c r="I35" i="29" s="1"/>
  <c r="J35" i="29" s="1"/>
  <c r="K35" i="29" s="1"/>
  <c r="C16" i="28"/>
  <c r="C34" i="28"/>
  <c r="I34" i="29" s="1"/>
  <c r="J34" i="29" s="1"/>
  <c r="K34" i="29" s="1"/>
  <c r="C22" i="28"/>
  <c r="C14" i="28"/>
  <c r="C19" i="28"/>
  <c r="C15" i="28"/>
  <c r="C33" i="28"/>
  <c r="I33" i="29" s="1"/>
  <c r="J33" i="29" s="1"/>
  <c r="K33" i="29" s="1"/>
  <c r="C30" i="28"/>
  <c r="I30" i="29" s="1"/>
  <c r="J30" i="29" s="1"/>
  <c r="K30" i="29" s="1"/>
  <c r="C37" i="28"/>
  <c r="I37" i="29" s="1"/>
  <c r="J37" i="29" s="1"/>
  <c r="K37" i="29" s="1"/>
  <c r="C28" i="28"/>
  <c r="C21" i="28"/>
  <c r="C23" i="28"/>
  <c r="J13" i="31" l="1"/>
  <c r="B13" i="25" s="1"/>
  <c r="B14" i="31"/>
  <c r="L16" i="31"/>
  <c r="O13" i="25" l="1"/>
  <c r="B14" i="25"/>
  <c r="L17" i="3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J14" i="31"/>
  <c r="B15" i="31"/>
  <c r="AJ13" i="25" l="1"/>
  <c r="AF13" i="25"/>
  <c r="AI13" i="25"/>
  <c r="AK13" i="25"/>
  <c r="AG13" i="25"/>
  <c r="AH13" i="25"/>
  <c r="AD13" i="25"/>
  <c r="AC13" i="25"/>
  <c r="BL13" i="25"/>
  <c r="BM13" i="25" s="1"/>
  <c r="BN13" i="25" s="1"/>
  <c r="B15" i="25"/>
  <c r="O14" i="25"/>
  <c r="B16" i="31"/>
  <c r="J15" i="31"/>
  <c r="AP13" i="25"/>
  <c r="AO13" i="25"/>
  <c r="AV13" i="25"/>
  <c r="AT13" i="25"/>
  <c r="AU13" i="25"/>
  <c r="AS13" i="25"/>
  <c r="AN13" i="25"/>
  <c r="AQ13" i="25"/>
  <c r="AW13" i="25"/>
  <c r="AR13" i="25"/>
  <c r="AJ14" i="25" l="1"/>
  <c r="AB14" i="25"/>
  <c r="AH14" i="25"/>
  <c r="AD14" i="25"/>
  <c r="AK14" i="25"/>
  <c r="AG14" i="25"/>
  <c r="AF14" i="25"/>
  <c r="AI14" i="25"/>
  <c r="AC14" i="25"/>
  <c r="AE14" i="25"/>
  <c r="BL14" i="25"/>
  <c r="BM14" i="25" s="1"/>
  <c r="BN14" i="25" s="1"/>
  <c r="AE13" i="25"/>
  <c r="BA13" i="25"/>
  <c r="AB13" i="25"/>
  <c r="BG13" i="25"/>
  <c r="J16" i="31"/>
  <c r="B17" i="31"/>
  <c r="BF13" i="25"/>
  <c r="BE13" i="25"/>
  <c r="BD13" i="25"/>
  <c r="AV14" i="25"/>
  <c r="AN14" i="25"/>
  <c r="AP14" i="25"/>
  <c r="AO14" i="25"/>
  <c r="AQ14" i="25"/>
  <c r="AU14" i="25"/>
  <c r="AS14" i="25"/>
  <c r="AR14" i="25"/>
  <c r="AW14" i="25"/>
  <c r="AT14" i="25"/>
  <c r="BH13" i="25"/>
  <c r="BB13" i="25"/>
  <c r="BI13" i="25"/>
  <c r="B16" i="25"/>
  <c r="O15" i="25"/>
  <c r="AC15" i="25" l="1"/>
  <c r="AJ15" i="25"/>
  <c r="AI15" i="25"/>
  <c r="AH15" i="25"/>
  <c r="AG15" i="25"/>
  <c r="AE15" i="25"/>
  <c r="AD15" i="25"/>
  <c r="AK15" i="25"/>
  <c r="BI14" i="25"/>
  <c r="BF14" i="25"/>
  <c r="BL15" i="25"/>
  <c r="BM15" i="25" s="1"/>
  <c r="BN15" i="25" s="1"/>
  <c r="AF15" i="25"/>
  <c r="BH14" i="25"/>
  <c r="BE14" i="25"/>
  <c r="BD14" i="25"/>
  <c r="BG14" i="25"/>
  <c r="BA14" i="25"/>
  <c r="BB14" i="25"/>
  <c r="O16" i="25"/>
  <c r="B17" i="25"/>
  <c r="AQ15" i="25"/>
  <c r="AW15" i="25"/>
  <c r="AV15" i="25"/>
  <c r="AP15" i="25"/>
  <c r="AU15" i="25"/>
  <c r="AT15" i="25"/>
  <c r="AO15" i="25"/>
  <c r="AR15" i="25"/>
  <c r="AN15" i="25"/>
  <c r="AS15" i="25"/>
  <c r="B18" i="31"/>
  <c r="J17" i="31"/>
  <c r="AZ13" i="25"/>
  <c r="AZ14" i="25"/>
  <c r="BC13" i="25"/>
  <c r="BC14" i="25"/>
  <c r="AB16" i="25" l="1"/>
  <c r="AE16" i="25"/>
  <c r="AK16" i="25"/>
  <c r="AF16" i="25"/>
  <c r="AI16" i="25"/>
  <c r="AD16" i="25"/>
  <c r="AJ16" i="25"/>
  <c r="AC16" i="25"/>
  <c r="AG16" i="25"/>
  <c r="BD15" i="25"/>
  <c r="AB15" i="25"/>
  <c r="AZ15" i="25" s="1"/>
  <c r="BL16" i="25"/>
  <c r="BM16" i="25" s="1"/>
  <c r="BN16" i="25" s="1"/>
  <c r="AH16" i="25"/>
  <c r="BE15" i="25"/>
  <c r="BF15" i="25"/>
  <c r="BI15" i="25"/>
  <c r="BB15" i="25"/>
  <c r="BC15" i="25"/>
  <c r="BJ14" i="25"/>
  <c r="C14" i="25" s="1"/>
  <c r="BA15" i="25"/>
  <c r="BJ13" i="25"/>
  <c r="C13" i="25" s="1"/>
  <c r="BH15" i="25"/>
  <c r="BG15" i="25"/>
  <c r="J18" i="31"/>
  <c r="B19" i="31"/>
  <c r="B18" i="25"/>
  <c r="O17" i="25"/>
  <c r="AS16" i="25"/>
  <c r="AW16" i="25"/>
  <c r="AP16" i="25"/>
  <c r="AV16" i="25"/>
  <c r="AT16" i="25"/>
  <c r="AQ16" i="25"/>
  <c r="AU16" i="25"/>
  <c r="AN16" i="25"/>
  <c r="AO16" i="25"/>
  <c r="AR16" i="25"/>
  <c r="AJ17" i="25" l="1"/>
  <c r="AB17" i="25"/>
  <c r="AI17" i="25"/>
  <c r="AH17" i="25"/>
  <c r="AK17" i="25"/>
  <c r="AE17" i="25"/>
  <c r="AD17" i="25"/>
  <c r="AG17" i="25"/>
  <c r="AF17" i="25"/>
  <c r="AC17" i="25"/>
  <c r="BL17" i="25"/>
  <c r="BM17" i="25" s="1"/>
  <c r="BN17" i="25" s="1"/>
  <c r="BG16" i="25"/>
  <c r="AZ16" i="25"/>
  <c r="BH16" i="25"/>
  <c r="BC16" i="25"/>
  <c r="BJ15" i="25"/>
  <c r="C15" i="25" s="1"/>
  <c r="BA16" i="25"/>
  <c r="BI16" i="25"/>
  <c r="BB16" i="25"/>
  <c r="BD16" i="25"/>
  <c r="BE16" i="25"/>
  <c r="BF16" i="25"/>
  <c r="AP17" i="25"/>
  <c r="AV17" i="25"/>
  <c r="AQ17" i="25"/>
  <c r="AS17" i="25"/>
  <c r="AW17" i="25"/>
  <c r="AU17" i="25"/>
  <c r="AO17" i="25"/>
  <c r="AR17" i="25"/>
  <c r="AT17" i="25"/>
  <c r="AN17" i="25"/>
  <c r="O18" i="25"/>
  <c r="B19" i="25"/>
  <c r="B20" i="31"/>
  <c r="J19" i="31"/>
  <c r="AE18" i="25" l="1"/>
  <c r="AK18" i="25"/>
  <c r="AG18" i="25"/>
  <c r="AF18" i="25"/>
  <c r="AI18" i="25"/>
  <c r="AD18" i="25"/>
  <c r="AC18" i="25"/>
  <c r="AB18" i="25"/>
  <c r="AJ18" i="25"/>
  <c r="BL18" i="25"/>
  <c r="BM18" i="25" s="1"/>
  <c r="BN18" i="25" s="1"/>
  <c r="AH18" i="25"/>
  <c r="BE17" i="25"/>
  <c r="BF17" i="25"/>
  <c r="BJ16" i="25"/>
  <c r="C16" i="25" s="1"/>
  <c r="AZ17" i="25"/>
  <c r="BB17" i="25"/>
  <c r="BD17" i="25"/>
  <c r="BG17" i="25"/>
  <c r="BA17" i="25"/>
  <c r="BI17" i="25"/>
  <c r="BC17" i="25"/>
  <c r="BH17" i="25"/>
  <c r="J20" i="31"/>
  <c r="B21" i="31"/>
  <c r="B20" i="25"/>
  <c r="O19" i="25"/>
  <c r="AS18" i="25"/>
  <c r="AQ18" i="25"/>
  <c r="AN18" i="25"/>
  <c r="AW18" i="25"/>
  <c r="AO18" i="25"/>
  <c r="AT18" i="25"/>
  <c r="AU18" i="25"/>
  <c r="AP18" i="25"/>
  <c r="AV18" i="25"/>
  <c r="AR18" i="25"/>
  <c r="AD19" i="25" l="1"/>
  <c r="AC19" i="25"/>
  <c r="AB19" i="25"/>
  <c r="AI19" i="25"/>
  <c r="AH19" i="25"/>
  <c r="AG19" i="25"/>
  <c r="AF19" i="25"/>
  <c r="AE19" i="25"/>
  <c r="AK19" i="25"/>
  <c r="BB18" i="25"/>
  <c r="BD18" i="25"/>
  <c r="BL19" i="25"/>
  <c r="BM19" i="25" s="1"/>
  <c r="BN19" i="25" s="1"/>
  <c r="AJ19" i="25"/>
  <c r="BH18" i="25"/>
  <c r="BF18" i="25"/>
  <c r="BE18" i="25"/>
  <c r="BJ17" i="25"/>
  <c r="C17" i="25" s="1"/>
  <c r="BG18" i="25"/>
  <c r="AZ18" i="25"/>
  <c r="BC18" i="25"/>
  <c r="BA18" i="25"/>
  <c r="BI18" i="25"/>
  <c r="AU19" i="25"/>
  <c r="AW19" i="25"/>
  <c r="AT19" i="25"/>
  <c r="AN19" i="25"/>
  <c r="AR19" i="25"/>
  <c r="AQ19" i="25"/>
  <c r="AV19" i="25"/>
  <c r="AO19" i="25"/>
  <c r="AP19" i="25"/>
  <c r="AS19" i="25"/>
  <c r="O20" i="25"/>
  <c r="B21" i="25"/>
  <c r="J21" i="31"/>
  <c r="B22" i="31"/>
  <c r="AB20" i="25" l="1"/>
  <c r="AE20" i="25"/>
  <c r="AG20" i="25"/>
  <c r="AF20" i="25"/>
  <c r="AI20" i="25"/>
  <c r="AD20" i="25"/>
  <c r="AJ20" i="25"/>
  <c r="AC20" i="25"/>
  <c r="AK20" i="25"/>
  <c r="BI19" i="25"/>
  <c r="BH19" i="25"/>
  <c r="BL20" i="25"/>
  <c r="BM20" i="25" s="1"/>
  <c r="BN20" i="25" s="1"/>
  <c r="AH20" i="25"/>
  <c r="BB19" i="25"/>
  <c r="BD19" i="25"/>
  <c r="BE19" i="25"/>
  <c r="AZ19" i="25"/>
  <c r="BF19" i="25"/>
  <c r="BA19" i="25"/>
  <c r="BC19" i="25"/>
  <c r="BG19" i="25"/>
  <c r="BJ18" i="25"/>
  <c r="C18" i="25" s="1"/>
  <c r="J22" i="31"/>
  <c r="B23" i="31"/>
  <c r="O21" i="25"/>
  <c r="B22" i="25"/>
  <c r="AN20" i="25"/>
  <c r="AR20" i="25"/>
  <c r="AT20" i="25"/>
  <c r="AQ20" i="25"/>
  <c r="AP20" i="25"/>
  <c r="AS20" i="25"/>
  <c r="AW20" i="25"/>
  <c r="AO20" i="25"/>
  <c r="AU20" i="25"/>
  <c r="AV20" i="25"/>
  <c r="AD21" i="25" l="1"/>
  <c r="AC21" i="25"/>
  <c r="AJ21" i="25"/>
  <c r="AF21" i="25"/>
  <c r="AI21" i="25"/>
  <c r="AH21" i="25"/>
  <c r="AK21" i="25"/>
  <c r="AG21" i="25"/>
  <c r="AB21" i="25"/>
  <c r="BL21" i="25"/>
  <c r="BM21" i="25" s="1"/>
  <c r="BN21" i="25" s="1"/>
  <c r="AE21" i="25"/>
  <c r="BE20" i="25"/>
  <c r="BC20" i="25"/>
  <c r="BF20" i="25"/>
  <c r="BD20" i="25"/>
  <c r="BI20" i="25"/>
  <c r="BH20" i="25"/>
  <c r="AZ20" i="25"/>
  <c r="BG20" i="25"/>
  <c r="BB20" i="25"/>
  <c r="BA20" i="25"/>
  <c r="BJ19" i="25"/>
  <c r="C19" i="25" s="1"/>
  <c r="AS21" i="25"/>
  <c r="AV21" i="25"/>
  <c r="AP21" i="25"/>
  <c r="AO21" i="25"/>
  <c r="AQ21" i="25"/>
  <c r="AU21" i="25"/>
  <c r="AT21" i="25"/>
  <c r="AW21" i="25"/>
  <c r="AN21" i="25"/>
  <c r="AR21" i="25"/>
  <c r="J23" i="31"/>
  <c r="B24" i="31"/>
  <c r="O22" i="25"/>
  <c r="B23" i="25"/>
  <c r="AG22" i="25" l="1"/>
  <c r="AC22" i="25"/>
  <c r="AE22" i="25"/>
  <c r="AH22" i="25"/>
  <c r="AD22" i="25"/>
  <c r="AF22" i="25"/>
  <c r="AI22" i="25"/>
  <c r="AK22" i="25"/>
  <c r="AJ22" i="25"/>
  <c r="AB22" i="25"/>
  <c r="BI21" i="25"/>
  <c r="BL22" i="25"/>
  <c r="BM22" i="25" s="1"/>
  <c r="BN22" i="25" s="1"/>
  <c r="AZ21" i="25"/>
  <c r="BF21" i="25"/>
  <c r="BC21" i="25"/>
  <c r="BB21" i="25"/>
  <c r="BG21" i="25"/>
  <c r="BH21" i="25"/>
  <c r="BD21" i="25"/>
  <c r="BE21" i="25"/>
  <c r="BJ20" i="25"/>
  <c r="C20" i="25" s="1"/>
  <c r="BA21" i="25"/>
  <c r="O23" i="25"/>
  <c r="B24" i="25"/>
  <c r="AT22" i="25"/>
  <c r="AU22" i="25"/>
  <c r="AP22" i="25"/>
  <c r="AW22" i="25"/>
  <c r="AO22" i="25"/>
  <c r="AS22" i="25"/>
  <c r="AV22" i="25"/>
  <c r="AN22" i="25"/>
  <c r="AQ22" i="25"/>
  <c r="AR22" i="25"/>
  <c r="J24" i="31"/>
  <c r="B25" i="31"/>
  <c r="AD23" i="25" l="1"/>
  <c r="AK23" i="25"/>
  <c r="AJ23" i="25"/>
  <c r="AB23" i="25"/>
  <c r="AF23" i="25"/>
  <c r="AI23" i="25"/>
  <c r="AG23" i="25"/>
  <c r="AC23" i="25"/>
  <c r="AH23" i="25"/>
  <c r="BD22" i="25"/>
  <c r="BL23" i="25"/>
  <c r="BM23" i="25" s="1"/>
  <c r="BN23" i="25" s="1"/>
  <c r="AE23" i="25"/>
  <c r="AZ22" i="25"/>
  <c r="BG22" i="25"/>
  <c r="BC22" i="25"/>
  <c r="BH22" i="25"/>
  <c r="BJ21" i="25"/>
  <c r="C21" i="25" s="1"/>
  <c r="BE22" i="25"/>
  <c r="BA22" i="25"/>
  <c r="BI22" i="25"/>
  <c r="BF22" i="25"/>
  <c r="BB22" i="25"/>
  <c r="O24" i="25"/>
  <c r="B25" i="25"/>
  <c r="B26" i="31"/>
  <c r="J25" i="31"/>
  <c r="AR23" i="25"/>
  <c r="AN23" i="25"/>
  <c r="AS23" i="25"/>
  <c r="AO23" i="25"/>
  <c r="AT23" i="25"/>
  <c r="AQ23" i="25"/>
  <c r="AW23" i="25"/>
  <c r="AU23" i="25"/>
  <c r="AP23" i="25"/>
  <c r="AV23" i="25"/>
  <c r="AK24" i="25" l="1"/>
  <c r="AC24" i="25"/>
  <c r="AB24" i="25"/>
  <c r="AH24" i="25"/>
  <c r="AD24" i="25"/>
  <c r="AE24" i="25"/>
  <c r="AG24" i="25"/>
  <c r="AJ24" i="25"/>
  <c r="AI24" i="25"/>
  <c r="AF24" i="25"/>
  <c r="BL24" i="25"/>
  <c r="BM24" i="25" s="1"/>
  <c r="BN24" i="25" s="1"/>
  <c r="BC23" i="25"/>
  <c r="BH23" i="25"/>
  <c r="BD23" i="25"/>
  <c r="BF23" i="25"/>
  <c r="BG23" i="25"/>
  <c r="AZ23" i="25"/>
  <c r="BJ22" i="25"/>
  <c r="C22" i="25" s="1"/>
  <c r="BI23" i="25"/>
  <c r="BB23" i="25"/>
  <c r="BA23" i="25"/>
  <c r="BE23" i="25"/>
  <c r="J26" i="31"/>
  <c r="B27" i="31"/>
  <c r="B26" i="25"/>
  <c r="O25" i="25"/>
  <c r="AV24" i="25"/>
  <c r="AO24" i="25"/>
  <c r="AQ24" i="25"/>
  <c r="AT24" i="25"/>
  <c r="AN24" i="25"/>
  <c r="AR24" i="25"/>
  <c r="AW24" i="25"/>
  <c r="AU24" i="25"/>
  <c r="AP24" i="25"/>
  <c r="AS24" i="25"/>
  <c r="AC25" i="25" l="1"/>
  <c r="AJ25" i="25"/>
  <c r="AD25" i="25"/>
  <c r="AK25" i="25"/>
  <c r="AG25" i="25"/>
  <c r="AF25" i="25"/>
  <c r="AB25" i="25"/>
  <c r="AI25" i="25"/>
  <c r="AH25" i="25"/>
  <c r="BI24" i="25"/>
  <c r="BL25" i="25"/>
  <c r="BM25" i="25" s="1"/>
  <c r="BN25" i="25" s="1"/>
  <c r="AE25" i="25"/>
  <c r="BJ23" i="25"/>
  <c r="C23" i="25" s="1"/>
  <c r="BD24" i="25"/>
  <c r="AZ24" i="25"/>
  <c r="BA24" i="25"/>
  <c r="BE24" i="25"/>
  <c r="BF24" i="25"/>
  <c r="BH24" i="25"/>
  <c r="BG24" i="25"/>
  <c r="BB24" i="25"/>
  <c r="BC24" i="25"/>
  <c r="AV25" i="25"/>
  <c r="AW25" i="25"/>
  <c r="AR25" i="25"/>
  <c r="AP25" i="25"/>
  <c r="AQ25" i="25"/>
  <c r="AN25" i="25"/>
  <c r="AT25" i="25"/>
  <c r="AS25" i="25"/>
  <c r="AU25" i="25"/>
  <c r="AO25" i="25"/>
  <c r="B27" i="25"/>
  <c r="O26" i="25"/>
  <c r="B28" i="31"/>
  <c r="J27" i="31"/>
  <c r="AG26" i="25" l="1"/>
  <c r="AC26" i="25"/>
  <c r="AH26" i="25"/>
  <c r="AD26" i="25"/>
  <c r="AF26" i="25"/>
  <c r="AI26" i="25"/>
  <c r="AK26" i="25"/>
  <c r="AE26" i="25"/>
  <c r="AB26" i="25"/>
  <c r="BA25" i="25"/>
  <c r="BE25" i="25"/>
  <c r="BL26" i="25"/>
  <c r="BM26" i="25" s="1"/>
  <c r="BN26" i="25" s="1"/>
  <c r="AJ26" i="25"/>
  <c r="BF25" i="25"/>
  <c r="AZ25" i="25"/>
  <c r="BI25" i="25"/>
  <c r="BD25" i="25"/>
  <c r="BJ24" i="25"/>
  <c r="C24" i="25" s="1"/>
  <c r="BG25" i="25"/>
  <c r="BC25" i="25"/>
  <c r="BH25" i="25"/>
  <c r="BB25" i="25"/>
  <c r="AR26" i="25"/>
  <c r="AO26" i="25"/>
  <c r="AU26" i="25"/>
  <c r="AV26" i="25"/>
  <c r="AQ26" i="25"/>
  <c r="AT26" i="25"/>
  <c r="AP26" i="25"/>
  <c r="AN26" i="25"/>
  <c r="AS26" i="25"/>
  <c r="AW26" i="25"/>
  <c r="B29" i="31"/>
  <c r="J28" i="31"/>
  <c r="B28" i="25"/>
  <c r="O27" i="25"/>
  <c r="AE27" i="25" l="1"/>
  <c r="AF27" i="25"/>
  <c r="AH27" i="25"/>
  <c r="AK27" i="25"/>
  <c r="AG27" i="25"/>
  <c r="AB27" i="25"/>
  <c r="AI27" i="25"/>
  <c r="AD27" i="25"/>
  <c r="AC27" i="25"/>
  <c r="BG26" i="25"/>
  <c r="BE26" i="25"/>
  <c r="BL27" i="25"/>
  <c r="BM27" i="25" s="1"/>
  <c r="BN27" i="25" s="1"/>
  <c r="AJ27" i="25"/>
  <c r="BB26" i="25"/>
  <c r="BI26" i="25"/>
  <c r="BJ25" i="25"/>
  <c r="C25" i="25" s="1"/>
  <c r="BH26" i="25"/>
  <c r="AZ26" i="25"/>
  <c r="BF26" i="25"/>
  <c r="BC26" i="25"/>
  <c r="BA26" i="25"/>
  <c r="BD26" i="25"/>
  <c r="B29" i="25"/>
  <c r="O28" i="25"/>
  <c r="AS27" i="25"/>
  <c r="AV27" i="25"/>
  <c r="AN27" i="25"/>
  <c r="AW27" i="25"/>
  <c r="AP27" i="25"/>
  <c r="AT27" i="25"/>
  <c r="AQ27" i="25"/>
  <c r="AU27" i="25"/>
  <c r="AR27" i="25"/>
  <c r="AO27" i="25"/>
  <c r="B30" i="31"/>
  <c r="J29" i="31"/>
  <c r="AG28" i="25" l="1"/>
  <c r="AH28" i="25"/>
  <c r="AD28" i="25"/>
  <c r="AJ28" i="25"/>
  <c r="AF28" i="25"/>
  <c r="AI28" i="25"/>
  <c r="AK28" i="25"/>
  <c r="AE28" i="25"/>
  <c r="AB28" i="25"/>
  <c r="BF27" i="25"/>
  <c r="BD27" i="25"/>
  <c r="BL28" i="25"/>
  <c r="BM28" i="25" s="1"/>
  <c r="BN28" i="25" s="1"/>
  <c r="AC28" i="25"/>
  <c r="BI27" i="25"/>
  <c r="BB27" i="25"/>
  <c r="BE27" i="25"/>
  <c r="BA27" i="25"/>
  <c r="BJ26" i="25"/>
  <c r="C26" i="25" s="1"/>
  <c r="BG27" i="25"/>
  <c r="AZ27" i="25"/>
  <c r="BC27" i="25"/>
  <c r="BH27" i="25"/>
  <c r="B31" i="31"/>
  <c r="J30" i="31"/>
  <c r="AT28" i="25"/>
  <c r="AW28" i="25"/>
  <c r="AO28" i="25"/>
  <c r="AP28" i="25"/>
  <c r="AR28" i="25"/>
  <c r="AQ28" i="25"/>
  <c r="AS28" i="25"/>
  <c r="AN28" i="25"/>
  <c r="AU28" i="25"/>
  <c r="AV28" i="25"/>
  <c r="B30" i="25"/>
  <c r="O29" i="25"/>
  <c r="AD29" i="25" l="1"/>
  <c r="AC29" i="25"/>
  <c r="AF29" i="25"/>
  <c r="AH29" i="25"/>
  <c r="AG29" i="25"/>
  <c r="AB29" i="25"/>
  <c r="AI29" i="25"/>
  <c r="AK29" i="25"/>
  <c r="BG28" i="25"/>
  <c r="BC28" i="25"/>
  <c r="BL29" i="25"/>
  <c r="BM29" i="25" s="1"/>
  <c r="BN29" i="25" s="1"/>
  <c r="AJ29" i="25"/>
  <c r="BI28" i="25"/>
  <c r="BE28" i="25"/>
  <c r="BH28" i="25"/>
  <c r="BA28" i="25"/>
  <c r="BJ27" i="25"/>
  <c r="C27" i="25" s="1"/>
  <c r="AZ28" i="25"/>
  <c r="BD28" i="25"/>
  <c r="BB28" i="25"/>
  <c r="BF28" i="25"/>
  <c r="B31" i="25"/>
  <c r="O30" i="25"/>
  <c r="AP29" i="25"/>
  <c r="AS29" i="25"/>
  <c r="AQ29" i="25"/>
  <c r="AE29" i="25"/>
  <c r="AR29" i="25"/>
  <c r="AO29" i="25"/>
  <c r="AV29" i="25"/>
  <c r="AN29" i="25"/>
  <c r="AW29" i="25"/>
  <c r="AT29" i="25"/>
  <c r="AU29" i="25"/>
  <c r="B32" i="31"/>
  <c r="J31" i="31"/>
  <c r="AG30" i="25" l="1"/>
  <c r="AC30" i="25"/>
  <c r="AH30" i="25"/>
  <c r="AD30" i="25"/>
  <c r="AI30" i="25"/>
  <c r="AK30" i="25"/>
  <c r="AF30" i="25"/>
  <c r="AE30" i="25"/>
  <c r="AB30" i="25"/>
  <c r="AJ30" i="25"/>
  <c r="BI29" i="25"/>
  <c r="BF29" i="25"/>
  <c r="BL30" i="25"/>
  <c r="BM30" i="25" s="1"/>
  <c r="BN30" i="25" s="1"/>
  <c r="AZ29" i="25"/>
  <c r="BA29" i="25"/>
  <c r="BD29" i="25"/>
  <c r="BH29" i="25"/>
  <c r="BC29" i="25"/>
  <c r="BE29" i="25"/>
  <c r="BJ28" i="25"/>
  <c r="C28" i="25" s="1"/>
  <c r="BG29" i="25"/>
  <c r="BB29" i="25"/>
  <c r="AT30" i="25"/>
  <c r="AU30" i="25"/>
  <c r="AV30" i="25"/>
  <c r="AQ30" i="25"/>
  <c r="AS30" i="25"/>
  <c r="AP30" i="25"/>
  <c r="AW30" i="25"/>
  <c r="AN30" i="25"/>
  <c r="AO30" i="25"/>
  <c r="AR30" i="25"/>
  <c r="B33" i="31"/>
  <c r="J32" i="31"/>
  <c r="B32" i="25"/>
  <c r="B33" i="25" s="1"/>
  <c r="O33" i="25" s="1"/>
  <c r="O31" i="25"/>
  <c r="AH31" i="25" l="1"/>
  <c r="AK31" i="25"/>
  <c r="AF31" i="25"/>
  <c r="AB31" i="25"/>
  <c r="AE33" i="25"/>
  <c r="AF33" i="25"/>
  <c r="AH33" i="25"/>
  <c r="AK33" i="25"/>
  <c r="AC33" i="25"/>
  <c r="AJ31" i="25"/>
  <c r="AI31" i="25"/>
  <c r="AE31" i="25"/>
  <c r="AG31" i="25"/>
  <c r="AD31" i="25"/>
  <c r="AC31" i="25"/>
  <c r="AJ33" i="25"/>
  <c r="AG33" i="25"/>
  <c r="AD33" i="25"/>
  <c r="AB33" i="25"/>
  <c r="AI33" i="25"/>
  <c r="AU33" i="25"/>
  <c r="AT33" i="25"/>
  <c r="BL33" i="25"/>
  <c r="BM33" i="25" s="1"/>
  <c r="BN33" i="25" s="1"/>
  <c r="AR33" i="25"/>
  <c r="AV33" i="25"/>
  <c r="AQ33" i="25"/>
  <c r="AP33" i="25"/>
  <c r="AW33" i="25"/>
  <c r="AN33" i="25"/>
  <c r="AO33" i="25"/>
  <c r="AS33" i="25"/>
  <c r="BI30" i="25"/>
  <c r="BL31" i="25"/>
  <c r="BM31" i="25" s="1"/>
  <c r="BN31" i="25" s="1"/>
  <c r="AZ30" i="25"/>
  <c r="BB30" i="25"/>
  <c r="BG30" i="25"/>
  <c r="BA30" i="25"/>
  <c r="BC30" i="25"/>
  <c r="BJ29" i="25"/>
  <c r="C29" i="25" s="1"/>
  <c r="BH30" i="25"/>
  <c r="BE30" i="25"/>
  <c r="BD30" i="25"/>
  <c r="BF30" i="25"/>
  <c r="O32" i="25"/>
  <c r="J33" i="31"/>
  <c r="B34" i="31"/>
  <c r="AO31" i="25"/>
  <c r="AP31" i="25"/>
  <c r="AS31" i="25"/>
  <c r="AN31" i="25"/>
  <c r="AT31" i="25"/>
  <c r="AQ31" i="25"/>
  <c r="AU31" i="25"/>
  <c r="AR31" i="25"/>
  <c r="AV31" i="25"/>
  <c r="AW31" i="25"/>
  <c r="AG32" i="25" l="1"/>
  <c r="BE33" i="25" s="1"/>
  <c r="AC32" i="25"/>
  <c r="BA33" i="25" s="1"/>
  <c r="AH32" i="25"/>
  <c r="BF33" i="25" s="1"/>
  <c r="AJ32" i="25"/>
  <c r="BH33" i="25" s="1"/>
  <c r="AB32" i="25"/>
  <c r="AZ33" i="25" s="1"/>
  <c r="AE32" i="25"/>
  <c r="BC33" i="25" s="1"/>
  <c r="AD32" i="25"/>
  <c r="BB33" i="25" s="1"/>
  <c r="AK32" i="25"/>
  <c r="BI33" i="25" s="1"/>
  <c r="AI32" i="25"/>
  <c r="BG33" i="25" s="1"/>
  <c r="AF32" i="25"/>
  <c r="BD33" i="25" s="1"/>
  <c r="BH31" i="25"/>
  <c r="BL32" i="25"/>
  <c r="BM32" i="25" s="1"/>
  <c r="BN32" i="25" s="1"/>
  <c r="BJ30" i="25"/>
  <c r="C30" i="25" s="1"/>
  <c r="BI31" i="25"/>
  <c r="BG31" i="25"/>
  <c r="BF31" i="25"/>
  <c r="BE31" i="25"/>
  <c r="BD31" i="25"/>
  <c r="BC31" i="25"/>
  <c r="BB31" i="25"/>
  <c r="AZ31" i="25"/>
  <c r="BA31" i="25"/>
  <c r="B35" i="31"/>
  <c r="J34" i="31"/>
  <c r="AP32" i="25"/>
  <c r="AO32" i="25"/>
  <c r="AU32" i="25"/>
  <c r="AT32" i="25"/>
  <c r="AN32" i="25"/>
  <c r="AS32" i="25"/>
  <c r="AQ32" i="25"/>
  <c r="AW32" i="25"/>
  <c r="AR32" i="25"/>
  <c r="AV32" i="25"/>
  <c r="BJ33" i="25" l="1"/>
  <c r="C33" i="25" s="1"/>
  <c r="BC32" i="25"/>
  <c r="BG32" i="25"/>
  <c r="BI32" i="25"/>
  <c r="BD32" i="25"/>
  <c r="BH32" i="25"/>
  <c r="BF32" i="25"/>
  <c r="BB32" i="25"/>
  <c r="BJ31" i="25"/>
  <c r="C31" i="25" s="1"/>
  <c r="BE32" i="25"/>
  <c r="AZ32" i="25"/>
  <c r="BA32" i="25"/>
  <c r="B36" i="31"/>
  <c r="J35" i="31"/>
  <c r="A63" i="25" l="1"/>
  <c r="A62" i="25"/>
  <c r="BJ32" i="25"/>
  <c r="C32" i="25" s="1"/>
  <c r="J36" i="31"/>
  <c r="B37" i="31"/>
  <c r="B38" i="31" l="1"/>
  <c r="J37" i="31"/>
  <c r="B39" i="31" l="1"/>
  <c r="J38" i="31"/>
  <c r="J39" i="31" l="1"/>
  <c r="B40" i="31"/>
  <c r="B41" i="31" l="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B49" i="31" l="1"/>
  <c r="J48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B60" i="31" l="1"/>
  <c r="J59" i="31"/>
  <c r="J60" i="31" l="1"/>
  <c r="B61" i="31"/>
  <c r="J61" i="31" l="1"/>
  <c r="B62" i="31"/>
  <c r="J62" i="31" l="1"/>
  <c r="B63" i="31"/>
  <c r="B64" i="31" l="1"/>
  <c r="J63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B73" i="31" l="1"/>
  <c r="J72" i="31"/>
  <c r="J73" i="31" l="1"/>
  <c r="B74" i="31"/>
  <c r="J74" i="31" l="1"/>
  <c r="B75" i="31"/>
  <c r="B76" i="31" l="1"/>
  <c r="J75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B87" i="31" l="1"/>
  <c r="J86" i="31"/>
  <c r="J87" i="31" l="1"/>
  <c r="B88" i="31"/>
  <c r="J88" i="31" l="1"/>
  <c r="B89" i="31"/>
  <c r="B90" i="31" l="1"/>
  <c r="J89" i="31"/>
  <c r="B91" i="31" l="1"/>
  <c r="J90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B98" i="31" l="1"/>
  <c r="J97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B106" i="31" l="1"/>
  <c r="J105" i="31"/>
  <c r="J106" i="31" l="1"/>
  <c r="B107" i="31"/>
  <c r="B108" i="31" l="1"/>
  <c r="J107" i="31"/>
  <c r="J108" i="31" l="1"/>
  <c r="B109" i="31"/>
  <c r="B110" i="31" l="1"/>
  <c r="J109" i="31"/>
  <c r="J110" i="31" l="1"/>
  <c r="B111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B124" i="31" l="1"/>
  <c r="J123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B143" i="31" l="1"/>
  <c r="J142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B151" i="31" l="1"/>
  <c r="J150" i="31"/>
  <c r="J151" i="31" l="1"/>
  <c r="B152" i="31"/>
  <c r="J152" i="31" l="1"/>
  <c r="B153" i="31"/>
  <c r="J153" i="31" l="1"/>
  <c r="B154" i="31"/>
  <c r="J154" i="31" l="1"/>
  <c r="B155" i="31"/>
  <c r="B156" i="31" l="1"/>
  <c r="J155" i="31"/>
  <c r="J156" i="31" l="1"/>
  <c r="B157" i="31"/>
  <c r="J157" i="31" l="1"/>
  <c r="B158" i="31"/>
  <c r="J158" i="31" l="1"/>
  <c r="B159" i="31"/>
  <c r="B160" i="31" l="1"/>
  <c r="J159" i="31"/>
  <c r="J160" i="31" l="1"/>
  <c r="B161" i="31"/>
  <c r="B162" i="31" l="1"/>
  <c r="J161" i="31"/>
  <c r="J162" i="31" l="1"/>
  <c r="B163" i="31"/>
  <c r="B164" i="31" l="1"/>
  <c r="J163" i="31"/>
  <c r="B165" i="31" l="1"/>
  <c r="J164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B176" i="31" l="1"/>
  <c r="J175" i="31"/>
  <c r="J176" i="31" l="1"/>
  <c r="B177" i="31"/>
  <c r="J177" i="31" l="1"/>
  <c r="B178" i="31"/>
  <c r="J178" i="31" l="1"/>
  <c r="B179" i="31"/>
  <c r="J179" i="31" l="1"/>
  <c r="B180" i="31"/>
  <c r="J180" i="31" l="1"/>
  <c r="B181" i="31"/>
  <c r="B182" i="31" l="1"/>
  <c r="J181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J191" i="31"/>
  <c r="J192" i="31" l="1"/>
  <c r="B193" i="31"/>
  <c r="B194" i="31" l="1"/>
  <c r="J193" i="31"/>
  <c r="J194" i="31" l="1"/>
  <c r="B195" i="31"/>
  <c r="B196" i="31" l="1"/>
  <c r="J195" i="31"/>
  <c r="J196" i="31" l="1"/>
  <c r="B197" i="31"/>
  <c r="J197" i="31" l="1"/>
  <c r="B198" i="31"/>
  <c r="J198" i="31" l="1"/>
  <c r="B199" i="31"/>
  <c r="J199" i="31" l="1"/>
  <c r="B200" i="31"/>
  <c r="J200" i="31" l="1"/>
  <c r="B201" i="31"/>
  <c r="J201" i="31" l="1"/>
  <c r="B202" i="31"/>
  <c r="J202" i="31" l="1"/>
  <c r="B203" i="31"/>
  <c r="J203" i="31" l="1"/>
  <c r="B204" i="31"/>
  <c r="B205" i="31" l="1"/>
  <c r="J204" i="31"/>
  <c r="J205" i="31" l="1"/>
  <c r="B206" i="31"/>
  <c r="J206" i="31" l="1"/>
  <c r="B207" i="31"/>
  <c r="B208" i="31" l="1"/>
  <c r="J207" i="31"/>
  <c r="J208" i="31" l="1"/>
  <c r="B209" i="31"/>
  <c r="J209" i="31" l="1"/>
  <c r="B210" i="31"/>
  <c r="B211" i="31" l="1"/>
  <c r="J210" i="31"/>
  <c r="J211" i="31" l="1"/>
  <c r="B212" i="31"/>
  <c r="J212" i="31" l="1"/>
  <c r="B213" i="31"/>
  <c r="B214" i="31" l="1"/>
  <c r="J213" i="31"/>
  <c r="J214" i="31" l="1"/>
  <c r="B215" i="31"/>
  <c r="J215" i="31" l="1"/>
  <c r="B216" i="31"/>
  <c r="B217" i="31" s="1"/>
  <c r="B218" i="31" l="1"/>
  <c r="J217" i="31"/>
  <c r="J216" i="31"/>
  <c r="B219" i="31" l="1"/>
  <c r="J218" i="31"/>
  <c r="J219" i="31" l="1"/>
  <c r="B220" i="31"/>
  <c r="J220" i="31" l="1"/>
  <c r="B221" i="31"/>
  <c r="B222" i="31" l="1"/>
  <c r="J221" i="31"/>
  <c r="B223" i="31" l="1"/>
  <c r="J222" i="31"/>
  <c r="J223" i="31" l="1"/>
  <c r="B224" i="31"/>
  <c r="J224" i="31" l="1"/>
  <c r="B225" i="31"/>
  <c r="B226" i="31" l="1"/>
  <c r="J225" i="31"/>
  <c r="B227" i="31" l="1"/>
  <c r="J226" i="31"/>
  <c r="J227" i="31" l="1"/>
  <c r="B228" i="31"/>
  <c r="J228" i="31" l="1"/>
  <c r="B229" i="31"/>
  <c r="B230" i="31" l="1"/>
  <c r="J229" i="31"/>
  <c r="B231" i="31" l="1"/>
  <c r="J230" i="31"/>
  <c r="B232" i="31" l="1"/>
  <c r="J231" i="31"/>
  <c r="J232" i="31" l="1"/>
  <c r="B233" i="31"/>
  <c r="B234" i="31" l="1"/>
  <c r="J233" i="31"/>
  <c r="B235" i="31" l="1"/>
  <c r="J234" i="31"/>
  <c r="B236" i="31" l="1"/>
  <c r="J235" i="31"/>
  <c r="J236" i="31" l="1"/>
  <c r="B237" i="31"/>
  <c r="J237" i="31" l="1"/>
  <c r="B238" i="31"/>
  <c r="B239" i="31" l="1"/>
  <c r="J238" i="31"/>
  <c r="B240" i="31" l="1"/>
  <c r="J240" i="31" s="1"/>
  <c r="J239" i="31"/>
  <c r="B241" i="31" l="1"/>
  <c r="B242" i="31" l="1"/>
  <c r="J241" i="31"/>
  <c r="J242" i="31" l="1"/>
  <c r="B243" i="31"/>
  <c r="B244" i="31" l="1"/>
  <c r="J243" i="31"/>
  <c r="J244" i="31" l="1"/>
  <c r="B245" i="31"/>
  <c r="B246" i="31" l="1"/>
  <c r="J245" i="31"/>
  <c r="J246" i="31" l="1"/>
  <c r="B247" i="31"/>
  <c r="J247" i="31" l="1"/>
  <c r="B248" i="31"/>
  <c r="B249" i="31" l="1"/>
  <c r="J248" i="31"/>
  <c r="J249" i="31" l="1"/>
  <c r="B250" i="31"/>
  <c r="J250" i="31" l="1"/>
  <c r="B251" i="31"/>
  <c r="B252" i="31" l="1"/>
  <c r="J251" i="31"/>
  <c r="B253" i="31" l="1"/>
  <c r="J252" i="31"/>
  <c r="B254" i="31" l="1"/>
  <c r="J253" i="31"/>
  <c r="B266" i="31"/>
  <c r="J254" i="31" l="1"/>
  <c r="B255" i="31"/>
  <c r="J255" i="31" l="1"/>
  <c r="B256" i="31"/>
  <c r="J256" i="31" l="1"/>
  <c r="B257" i="31"/>
  <c r="J257" i="31" l="1"/>
  <c r="B258" i="31"/>
  <c r="J258" i="31" l="1"/>
  <c r="B259" i="31"/>
  <c r="J259" i="31" l="1"/>
  <c r="B260" i="31"/>
  <c r="J260" i="31" l="1"/>
  <c r="B261" i="31"/>
  <c r="B262" i="31" l="1"/>
  <c r="J261" i="31"/>
  <c r="J262" i="31" l="1"/>
  <c r="B263" i="31"/>
  <c r="J263" i="31" l="1"/>
  <c r="B264" i="31"/>
  <c r="J264" i="31" l="1"/>
  <c r="K154" i="31" l="1"/>
  <c r="D154" i="31"/>
  <c r="K185" i="31"/>
  <c r="D185" i="31"/>
  <c r="K230" i="31"/>
  <c r="D167" i="31"/>
  <c r="K167" i="31"/>
  <c r="D209" i="31"/>
  <c r="K209" i="31"/>
  <c r="K188" i="31"/>
  <c r="D188" i="31"/>
  <c r="K233" i="31"/>
  <c r="D156" i="31"/>
  <c r="K156" i="31"/>
  <c r="K215" i="31"/>
  <c r="D215" i="31"/>
  <c r="D182" i="31"/>
  <c r="K182" i="31"/>
  <c r="D155" i="31"/>
  <c r="K155" i="31"/>
  <c r="K232" i="31"/>
  <c r="D172" i="31"/>
  <c r="K172" i="31"/>
  <c r="K133" i="31"/>
  <c r="D133" i="31"/>
  <c r="O26" i="31"/>
  <c r="K148" i="31"/>
  <c r="D148" i="31"/>
  <c r="K239" i="31"/>
  <c r="K178" i="31"/>
  <c r="D178" i="31"/>
  <c r="D193" i="31"/>
  <c r="K193" i="31"/>
  <c r="O31" i="31"/>
  <c r="D164" i="31"/>
  <c r="K164" i="31"/>
  <c r="D171" i="31"/>
  <c r="K171" i="31"/>
  <c r="D168" i="31"/>
  <c r="K168" i="31"/>
  <c r="D200" i="31"/>
  <c r="K200" i="31"/>
  <c r="K135" i="31"/>
  <c r="D135" i="31"/>
  <c r="K184" i="31"/>
  <c r="D184" i="31"/>
  <c r="D174" i="31"/>
  <c r="K174" i="31"/>
  <c r="K176" i="31"/>
  <c r="D176" i="31"/>
  <c r="K197" i="31"/>
  <c r="D197" i="31"/>
  <c r="D141" i="31"/>
  <c r="K141" i="31"/>
  <c r="D151" i="31"/>
  <c r="K151" i="31"/>
  <c r="D134" i="31"/>
  <c r="K134" i="31"/>
  <c r="D226" i="31"/>
  <c r="K226" i="31"/>
  <c r="K240" i="31"/>
  <c r="D149" i="31"/>
  <c r="K149" i="31"/>
  <c r="D136" i="31"/>
  <c r="K136" i="31"/>
  <c r="K222" i="31"/>
  <c r="D222" i="31"/>
  <c r="K196" i="31"/>
  <c r="D196" i="31"/>
  <c r="K145" i="31"/>
  <c r="O27" i="31"/>
  <c r="D145" i="31"/>
  <c r="D194" i="31"/>
  <c r="K194" i="31"/>
  <c r="D218" i="31"/>
  <c r="K218" i="31"/>
  <c r="D206" i="31"/>
  <c r="K206" i="31"/>
  <c r="D147" i="31"/>
  <c r="K147" i="31"/>
  <c r="D201" i="31"/>
  <c r="K201" i="31"/>
  <c r="K190" i="31"/>
  <c r="D190" i="31"/>
  <c r="K210" i="31"/>
  <c r="D210" i="31"/>
  <c r="D140" i="31"/>
  <c r="K140" i="31"/>
  <c r="K211" i="31"/>
  <c r="D211" i="31"/>
  <c r="K189" i="31"/>
  <c r="D189" i="31"/>
  <c r="K227" i="31"/>
  <c r="D227" i="31"/>
  <c r="K165" i="31"/>
  <c r="D165" i="31"/>
  <c r="D163" i="31"/>
  <c r="K163" i="31"/>
  <c r="K152" i="31"/>
  <c r="D152" i="31"/>
  <c r="D217" i="31"/>
  <c r="K217" i="31"/>
  <c r="O33" i="31"/>
  <c r="D175" i="31"/>
  <c r="K175" i="31"/>
  <c r="D144" i="31"/>
  <c r="K144" i="31"/>
  <c r="D173" i="31"/>
  <c r="K173" i="31"/>
  <c r="K237" i="31"/>
  <c r="D146" i="31"/>
  <c r="K146" i="31"/>
  <c r="D159" i="31"/>
  <c r="K159" i="31"/>
  <c r="D212" i="31"/>
  <c r="K212" i="31"/>
  <c r="K235" i="31"/>
  <c r="K158" i="31"/>
  <c r="D158" i="31"/>
  <c r="K162" i="31"/>
  <c r="D162" i="31"/>
  <c r="D138" i="31"/>
  <c r="K138" i="31"/>
  <c r="K153" i="31"/>
  <c r="D153" i="31"/>
  <c r="K203" i="31"/>
  <c r="D203" i="31"/>
  <c r="D157" i="31"/>
  <c r="O28" i="31"/>
  <c r="K157" i="31"/>
  <c r="D205" i="31"/>
  <c r="O32" i="31"/>
  <c r="K205" i="31"/>
  <c r="D213" i="31"/>
  <c r="K213" i="31"/>
  <c r="D192" i="31"/>
  <c r="K192" i="31"/>
  <c r="D160" i="31"/>
  <c r="K160" i="31"/>
  <c r="K207" i="31"/>
  <c r="D207" i="31"/>
  <c r="K234" i="31"/>
  <c r="D143" i="31"/>
  <c r="K143" i="31"/>
  <c r="K137" i="31"/>
  <c r="D137" i="31"/>
  <c r="K216" i="31"/>
  <c r="D216" i="31"/>
  <c r="K223" i="31"/>
  <c r="D223" i="31"/>
  <c r="K204" i="31"/>
  <c r="D204" i="31"/>
  <c r="D198" i="31"/>
  <c r="K198" i="31"/>
  <c r="K228" i="31"/>
  <c r="D228" i="31"/>
  <c r="D142" i="31"/>
  <c r="K142" i="31"/>
  <c r="D195" i="31"/>
  <c r="K195" i="31"/>
  <c r="D179" i="31"/>
  <c r="K179" i="31"/>
  <c r="K161" i="31"/>
  <c r="D161" i="31"/>
  <c r="D183" i="31"/>
  <c r="K183" i="31"/>
  <c r="K225" i="31"/>
  <c r="D225" i="31"/>
  <c r="K202" i="31"/>
  <c r="D202" i="31"/>
  <c r="K166" i="31"/>
  <c r="D166" i="31"/>
  <c r="K236" i="31"/>
  <c r="D186" i="31"/>
  <c r="K186" i="31"/>
  <c r="D139" i="31"/>
  <c r="K139" i="31"/>
  <c r="K180" i="31"/>
  <c r="D180" i="31"/>
  <c r="K221" i="31"/>
  <c r="D221" i="31"/>
  <c r="K224" i="31"/>
  <c r="D224" i="31"/>
  <c r="D219" i="31"/>
  <c r="K219" i="31"/>
  <c r="D191" i="31"/>
  <c r="K191" i="31"/>
  <c r="K177" i="31"/>
  <c r="D177" i="31"/>
  <c r="K220" i="31"/>
  <c r="D220" i="31"/>
  <c r="O30" i="31"/>
  <c r="K181" i="31"/>
  <c r="D181" i="31"/>
  <c r="D169" i="31"/>
  <c r="O29" i="31"/>
  <c r="K169" i="31"/>
  <c r="O34" i="31"/>
  <c r="D229" i="31"/>
  <c r="K229" i="31"/>
  <c r="D208" i="31"/>
  <c r="K208" i="31"/>
  <c r="D170" i="31"/>
  <c r="K170" i="31"/>
  <c r="D199" i="31"/>
  <c r="K199" i="31"/>
  <c r="D214" i="31"/>
  <c r="K214" i="31"/>
  <c r="K231" i="31"/>
  <c r="K187" i="31"/>
  <c r="D187" i="31"/>
  <c r="K150" i="31"/>
  <c r="D150" i="31"/>
  <c r="K238" i="31"/>
  <c r="D236" i="31" l="1"/>
  <c r="D238" i="31"/>
  <c r="D231" i="31"/>
  <c r="N30" i="31"/>
  <c r="D233" i="31"/>
  <c r="D234" i="31"/>
  <c r="N32" i="31"/>
  <c r="K247" i="31"/>
  <c r="N31" i="31"/>
  <c r="N26" i="31"/>
  <c r="K244" i="31"/>
  <c r="K245" i="31"/>
  <c r="K250" i="31"/>
  <c r="K243" i="31"/>
  <c r="N29" i="31"/>
  <c r="K248" i="31"/>
  <c r="K246" i="31"/>
  <c r="N28" i="31"/>
  <c r="D237" i="31"/>
  <c r="D240" i="31"/>
  <c r="D230" i="31"/>
  <c r="D235" i="31"/>
  <c r="D239" i="31"/>
  <c r="K241" i="31"/>
  <c r="O35" i="31"/>
  <c r="D241" i="31"/>
  <c r="K249" i="31"/>
  <c r="N33" i="31"/>
  <c r="N27" i="31"/>
  <c r="K252" i="31"/>
  <c r="K251" i="31"/>
  <c r="D232" i="31"/>
  <c r="K242" i="31"/>
  <c r="D242" i="31"/>
  <c r="N34" i="31" l="1"/>
  <c r="R27" i="31"/>
  <c r="R33" i="31"/>
  <c r="D244" i="31"/>
  <c r="R31" i="31"/>
  <c r="R26" i="31"/>
  <c r="R28" i="31"/>
  <c r="R32" i="31"/>
  <c r="R29" i="31"/>
  <c r="R30" i="31"/>
  <c r="D246" i="31"/>
  <c r="K254" i="31"/>
  <c r="D254" i="31"/>
  <c r="D251" i="31"/>
  <c r="D264" i="31"/>
  <c r="K264" i="31"/>
  <c r="D249" i="31"/>
  <c r="D253" i="31"/>
  <c r="K253" i="31"/>
  <c r="O36" i="31"/>
  <c r="D250" i="31"/>
  <c r="K259" i="31"/>
  <c r="D259" i="31"/>
  <c r="K263" i="31"/>
  <c r="D263" i="31"/>
  <c r="K261" i="31"/>
  <c r="D261" i="31"/>
  <c r="D248" i="31"/>
  <c r="D243" i="31"/>
  <c r="D257" i="31"/>
  <c r="K257" i="31"/>
  <c r="K260" i="31"/>
  <c r="D260" i="31"/>
  <c r="K262" i="31"/>
  <c r="D262" i="31"/>
  <c r="D252" i="31"/>
  <c r="D258" i="31"/>
  <c r="K258" i="31"/>
  <c r="D255" i="31"/>
  <c r="K255" i="31"/>
  <c r="D245" i="31"/>
  <c r="D256" i="31"/>
  <c r="K256" i="31"/>
  <c r="D247" i="31"/>
  <c r="R34" i="31" l="1"/>
  <c r="N35" i="31"/>
  <c r="N36" i="31"/>
  <c r="R35" i="31" l="1"/>
  <c r="R36" i="31"/>
  <c r="E194" i="31"/>
  <c r="E167" i="31"/>
  <c r="E219" i="31"/>
  <c r="E221" i="31"/>
  <c r="E227" i="31"/>
  <c r="E159" i="31"/>
  <c r="E161" i="31"/>
  <c r="E135" i="31"/>
  <c r="E156" i="31"/>
  <c r="E203" i="31"/>
  <c r="E212" i="31"/>
  <c r="E158" i="31"/>
  <c r="E177" i="31"/>
  <c r="E170" i="31"/>
  <c r="E189" i="31"/>
  <c r="E143" i="31"/>
  <c r="E188" i="31"/>
  <c r="E163" i="31"/>
  <c r="E165" i="31"/>
  <c r="E149" i="31"/>
  <c r="E209" i="31"/>
  <c r="E180" i="31"/>
  <c r="E142" i="31"/>
  <c r="E191" i="31"/>
  <c r="E210" i="31"/>
  <c r="E141" i="31"/>
  <c r="E184" i="31"/>
  <c r="E198" i="31"/>
  <c r="E166" i="31"/>
  <c r="E138" i="31"/>
  <c r="E202" i="31"/>
  <c r="E213" i="31"/>
  <c r="E139" i="31"/>
  <c r="E195" i="31"/>
  <c r="G198" i="31" l="1"/>
  <c r="G180" i="31"/>
  <c r="G167" i="31"/>
  <c r="G138" i="31"/>
  <c r="G191" i="31"/>
  <c r="G142" i="31"/>
  <c r="G188" i="31"/>
  <c r="G143" i="31"/>
  <c r="G177" i="31"/>
  <c r="G203" i="31"/>
  <c r="G156" i="31"/>
  <c r="G159" i="31"/>
  <c r="G194" i="31"/>
  <c r="G139" i="31"/>
  <c r="G165" i="31"/>
  <c r="G135" i="31"/>
  <c r="G227" i="31"/>
  <c r="G184" i="31"/>
  <c r="G195" i="31"/>
  <c r="G141" i="31"/>
  <c r="G209" i="31"/>
  <c r="G149" i="31"/>
  <c r="G189" i="31"/>
  <c r="G170" i="31"/>
  <c r="G158" i="31"/>
  <c r="G212" i="31"/>
  <c r="G221" i="31"/>
  <c r="G219" i="31"/>
  <c r="G210" i="31"/>
  <c r="G213" i="31"/>
  <c r="G202" i="31"/>
  <c r="G166" i="31"/>
  <c r="G163" i="31"/>
  <c r="G161" i="31"/>
  <c r="C248" i="31"/>
  <c r="E236" i="31"/>
  <c r="C249" i="31"/>
  <c r="E237" i="31"/>
  <c r="E230" i="31"/>
  <c r="C242" i="31"/>
  <c r="C246" i="31"/>
  <c r="E234" i="31"/>
  <c r="E218" i="31"/>
  <c r="E228" i="31"/>
  <c r="E220" i="31"/>
  <c r="E223" i="31"/>
  <c r="E222" i="31"/>
  <c r="E224" i="31"/>
  <c r="E226" i="31"/>
  <c r="E225" i="31"/>
  <c r="E186" i="31"/>
  <c r="E192" i="31"/>
  <c r="E211" i="31"/>
  <c r="E187" i="31"/>
  <c r="E140" i="31"/>
  <c r="E179" i="31"/>
  <c r="E206" i="31"/>
  <c r="E152" i="31"/>
  <c r="E147" i="31"/>
  <c r="E197" i="31"/>
  <c r="E204" i="31"/>
  <c r="E146" i="31"/>
  <c r="E199" i="31"/>
  <c r="E183" i="31"/>
  <c r="E153" i="31"/>
  <c r="E168" i="31"/>
  <c r="E172" i="31"/>
  <c r="E151" i="31"/>
  <c r="E215" i="31"/>
  <c r="E174" i="31"/>
  <c r="E137" i="31"/>
  <c r="E214" i="31"/>
  <c r="E160" i="31"/>
  <c r="E162" i="31"/>
  <c r="E196" i="31"/>
  <c r="E201" i="31"/>
  <c r="E173" i="31"/>
  <c r="E200" i="31"/>
  <c r="E216" i="31"/>
  <c r="E150" i="31"/>
  <c r="E178" i="31"/>
  <c r="E190" i="31"/>
  <c r="E208" i="31"/>
  <c r="E176" i="31"/>
  <c r="E148" i="31"/>
  <c r="E154" i="31"/>
  <c r="E182" i="31"/>
  <c r="E164" i="31"/>
  <c r="E171" i="31"/>
  <c r="E134" i="31"/>
  <c r="E136" i="31"/>
  <c r="E185" i="31"/>
  <c r="E207" i="31"/>
  <c r="E175" i="31"/>
  <c r="E144" i="31"/>
  <c r="E155" i="31"/>
  <c r="G137" i="31" l="1"/>
  <c r="G153" i="31"/>
  <c r="G204" i="31"/>
  <c r="G225" i="31"/>
  <c r="G220" i="31"/>
  <c r="G185" i="31"/>
  <c r="G136" i="31"/>
  <c r="G208" i="31"/>
  <c r="G173" i="31"/>
  <c r="G196" i="31"/>
  <c r="G174" i="31"/>
  <c r="G215" i="31"/>
  <c r="G199" i="31"/>
  <c r="G192" i="31"/>
  <c r="G236" i="31"/>
  <c r="G207" i="31"/>
  <c r="G190" i="31"/>
  <c r="G216" i="31"/>
  <c r="G160" i="31"/>
  <c r="G206" i="31"/>
  <c r="G179" i="31"/>
  <c r="G211" i="31"/>
  <c r="G222" i="31"/>
  <c r="G155" i="31"/>
  <c r="G171" i="31"/>
  <c r="G164" i="31"/>
  <c r="G148" i="31"/>
  <c r="G178" i="31"/>
  <c r="G200" i="31"/>
  <c r="G214" i="31"/>
  <c r="G151" i="31"/>
  <c r="G172" i="31"/>
  <c r="G168" i="31"/>
  <c r="G186" i="31"/>
  <c r="G224" i="31"/>
  <c r="G223" i="31"/>
  <c r="G228" i="31"/>
  <c r="G218" i="31"/>
  <c r="G230" i="31"/>
  <c r="G150" i="31"/>
  <c r="G183" i="31"/>
  <c r="G147" i="31"/>
  <c r="G140" i="31"/>
  <c r="G226" i="31"/>
  <c r="G144" i="31"/>
  <c r="G175" i="31"/>
  <c r="G134" i="31"/>
  <c r="G182" i="31"/>
  <c r="G154" i="31"/>
  <c r="G176" i="31"/>
  <c r="G201" i="31"/>
  <c r="G162" i="31"/>
  <c r="G146" i="31"/>
  <c r="G197" i="31"/>
  <c r="G152" i="31"/>
  <c r="G187" i="31"/>
  <c r="G234" i="31"/>
  <c r="G237" i="31"/>
  <c r="M31" i="31"/>
  <c r="E193" i="31"/>
  <c r="C250" i="31"/>
  <c r="E238" i="31"/>
  <c r="C252" i="31"/>
  <c r="E240" i="31"/>
  <c r="E235" i="31"/>
  <c r="C247" i="31"/>
  <c r="C251" i="31"/>
  <c r="E239" i="31"/>
  <c r="E246" i="31"/>
  <c r="C258" i="31"/>
  <c r="E258" i="31" s="1"/>
  <c r="E249" i="31"/>
  <c r="C261" i="31"/>
  <c r="E261" i="31" s="1"/>
  <c r="E242" i="31"/>
  <c r="C254" i="31"/>
  <c r="E254" i="31" s="1"/>
  <c r="E145" i="31"/>
  <c r="M27" i="31"/>
  <c r="C244" i="31"/>
  <c r="E232" i="31"/>
  <c r="E231" i="31"/>
  <c r="C243" i="31"/>
  <c r="C245" i="31"/>
  <c r="E233" i="31"/>
  <c r="C260" i="31"/>
  <c r="E260" i="31" s="1"/>
  <c r="E248" i="31"/>
  <c r="G246" i="31" l="1"/>
  <c r="G235" i="31"/>
  <c r="G248" i="31"/>
  <c r="G261" i="31"/>
  <c r="G239" i="31"/>
  <c r="G240" i="31"/>
  <c r="G193" i="31"/>
  <c r="G260" i="31"/>
  <c r="G231" i="31"/>
  <c r="G145" i="31"/>
  <c r="G249" i="31"/>
  <c r="G242" i="31"/>
  <c r="G233" i="31"/>
  <c r="G232" i="31"/>
  <c r="G254" i="31"/>
  <c r="G258" i="31"/>
  <c r="G238" i="31"/>
  <c r="M34" i="31"/>
  <c r="E229" i="31"/>
  <c r="C241" i="31"/>
  <c r="E157" i="31"/>
  <c r="M28" i="31"/>
  <c r="C259" i="31"/>
  <c r="E259" i="31" s="1"/>
  <c r="E247" i="31"/>
  <c r="E133" i="31"/>
  <c r="M26" i="31"/>
  <c r="M29" i="31"/>
  <c r="E169" i="31"/>
  <c r="E181" i="31"/>
  <c r="M30" i="31"/>
  <c r="E217" i="31"/>
  <c r="M33" i="31"/>
  <c r="E245" i="31"/>
  <c r="C257" i="31"/>
  <c r="E257" i="31" s="1"/>
  <c r="E244" i="31"/>
  <c r="C256" i="31"/>
  <c r="E256" i="31" s="1"/>
  <c r="C262" i="31"/>
  <c r="E262" i="31" s="1"/>
  <c r="E250" i="31"/>
  <c r="E243" i="31"/>
  <c r="C255" i="31"/>
  <c r="E255" i="31" s="1"/>
  <c r="Q27" i="31"/>
  <c r="P27" i="31"/>
  <c r="E205" i="31"/>
  <c r="M32" i="31"/>
  <c r="C263" i="31"/>
  <c r="E263" i="31" s="1"/>
  <c r="E251" i="31"/>
  <c r="C264" i="31"/>
  <c r="E264" i="31" s="1"/>
  <c r="E252" i="31"/>
  <c r="P31" i="31"/>
  <c r="Q31" i="31"/>
  <c r="G169" i="31" l="1"/>
  <c r="G247" i="31"/>
  <c r="G264" i="31"/>
  <c r="G205" i="31"/>
  <c r="G243" i="31"/>
  <c r="G244" i="31"/>
  <c r="G217" i="31"/>
  <c r="G259" i="31"/>
  <c r="G229" i="31"/>
  <c r="G252" i="31"/>
  <c r="G255" i="31"/>
  <c r="G251" i="31"/>
  <c r="G250" i="31"/>
  <c r="G257" i="31"/>
  <c r="G256" i="31"/>
  <c r="G263" i="31"/>
  <c r="G262" i="31"/>
  <c r="G245" i="31"/>
  <c r="G181" i="31"/>
  <c r="G133" i="31"/>
  <c r="G157" i="31"/>
  <c r="P30" i="31"/>
  <c r="Q30" i="31"/>
  <c r="Q28" i="31"/>
  <c r="P28" i="31"/>
  <c r="P32" i="31"/>
  <c r="Q32" i="31"/>
  <c r="P33" i="31"/>
  <c r="Q33" i="31"/>
  <c r="M35" i="31"/>
  <c r="E241" i="31"/>
  <c r="C253" i="31"/>
  <c r="P29" i="31"/>
  <c r="Q29" i="31"/>
  <c r="P26" i="31"/>
  <c r="Q26" i="31"/>
  <c r="P34" i="31"/>
  <c r="Q34" i="31"/>
  <c r="G241" i="31" l="1"/>
  <c r="M36" i="31"/>
  <c r="E253" i="31"/>
  <c r="P35" i="31"/>
  <c r="Q35" i="31"/>
  <c r="G253" i="31" l="1"/>
  <c r="P36" i="31"/>
  <c r="Q36" i="31"/>
  <c r="K54" i="31" l="1"/>
  <c r="D54" i="31"/>
  <c r="K69" i="31"/>
  <c r="D69" i="31"/>
  <c r="D81" i="31"/>
  <c r="K81" i="31"/>
  <c r="D99" i="31"/>
  <c r="K99" i="31"/>
  <c r="D123" i="31"/>
  <c r="K123" i="31"/>
  <c r="K18" i="31"/>
  <c r="D18" i="31"/>
  <c r="K32" i="31"/>
  <c r="D32" i="31"/>
  <c r="D51" i="31"/>
  <c r="K51" i="31"/>
  <c r="K61" i="31"/>
  <c r="O20" i="31"/>
  <c r="D61" i="31"/>
  <c r="D76" i="31"/>
  <c r="K76" i="31"/>
  <c r="K95" i="31"/>
  <c r="D95" i="31"/>
  <c r="K106" i="31"/>
  <c r="D106" i="31"/>
  <c r="D16" i="31"/>
  <c r="K16" i="31"/>
  <c r="K34" i="31"/>
  <c r="D34" i="31"/>
  <c r="D46" i="31"/>
  <c r="K46" i="31"/>
  <c r="D57" i="31"/>
  <c r="K57" i="31"/>
  <c r="K74" i="31"/>
  <c r="D74" i="31"/>
  <c r="D86" i="31"/>
  <c r="K86" i="31"/>
  <c r="D97" i="31"/>
  <c r="O23" i="31"/>
  <c r="K97" i="31"/>
  <c r="D120" i="31"/>
  <c r="K120" i="31"/>
  <c r="D19" i="31"/>
  <c r="K19" i="31"/>
  <c r="D31" i="31"/>
  <c r="K31" i="31"/>
  <c r="D45" i="31"/>
  <c r="K45" i="31"/>
  <c r="D67" i="31"/>
  <c r="K67" i="31"/>
  <c r="D82" i="31"/>
  <c r="K82" i="31"/>
  <c r="D98" i="31"/>
  <c r="K98" i="31"/>
  <c r="D124" i="31"/>
  <c r="K124" i="31"/>
  <c r="K126" i="31"/>
  <c r="D126" i="31"/>
  <c r="D116" i="31"/>
  <c r="K116" i="31"/>
  <c r="D131" i="31"/>
  <c r="K131" i="31"/>
  <c r="K24" i="31"/>
  <c r="D24" i="31"/>
  <c r="D59" i="31"/>
  <c r="K59" i="31"/>
  <c r="K72" i="31"/>
  <c r="D72" i="31"/>
  <c r="D102" i="31"/>
  <c r="K102" i="31"/>
  <c r="K129" i="31"/>
  <c r="D129" i="31"/>
  <c r="D21" i="31"/>
  <c r="K21" i="31"/>
  <c r="K38" i="31"/>
  <c r="D38" i="31"/>
  <c r="D55" i="31"/>
  <c r="K55" i="31"/>
  <c r="D64" i="31"/>
  <c r="K64" i="31"/>
  <c r="K80" i="31"/>
  <c r="D80" i="31"/>
  <c r="K113" i="31"/>
  <c r="D113" i="31"/>
  <c r="D20" i="31"/>
  <c r="K20" i="31"/>
  <c r="K37" i="31"/>
  <c r="D37" i="31"/>
  <c r="O18" i="31"/>
  <c r="D48" i="31"/>
  <c r="K48" i="31"/>
  <c r="K79" i="31"/>
  <c r="D79" i="31"/>
  <c r="D90" i="31"/>
  <c r="K90" i="31"/>
  <c r="D101" i="31"/>
  <c r="K101" i="31"/>
  <c r="K125" i="31"/>
  <c r="D125" i="31"/>
  <c r="D23" i="31"/>
  <c r="K23" i="31"/>
  <c r="D35" i="31"/>
  <c r="K35" i="31"/>
  <c r="D52" i="31"/>
  <c r="K52" i="31"/>
  <c r="D70" i="31"/>
  <c r="K70" i="31"/>
  <c r="K84" i="31"/>
  <c r="D84" i="31"/>
  <c r="O24" i="31"/>
  <c r="D109" i="31"/>
  <c r="K109" i="31"/>
  <c r="K111" i="31"/>
  <c r="D111" i="31"/>
  <c r="D130" i="31"/>
  <c r="K130" i="31"/>
  <c r="K105" i="31"/>
  <c r="D105" i="31"/>
  <c r="K119" i="31"/>
  <c r="D119" i="31"/>
  <c r="K22" i="31"/>
  <c r="D22" i="31"/>
  <c r="D40" i="31"/>
  <c r="K40" i="31"/>
  <c r="K14" i="31"/>
  <c r="D14" i="31"/>
  <c r="D28" i="31"/>
  <c r="K28" i="31"/>
  <c r="K44" i="31"/>
  <c r="D44" i="31"/>
  <c r="D62" i="31"/>
  <c r="K62" i="31"/>
  <c r="O21" i="31"/>
  <c r="K73" i="31"/>
  <c r="D73" i="31"/>
  <c r="K88" i="31"/>
  <c r="D88" i="31"/>
  <c r="K108" i="31"/>
  <c r="D108" i="31"/>
  <c r="D43" i="31"/>
  <c r="K43" i="31"/>
  <c r="D58" i="31"/>
  <c r="K58" i="31"/>
  <c r="K71" i="31"/>
  <c r="D71" i="31"/>
  <c r="K87" i="31"/>
  <c r="D87" i="31"/>
  <c r="K100" i="31"/>
  <c r="D100" i="31"/>
  <c r="D27" i="31"/>
  <c r="K27" i="31"/>
  <c r="D39" i="31"/>
  <c r="K39" i="31"/>
  <c r="O19" i="31"/>
  <c r="K49" i="31"/>
  <c r="D49" i="31"/>
  <c r="K65" i="31"/>
  <c r="D65" i="31"/>
  <c r="K83" i="31"/>
  <c r="D83" i="31"/>
  <c r="D94" i="31"/>
  <c r="K94" i="31"/>
  <c r="D104" i="31"/>
  <c r="K104" i="31"/>
  <c r="K25" i="31"/>
  <c r="D12" i="31"/>
  <c r="G12" i="31" s="1"/>
  <c r="D25" i="31"/>
  <c r="O17" i="31"/>
  <c r="K36" i="31"/>
  <c r="D36" i="31"/>
  <c r="K56" i="31"/>
  <c r="D56" i="31"/>
  <c r="D75" i="31"/>
  <c r="K75" i="31"/>
  <c r="K89" i="31"/>
  <c r="D89" i="31"/>
  <c r="D117" i="31"/>
  <c r="K117" i="31"/>
  <c r="D114" i="31"/>
  <c r="K114" i="31"/>
  <c r="K132" i="31"/>
  <c r="D132" i="31"/>
  <c r="K107" i="31"/>
  <c r="D107" i="31"/>
  <c r="D122" i="31"/>
  <c r="K122" i="31"/>
  <c r="D17" i="31"/>
  <c r="K17" i="31"/>
  <c r="D33" i="31"/>
  <c r="K33" i="31"/>
  <c r="K50" i="31"/>
  <c r="D50" i="31"/>
  <c r="K66" i="31"/>
  <c r="D66" i="31"/>
  <c r="D77" i="31"/>
  <c r="K77" i="31"/>
  <c r="D93" i="31"/>
  <c r="K93" i="31"/>
  <c r="K115" i="31"/>
  <c r="D115" i="31"/>
  <c r="O16" i="31"/>
  <c r="D13" i="31"/>
  <c r="K13" i="31"/>
  <c r="D29" i="31"/>
  <c r="K29" i="31"/>
  <c r="K47" i="31"/>
  <c r="D47" i="31"/>
  <c r="D60" i="31"/>
  <c r="K60" i="31"/>
  <c r="K91" i="31"/>
  <c r="D91" i="31"/>
  <c r="D103" i="31"/>
  <c r="K103" i="31"/>
  <c r="K128" i="31"/>
  <c r="D128" i="31"/>
  <c r="D30" i="31"/>
  <c r="K30" i="31"/>
  <c r="K42" i="31"/>
  <c r="D42" i="31"/>
  <c r="D53" i="31"/>
  <c r="K53" i="31"/>
  <c r="D68" i="31"/>
  <c r="K68" i="31"/>
  <c r="O22" i="31"/>
  <c r="K85" i="31"/>
  <c r="D85" i="31"/>
  <c r="K96" i="31"/>
  <c r="D96" i="31"/>
  <c r="D110" i="31"/>
  <c r="K110" i="31"/>
  <c r="D15" i="31"/>
  <c r="K15" i="31"/>
  <c r="K26" i="31"/>
  <c r="D26" i="31"/>
  <c r="D41" i="31"/>
  <c r="K41" i="31"/>
  <c r="K63" i="31"/>
  <c r="D63" i="31"/>
  <c r="K78" i="31"/>
  <c r="D78" i="31"/>
  <c r="K92" i="31"/>
  <c r="D92" i="31"/>
  <c r="K121" i="31"/>
  <c r="D121" i="31"/>
  <c r="O25" i="31"/>
  <c r="D118" i="31"/>
  <c r="K118" i="31"/>
  <c r="K112" i="31"/>
  <c r="D112" i="31"/>
  <c r="K127" i="31"/>
  <c r="D127" i="31"/>
  <c r="N16" i="31" l="1"/>
  <c r="N25" i="31"/>
  <c r="N22" i="31"/>
  <c r="N19" i="31"/>
  <c r="N18" i="31"/>
  <c r="K5" i="31"/>
  <c r="N21" i="31"/>
  <c r="N20" i="31"/>
  <c r="N23" i="31"/>
  <c r="N17" i="31"/>
  <c r="N24" i="31"/>
  <c r="O41" i="31" l="1"/>
  <c r="O40" i="31"/>
  <c r="R24" i="31"/>
  <c r="R21" i="31"/>
  <c r="R22" i="31"/>
  <c r="R17" i="31"/>
  <c r="R25" i="31"/>
  <c r="R23" i="31"/>
  <c r="R18" i="31"/>
  <c r="R16" i="31"/>
  <c r="R20" i="31"/>
  <c r="R19" i="31"/>
  <c r="A7" i="31"/>
  <c r="A41" i="25" s="1"/>
  <c r="K3" i="25"/>
  <c r="A10" i="31"/>
  <c r="A51" i="25" s="1"/>
  <c r="M7" i="31"/>
  <c r="A9" i="31"/>
  <c r="A37" i="25" s="1"/>
  <c r="P5" i="31"/>
  <c r="K6" i="31"/>
  <c r="K4" i="25" s="1"/>
  <c r="B5" i="31" l="1"/>
  <c r="P6" i="31"/>
  <c r="Q5" i="31"/>
  <c r="G9" i="25"/>
  <c r="B5" i="25"/>
  <c r="B5" i="48" s="1"/>
  <c r="P40" i="31"/>
  <c r="Q41" i="31"/>
  <c r="G27" i="25"/>
  <c r="D9" i="31"/>
  <c r="F9" i="31"/>
  <c r="G29" i="25"/>
  <c r="G32" i="25"/>
  <c r="E23" i="25"/>
  <c r="S41" i="31"/>
  <c r="E31" i="25"/>
  <c r="G28" i="25"/>
  <c r="G30" i="25"/>
  <c r="G26" i="25"/>
  <c r="G33" i="25"/>
  <c r="G31" i="25"/>
  <c r="P41" i="31"/>
  <c r="Q40" i="31"/>
  <c r="G25" i="25"/>
  <c r="E25" i="25"/>
  <c r="E24" i="25"/>
  <c r="E33" i="25"/>
  <c r="G24" i="25"/>
  <c r="E27" i="25"/>
  <c r="E26" i="25"/>
  <c r="E30" i="25"/>
  <c r="G23" i="25"/>
  <c r="S40" i="31"/>
  <c r="E29" i="25"/>
  <c r="E32" i="25"/>
  <c r="E28" i="25"/>
  <c r="Q6" i="31" l="1"/>
  <c r="R6" i="31" s="1"/>
  <c r="C39" i="25"/>
  <c r="B5" i="28"/>
  <c r="B4" i="31"/>
  <c r="R5" i="31"/>
  <c r="D7" i="31"/>
  <c r="F7" i="31"/>
  <c r="C43" i="25" l="1"/>
  <c r="D10" i="31"/>
  <c r="F10" i="31"/>
  <c r="C53" i="25" l="1"/>
  <c r="E94" i="31" l="1"/>
  <c r="E118" i="31"/>
  <c r="E80" i="31"/>
  <c r="E68" i="31"/>
  <c r="E108" i="31"/>
  <c r="E101" i="31"/>
  <c r="E32" i="31"/>
  <c r="E71" i="31"/>
  <c r="E92" i="31"/>
  <c r="E23" i="31"/>
  <c r="E122" i="31"/>
  <c r="E89" i="31"/>
  <c r="E55" i="31"/>
  <c r="E115" i="31"/>
  <c r="E56" i="31"/>
  <c r="E17" i="31"/>
  <c r="E51" i="31"/>
  <c r="E77" i="31"/>
  <c r="E99" i="31"/>
  <c r="E53" i="31"/>
  <c r="E128" i="31"/>
  <c r="E59" i="31"/>
  <c r="E105" i="31"/>
  <c r="E79" i="31"/>
  <c r="E31" i="31"/>
  <c r="E36" i="31"/>
  <c r="E91" i="31"/>
  <c r="E124" i="31"/>
  <c r="E14" i="31"/>
  <c r="E123" i="31"/>
  <c r="E52" i="31"/>
  <c r="E76" i="31"/>
  <c r="E117" i="31"/>
  <c r="E72" i="31"/>
  <c r="E70" i="31"/>
  <c r="E93" i="31"/>
  <c r="E26" i="31"/>
  <c r="E127" i="31"/>
  <c r="E86" i="31"/>
  <c r="E87" i="31"/>
  <c r="E30" i="31"/>
  <c r="E39" i="31"/>
  <c r="E44" i="31"/>
  <c r="E100" i="31"/>
  <c r="E132" i="31"/>
  <c r="E29" i="31"/>
  <c r="E120" i="31"/>
  <c r="E22" i="31"/>
  <c r="E112" i="31"/>
  <c r="E82" i="31"/>
  <c r="E78" i="31"/>
  <c r="E33" i="31"/>
  <c r="E28" i="31"/>
  <c r="E125" i="31"/>
  <c r="E107" i="31"/>
  <c r="E54" i="31"/>
  <c r="E103" i="31"/>
  <c r="E46" i="31"/>
  <c r="E64" i="31"/>
  <c r="E19" i="31"/>
  <c r="E21" i="31"/>
  <c r="E88" i="31"/>
  <c r="E58" i="31"/>
  <c r="E110" i="31"/>
  <c r="E106" i="31"/>
  <c r="E47" i="31"/>
  <c r="E42" i="31"/>
  <c r="E24" i="31"/>
  <c r="E102" i="31"/>
  <c r="E111" i="31"/>
  <c r="E84" i="31"/>
  <c r="E45" i="31"/>
  <c r="E50" i="31"/>
  <c r="E104" i="31"/>
  <c r="E113" i="31"/>
  <c r="E66" i="31"/>
  <c r="E38" i="31"/>
  <c r="E75" i="31"/>
  <c r="E116" i="31"/>
  <c r="E20" i="31"/>
  <c r="E15" i="31"/>
  <c r="E57" i="31"/>
  <c r="E96" i="31"/>
  <c r="E131" i="31"/>
  <c r="E67" i="31"/>
  <c r="E41" i="31"/>
  <c r="E74" i="31"/>
  <c r="E95" i="31"/>
  <c r="E98" i="31"/>
  <c r="E114" i="31"/>
  <c r="E65" i="31"/>
  <c r="E35" i="31"/>
  <c r="E119" i="31"/>
  <c r="E27" i="31"/>
  <c r="E43" i="31"/>
  <c r="E130" i="31"/>
  <c r="E81" i="31"/>
  <c r="E34" i="31"/>
  <c r="E63" i="31"/>
  <c r="E18" i="31"/>
  <c r="E16" i="31"/>
  <c r="E69" i="31"/>
  <c r="E83" i="31"/>
  <c r="E90" i="31"/>
  <c r="E60" i="31"/>
  <c r="E126" i="31"/>
  <c r="E129" i="31"/>
  <c r="E48" i="31"/>
  <c r="E62" i="31"/>
  <c r="E40" i="31"/>
  <c r="G62" i="31" l="1"/>
  <c r="G129" i="31"/>
  <c r="G83" i="31"/>
  <c r="G63" i="31"/>
  <c r="G43" i="31"/>
  <c r="G65" i="31"/>
  <c r="G74" i="31"/>
  <c r="G15" i="31"/>
  <c r="G38" i="31"/>
  <c r="G113" i="31"/>
  <c r="G84" i="31"/>
  <c r="G102" i="31"/>
  <c r="G42" i="31"/>
  <c r="G106" i="31"/>
  <c r="G58" i="31"/>
  <c r="G21" i="31"/>
  <c r="G64" i="31"/>
  <c r="G103" i="31"/>
  <c r="G107" i="31"/>
  <c r="G28" i="31"/>
  <c r="G78" i="31"/>
  <c r="G112" i="31"/>
  <c r="G120" i="31"/>
  <c r="G132" i="31"/>
  <c r="G44" i="31"/>
  <c r="G30" i="31"/>
  <c r="G86" i="31"/>
  <c r="G26" i="31"/>
  <c r="G70" i="31"/>
  <c r="G117" i="31"/>
  <c r="G52" i="31"/>
  <c r="G14" i="31"/>
  <c r="G91" i="31"/>
  <c r="G31" i="31"/>
  <c r="G105" i="31"/>
  <c r="G128" i="31"/>
  <c r="G99" i="31"/>
  <c r="G51" i="31"/>
  <c r="G56" i="31"/>
  <c r="G55" i="31"/>
  <c r="G122" i="31"/>
  <c r="G92" i="31"/>
  <c r="G32" i="31"/>
  <c r="G108" i="31"/>
  <c r="G80" i="31"/>
  <c r="G94" i="31"/>
  <c r="G60" i="31"/>
  <c r="G16" i="31"/>
  <c r="G81" i="31"/>
  <c r="G119" i="31"/>
  <c r="G98" i="31"/>
  <c r="G67" i="31"/>
  <c r="G96" i="31"/>
  <c r="G116" i="31"/>
  <c r="G50" i="31"/>
  <c r="G40" i="31"/>
  <c r="G48" i="31"/>
  <c r="G126" i="31"/>
  <c r="G90" i="31"/>
  <c r="G69" i="31"/>
  <c r="G18" i="31"/>
  <c r="G34" i="31"/>
  <c r="G130" i="31"/>
  <c r="G27" i="31"/>
  <c r="G35" i="31"/>
  <c r="G114" i="31"/>
  <c r="G95" i="31"/>
  <c r="G41" i="31"/>
  <c r="G131" i="31"/>
  <c r="G57" i="31"/>
  <c r="G20" i="31"/>
  <c r="G75" i="31"/>
  <c r="G66" i="31"/>
  <c r="G104" i="31"/>
  <c r="G45" i="31"/>
  <c r="G111" i="31"/>
  <c r="G24" i="31"/>
  <c r="G47" i="31"/>
  <c r="G110" i="31"/>
  <c r="G88" i="31"/>
  <c r="G19" i="31"/>
  <c r="G46" i="31"/>
  <c r="G54" i="31"/>
  <c r="G125" i="31"/>
  <c r="G33" i="31"/>
  <c r="G82" i="31"/>
  <c r="G22" i="31"/>
  <c r="G29" i="31"/>
  <c r="G100" i="31"/>
  <c r="G39" i="31"/>
  <c r="G87" i="31"/>
  <c r="G127" i="31"/>
  <c r="G93" i="31"/>
  <c r="G72" i="31"/>
  <c r="G76" i="31"/>
  <c r="G123" i="31"/>
  <c r="G124" i="31"/>
  <c r="G36" i="31"/>
  <c r="G79" i="31"/>
  <c r="G59" i="31"/>
  <c r="G53" i="31"/>
  <c r="G77" i="31"/>
  <c r="G17" i="31"/>
  <c r="G115" i="31"/>
  <c r="G89" i="31"/>
  <c r="G23" i="31"/>
  <c r="G71" i="31"/>
  <c r="G101" i="31"/>
  <c r="G68" i="31"/>
  <c r="G118" i="31"/>
  <c r="C10" i="31"/>
  <c r="E22" i="25"/>
  <c r="E16" i="25"/>
  <c r="E14" i="25"/>
  <c r="C7" i="31"/>
  <c r="E20" i="25"/>
  <c r="E13" i="25"/>
  <c r="E19" i="25"/>
  <c r="C9" i="31"/>
  <c r="E17" i="25"/>
  <c r="E18" i="25"/>
  <c r="E21" i="25"/>
  <c r="E15" i="25"/>
  <c r="G9" i="31" l="1"/>
  <c r="G40" i="25" s="1"/>
  <c r="E40" i="25"/>
  <c r="E44" i="25"/>
  <c r="G7" i="31"/>
  <c r="G44" i="25" s="1"/>
  <c r="E54" i="25"/>
  <c r="G10" i="31"/>
  <c r="G54" i="25" s="1"/>
  <c r="E121" i="31"/>
  <c r="M25" i="31"/>
  <c r="E73" i="31"/>
  <c r="M21" i="31"/>
  <c r="M18" i="31"/>
  <c r="E37" i="31"/>
  <c r="M20" i="31"/>
  <c r="E61" i="31"/>
  <c r="M22" i="31"/>
  <c r="E85" i="31"/>
  <c r="E97" i="31"/>
  <c r="M23" i="31"/>
  <c r="E49" i="31"/>
  <c r="M19" i="31"/>
  <c r="M16" i="31"/>
  <c r="E13" i="31"/>
  <c r="E109" i="31"/>
  <c r="M24" i="31"/>
  <c r="M17" i="31"/>
  <c r="E25" i="31"/>
  <c r="G20" i="25"/>
  <c r="E7" i="31"/>
  <c r="E9" i="31"/>
  <c r="E10" i="31"/>
  <c r="R41" i="31"/>
  <c r="R40" i="31"/>
  <c r="G16" i="25"/>
  <c r="G22" i="25"/>
  <c r="G14" i="25"/>
  <c r="G15" i="25"/>
  <c r="G19" i="25"/>
  <c r="G17" i="25"/>
  <c r="G13" i="25"/>
  <c r="G21" i="25"/>
  <c r="G18" i="25"/>
  <c r="T40" i="31" l="1"/>
  <c r="T41" i="31"/>
  <c r="I66" i="25"/>
  <c r="I65" i="25"/>
  <c r="Q24" i="31"/>
  <c r="P24" i="31"/>
  <c r="Q19" i="31"/>
  <c r="P19" i="31"/>
  <c r="G85" i="31"/>
  <c r="G37" i="31"/>
  <c r="P25" i="31"/>
  <c r="Q25" i="31"/>
  <c r="G109" i="31"/>
  <c r="G49" i="31"/>
  <c r="P22" i="31"/>
  <c r="Q22" i="31"/>
  <c r="Q18" i="31"/>
  <c r="P18" i="31"/>
  <c r="G121" i="31"/>
  <c r="G25" i="31"/>
  <c r="G13" i="31"/>
  <c r="P23" i="31"/>
  <c r="Q23" i="31"/>
  <c r="G61" i="31"/>
  <c r="Q21" i="31"/>
  <c r="P21" i="31"/>
  <c r="Q17" i="31"/>
  <c r="P17" i="31"/>
  <c r="P16" i="31"/>
  <c r="Q16" i="31"/>
  <c r="G97" i="31"/>
  <c r="Q20" i="31"/>
  <c r="P20" i="31"/>
  <c r="G73" i="31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<sst xmlns="http://schemas.openxmlformats.org/spreadsheetml/2006/main" count="816" uniqueCount="195">
  <si>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</si>
  <si>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</si>
  <si>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</si>
  <si>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</si>
  <si>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</si>
  <si>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</si>
  <si>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</si>
  <si>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</si>
  <si>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</si>
  <si>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</si>
  <si>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</si>
  <si>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</si>
  <si>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</si>
  <si>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</si>
  <si>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</si>
  <si>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</si>
  <si>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</si>
  <si>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</si>
  <si>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</si>
  <si>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</si>
  <si>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</si>
  <si>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</si>
  <si>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</si>
  <si>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</si>
  <si>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</si>
  <si>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</si>
  <si>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</si>
  <si>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</si>
  <si>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</si>
  <si>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</si>
  <si>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</si>
  <si>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</si>
  <si>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</si>
  <si>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</si>
  <si>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</si>
  <si>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</si>
  <si>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</si>
  <si>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</si>
  <si>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</si>
  <si>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</si>
  <si>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</si>
  <si>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</si>
  <si>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</si>
  <si>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</si>
  <si>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</si>
  <si>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</si>
  <si>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</si>
  <si>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</si>
  <si>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</si>
  <si>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</si>
  <si>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</si>
  <si>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</si>
  <si>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</si>
  <si>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</si>
  <si>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</si>
  <si>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</si>
  <si>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</si>
  <si>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</si>
  <si>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</si>
  <si>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</si>
  <si>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</si>
  <si>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</si>
  <si>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</si>
  <si>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</si>
  <si>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</si>
  <si>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</si>
  <si>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</si>
  <si>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</si>
  <si>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</si>
  <si>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</si>
  <si>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</si>
  <si>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</si>
  <si>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</si>
  <si>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</si>
  <si>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</si>
  <si>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</si>
  <si>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</si>
  <si>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</si>
  <si>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</si>
  <si>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</si>
  <si>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</si>
  <si>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</si>
  <si>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</si>
  <si>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</si>
  <si>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</si>
  <si>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</si>
  <si>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&lt;---- Calculated Monthly</t>
  </si>
  <si>
    <t>Plant Costs  - 2015 IRP - Table 6.1 &amp; 6.2 - Page 92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</si>
  <si>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</si>
  <si>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</si>
  <si>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</si>
  <si>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</si>
  <si>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</si>
  <si>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</si>
  <si>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CCCT Resource Costs - 2017 Integrated Resource Plan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</si>
  <si>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</si>
  <si>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</si>
  <si>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</si>
  <si>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</si>
  <si>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</si>
  <si>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</si>
  <si>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</si>
  <si>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</si>
  <si>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</si>
  <si>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</si>
  <si>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</si>
  <si>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</si>
  <si>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</si>
  <si>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</si>
  <si>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</si>
  <si>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</si>
  <si>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</si>
  <si>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</si>
  <si>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</si>
  <si>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</si>
  <si>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</si>
  <si>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</si>
  <si>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</si>
  <si>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</si>
  <si>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</si>
  <si>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</si>
  <si>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</si>
  <si>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</si>
  <si>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</si>
  <si>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</si>
  <si>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mainly due to gas tranposrtation cost</t>
  </si>
  <si>
    <t>Payment Factor</t>
  </si>
  <si>
    <t>Total Capital Cost</t>
  </si>
  <si>
    <t>22% ITC assumption</t>
  </si>
  <si>
    <t>10% ITC assumption</t>
  </si>
  <si>
    <t>Per Dan Swan Payment Factor Corresponding to 10% ITC is 7.350%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</si>
  <si>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</si>
  <si>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</si>
  <si>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</si>
  <si>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</si>
  <si>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</si>
  <si>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</si>
  <si>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</si>
  <si>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</si>
  <si>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</si>
  <si>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</si>
  <si>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</si>
  <si>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</si>
  <si>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</si>
  <si>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</si>
  <si>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</si>
  <si>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</si>
  <si>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</si>
  <si>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</si>
  <si>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</si>
  <si>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</si>
  <si>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</si>
  <si>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</si>
  <si>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Corrected</t>
  </si>
  <si>
    <t xml:space="preserve">start </t>
  </si>
  <si>
    <t>end</t>
  </si>
  <si>
    <t>2017 IRP Wyoming Wind Resource</t>
  </si>
  <si>
    <t>2017 IRP Wyoming DJ Wind Resource</t>
  </si>
  <si>
    <t>2017 IRP Utah Solar Resource</t>
  </si>
  <si>
    <t>2017 IRP Yakima Solar Resource</t>
  </si>
  <si>
    <t>2017 IRP Geothermal PPA West Side Resource</t>
  </si>
  <si>
    <t>SCCT Resource Costs - 2017 Integrated Resource Plan</t>
  </si>
  <si>
    <t>2017 IRP ID Wind Resource</t>
  </si>
  <si>
    <t>2017 IRP Aeolus-Bridger/Anticline Transmission</t>
  </si>
  <si>
    <t>Months In Service</t>
  </si>
  <si>
    <t>#</t>
  </si>
  <si>
    <t>Transfer Capacity (MW)</t>
  </si>
  <si>
    <t>15 Year Starting 2018</t>
  </si>
  <si>
    <t>15 Year Starting 2019</t>
  </si>
  <si>
    <t>20 Year Starting 2019</t>
  </si>
  <si>
    <t>Transmission Deferral %</t>
  </si>
  <si>
    <t>Transmission Deferral (MW)</t>
  </si>
  <si>
    <t>IRP17 Aeolus Trans</t>
  </si>
  <si>
    <t>Transmission Upgrade Capacity</t>
  </si>
  <si>
    <t>Retail Revenue Requirement</t>
  </si>
  <si>
    <t>Retail Revenue Requirement
($/kW-year, 2021$)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</si>
  <si>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</si>
  <si>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</si>
  <si>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</si>
  <si>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</si>
  <si>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</si>
  <si>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</si>
  <si>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</si>
  <si>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</si>
  <si>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</si>
  <si>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</si>
  <si>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</si>
  <si>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</si>
  <si>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</si>
  <si>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</si>
  <si>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</si>
  <si>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</si>
  <si>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</si>
  <si>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</si>
  <si>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QF - Sch37 - UT - Wind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</si>
</sst>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  <numFmt numFmtId="181" formatCode="_(* #,##0.0000_);_(* \(#,##0.0000\);_(* &quot;-&quot;??_);_(@_)"/>
    <numFmt numFmtId="182" formatCode="_(* #,##0.000_);[Red]_(* \(#,##0.000\);_(* &quot;-&quot;_);_(@_)"/>
    <numFmt numFmtId="183" formatCode="&quot;$&quot;#,##0.00_)"/>
  </numFmts>
  <fonts count="36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1"/>
      <color theme="1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0">
    <xf numFmtId="172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" fillId="0" borderId="0" applyNumberFormat="0" applyFill="0" applyBorder="0" applyAlignment="0">
      <protection locked="0"/>
    </xf>
    <xf numFmtId="41" fontId="4" fillId="0" borderId="0"/>
    <xf numFmtId="172" fontId="4" fillId="0" borderId="0"/>
    <xf numFmtId="0" fontId="2" fillId="0" borderId="0"/>
    <xf numFmtId="0" fontId="4" fillId="0" borderId="0"/>
    <xf numFmtId="9" fontId="2" fillId="0" borderId="0" applyFont="0" applyFill="0" applyBorder="0" applyAlignment="0" applyProtection="0"/>
    <xf numFmtId="167" fontId="2" fillId="0" borderId="0"/>
    <xf numFmtId="167" fontId="2" fillId="0" borderId="0"/>
    <xf numFmtId="41" fontId="4" fillId="0" borderId="0"/>
    <xf numFmtId="172" fontId="4" fillId="0" borderId="0"/>
    <xf numFmtId="172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6" fontId="24" fillId="0" borderId="0" applyFont="0" applyFill="0" applyBorder="0" applyProtection="0">
      <alignment horizontal="right"/>
    </xf>
    <xf numFmtId="177" fontId="15" fillId="0" borderId="0" applyNumberFormat="0" applyFill="0" applyBorder="0" applyAlignment="0" applyProtection="0"/>
    <xf numFmtId="0" fontId="13" fillId="0" borderId="21" applyNumberFormat="0" applyBorder="0" applyAlignment="0"/>
    <xf numFmtId="12" fontId="25" fillId="7" borderId="20">
      <alignment horizontal="left"/>
    </xf>
    <xf numFmtId="37" fontId="13" fillId="8" borderId="0" applyNumberFormat="0" applyBorder="0" applyAlignment="0" applyProtection="0"/>
    <xf numFmtId="37" fontId="13" fillId="0" borderId="0"/>
    <xf numFmtId="3" fontId="21" fillId="9" borderId="22" applyProtection="0"/>
    <xf numFmtId="172" fontId="2" fillId="0" borderId="0"/>
    <xf numFmtId="9" fontId="2" fillId="0" borderId="0" applyFont="0" applyFill="0" applyBorder="0" applyAlignment="0" applyProtection="0"/>
    <xf numFmtId="172" fontId="4" fillId="0" borderId="0"/>
    <xf numFmtId="0" fontId="2" fillId="0" borderId="0"/>
    <xf numFmtId="172" fontId="2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342">
    <xf numFmtId="172" fontId="0" fillId="0" borderId="0" xfId="0"/>
    <xf numFmtId="172" fontId="5" fillId="0" borderId="0" xfId="0" applyFont="1" applyFill="1" applyAlignment="1">
      <alignment horizontal="centerContinuous"/>
    </xf>
    <xf numFmtId="172" fontId="7" fillId="0" borderId="0" xfId="0" quotePrefix="1" applyFont="1" applyFill="1" applyBorder="1" applyAlignment="1">
      <alignment horizontal="center"/>
    </xf>
    <xf numFmtId="172" fontId="8" fillId="0" borderId="0" xfId="0" applyFont="1" applyFill="1" applyAlignment="1">
      <alignment horizontal="centerContinuous"/>
    </xf>
    <xf numFmtId="172" fontId="4" fillId="0" borderId="0" xfId="0" applyFont="1" applyFill="1"/>
    <xf numFmtId="172" fontId="6" fillId="0" borderId="0" xfId="0" applyFont="1" applyFill="1" applyAlignment="1">
      <alignment horizontal="centerContinuous"/>
    </xf>
    <xf numFmtId="172" fontId="4" fillId="0" borderId="0" xfId="0" applyFont="1" applyFill="1" applyBorder="1"/>
    <xf numFmtId="172" fontId="4" fillId="0" borderId="0" xfId="0" applyFont="1" applyFill="1" applyAlignment="1">
      <alignment horizontal="center"/>
    </xf>
    <xf numFmtId="8" fontId="4" fillId="0" borderId="0" xfId="0" applyNumberFormat="1" applyFont="1" applyFill="1"/>
    <xf numFmtId="8" fontId="4" fillId="0" borderId="2" xfId="0" applyNumberFormat="1" applyFont="1" applyFill="1" applyBorder="1" applyAlignment="1">
      <alignment horizontal="center"/>
    </xf>
    <xf numFmtId="8" fontId="4" fillId="0" borderId="0" xfId="0" applyNumberFormat="1" applyFont="1" applyFill="1" applyBorder="1" applyAlignment="1">
      <alignment horizontal="center"/>
    </xf>
    <xf numFmtId="172" fontId="4" fillId="0" borderId="0" xfId="0" quotePrefix="1" applyFont="1" applyFill="1"/>
    <xf numFmtId="172" fontId="4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"/>
    </xf>
    <xf numFmtId="8" fontId="4" fillId="0" borderId="8" xfId="0" applyNumberFormat="1" applyFont="1" applyFill="1" applyBorder="1" applyAlignment="1">
      <alignment horizontal="center"/>
    </xf>
    <xf numFmtId="8" fontId="4" fillId="0" borderId="11" xfId="0" applyNumberFormat="1" applyFont="1" applyFill="1" applyBorder="1" applyAlignment="1">
      <alignment horizontal="center"/>
    </xf>
    <xf numFmtId="0" fontId="4" fillId="0" borderId="10" xfId="0" applyNumberFormat="1" applyFont="1" applyFill="1" applyBorder="1" applyAlignment="1">
      <alignment horizontal="center"/>
    </xf>
    <xf numFmtId="172" fontId="3" fillId="0" borderId="0" xfId="0" applyFont="1" applyFill="1" applyAlignment="1">
      <alignment horizontal="right"/>
    </xf>
    <xf numFmtId="172" fontId="3" fillId="0" borderId="5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" wrapText="1"/>
    </xf>
    <xf numFmtId="172" fontId="3" fillId="0" borderId="5" xfId="0" applyFont="1" applyFill="1" applyBorder="1" applyAlignment="1">
      <alignment horizontal="centerContinuous" wrapText="1"/>
    </xf>
    <xf numFmtId="172" fontId="8" fillId="0" borderId="6" xfId="0" applyFont="1" applyFill="1" applyBorder="1" applyAlignment="1">
      <alignment horizontal="centerContinuous"/>
    </xf>
    <xf numFmtId="172" fontId="11" fillId="0" borderId="6" xfId="0" quotePrefix="1" applyFont="1" applyFill="1" applyBorder="1" applyAlignment="1">
      <alignment horizontal="center" wrapText="1"/>
    </xf>
    <xf numFmtId="172" fontId="11" fillId="0" borderId="6" xfId="0" applyFont="1" applyFill="1" applyBorder="1" applyAlignment="1">
      <alignment horizontal="center" wrapText="1"/>
    </xf>
    <xf numFmtId="172" fontId="3" fillId="0" borderId="0" xfId="0" applyFont="1" applyFill="1" applyAlignment="1">
      <alignment horizontal="centerContinuous"/>
    </xf>
    <xf numFmtId="172" fontId="3" fillId="0" borderId="5" xfId="0" applyFont="1" applyFill="1" applyBorder="1"/>
    <xf numFmtId="172" fontId="3" fillId="0" borderId="13" xfId="0" applyFont="1" applyFill="1" applyBorder="1" applyAlignment="1">
      <alignment horizontal="center"/>
    </xf>
    <xf numFmtId="172" fontId="3" fillId="0" borderId="6" xfId="0" applyFont="1" applyFill="1" applyBorder="1"/>
    <xf numFmtId="172" fontId="3" fillId="0" borderId="6" xfId="0" applyFont="1" applyFill="1" applyBorder="1" applyAlignment="1">
      <alignment horizontal="center"/>
    </xf>
    <xf numFmtId="8" fontId="12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166" fontId="4" fillId="0" borderId="0" xfId="0" applyNumberFormat="1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Continuous"/>
    </xf>
    <xf numFmtId="172" fontId="6" fillId="0" borderId="7" xfId="0" applyFont="1" applyFill="1" applyBorder="1" applyAlignment="1">
      <alignment horizontal="centerContinuous"/>
    </xf>
    <xf numFmtId="172" fontId="13" fillId="2" borderId="0" xfId="0" applyFont="1" applyFill="1" applyAlignment="1">
      <alignment horizontal="centerContinuous"/>
    </xf>
    <xf numFmtId="172" fontId="15" fillId="2" borderId="0" xfId="0" applyFont="1" applyFill="1" applyBorder="1" applyAlignment="1">
      <alignment horizontal="centerContinuous"/>
    </xf>
    <xf numFmtId="171" fontId="13" fillId="2" borderId="0" xfId="1" applyNumberFormat="1" applyFont="1" applyFill="1" applyAlignment="1">
      <alignment horizontal="centerContinuous"/>
    </xf>
    <xf numFmtId="172" fontId="13" fillId="0" borderId="0" xfId="0" applyFont="1" applyFill="1" applyBorder="1"/>
    <xf numFmtId="172" fontId="15" fillId="0" borderId="0" xfId="0" applyFont="1" applyFill="1" applyBorder="1" applyAlignment="1">
      <alignment wrapText="1"/>
    </xf>
    <xf numFmtId="172" fontId="13" fillId="0" borderId="0" xfId="0" applyFont="1" applyFill="1" applyBorder="1" applyAlignment="1">
      <alignment horizontal="center"/>
    </xf>
    <xf numFmtId="168" fontId="13" fillId="0" borderId="0" xfId="0" applyNumberFormat="1" applyFont="1" applyFill="1" applyBorder="1"/>
    <xf numFmtId="172" fontId="3" fillId="0" borderId="7" xfId="0" applyFont="1" applyFill="1" applyBorder="1" applyAlignment="1">
      <alignment horizontal="center"/>
    </xf>
    <xf numFmtId="172" fontId="3" fillId="0" borderId="7" xfId="0" applyFont="1" applyFill="1" applyBorder="1" applyAlignment="1">
      <alignment horizontal="centerContinuous"/>
    </xf>
    <xf numFmtId="172" fontId="18" fillId="0" borderId="0" xfId="0" applyFont="1" applyFill="1"/>
    <xf numFmtId="167" fontId="18" fillId="0" borderId="0" xfId="8" applyNumberFormat="1" applyFont="1" applyFill="1"/>
    <xf numFmtId="43" fontId="18" fillId="0" borderId="0" xfId="2" applyNumberFormat="1" applyFont="1" applyFill="1"/>
    <xf numFmtId="164" fontId="18" fillId="0" borderId="0" xfId="0" applyNumberFormat="1" applyFont="1" applyFill="1" applyAlignment="1">
      <alignment horizontal="center"/>
    </xf>
    <xf numFmtId="164" fontId="7" fillId="0" borderId="0" xfId="0" applyNumberFormat="1" applyFont="1" applyFill="1" applyAlignment="1">
      <alignment horizontal="right"/>
    </xf>
    <xf numFmtId="41" fontId="18" fillId="0" borderId="0" xfId="0" applyNumberFormat="1" applyFont="1" applyFill="1"/>
    <xf numFmtId="8" fontId="18" fillId="0" borderId="0" xfId="2" applyNumberFormat="1" applyFont="1" applyFill="1"/>
    <xf numFmtId="2" fontId="4" fillId="0" borderId="0" xfId="0" applyNumberFormat="1" applyFont="1" applyFill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39" fontId="4" fillId="0" borderId="0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center"/>
    </xf>
    <xf numFmtId="172" fontId="3" fillId="0" borderId="16" xfId="0" applyFont="1" applyFill="1" applyBorder="1" applyAlignment="1">
      <alignment horizontal="centerContinuous"/>
    </xf>
    <xf numFmtId="172" fontId="3" fillId="0" borderId="17" xfId="0" applyFont="1" applyFill="1" applyBorder="1" applyAlignment="1">
      <alignment horizontal="centerContinuous"/>
    </xf>
    <xf numFmtId="172" fontId="3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3" fillId="0" borderId="16" xfId="5" applyFont="1" applyFill="1" applyBorder="1" applyAlignment="1">
      <alignment horizontal="centerContinuous"/>
    </xf>
    <xf numFmtId="172" fontId="3" fillId="0" borderId="3" xfId="5" applyFont="1" applyFill="1" applyBorder="1" applyAlignment="1">
      <alignment horizontal="centerContinuous"/>
    </xf>
    <xf numFmtId="172" fontId="20" fillId="0" borderId="0" xfId="5" applyFont="1" applyFill="1" applyBorder="1"/>
    <xf numFmtId="2" fontId="4" fillId="0" borderId="2" xfId="0" applyNumberFormat="1" applyFont="1" applyFill="1" applyBorder="1" applyAlignment="1">
      <alignment horizontal="center"/>
    </xf>
    <xf numFmtId="8" fontId="4" fillId="0" borderId="0" xfId="0" quotePrefix="1" applyNumberFormat="1" applyFont="1" applyFill="1" applyBorder="1" applyAlignment="1">
      <alignment horizontal="center"/>
    </xf>
    <xf numFmtId="172" fontId="13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left" indent="1"/>
    </xf>
    <xf numFmtId="172" fontId="4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4" fillId="0" borderId="0" xfId="8" applyNumberFormat="1" applyFont="1" applyFill="1" applyAlignment="1">
      <alignment horizontal="center"/>
    </xf>
    <xf numFmtId="41" fontId="4" fillId="0" borderId="0" xfId="11"/>
    <xf numFmtId="41" fontId="4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2" fillId="0" borderId="0" xfId="10" applyNumberFormat="1" applyFont="1"/>
    <xf numFmtId="174" fontId="2" fillId="5" borderId="0" xfId="10" applyNumberFormat="1" applyFont="1" applyFill="1"/>
    <xf numFmtId="170" fontId="2" fillId="0" borderId="0" xfId="2" applyNumberFormat="1" applyFont="1"/>
    <xf numFmtId="10" fontId="2" fillId="0" borderId="0" xfId="8" applyNumberFormat="1" applyFont="1"/>
    <xf numFmtId="172" fontId="2" fillId="0" borderId="5" xfId="10" applyNumberFormat="1" applyFont="1" applyBorder="1"/>
    <xf numFmtId="172" fontId="2" fillId="0" borderId="7" xfId="10" applyNumberFormat="1" applyFont="1" applyBorder="1" applyAlignment="1">
      <alignment horizontal="center"/>
    </xf>
    <xf numFmtId="172" fontId="2" fillId="0" borderId="3" xfId="10" applyNumberFormat="1" applyFont="1" applyBorder="1" applyAlignment="1">
      <alignment horizontal="centerContinuous"/>
    </xf>
    <xf numFmtId="172" fontId="2" fillId="0" borderId="4" xfId="10" applyNumberFormat="1" applyFont="1" applyBorder="1" applyAlignment="1">
      <alignment horizontal="centerContinuous"/>
    </xf>
    <xf numFmtId="172" fontId="2" fillId="0" borderId="6" xfId="10" applyNumberFormat="1" applyFont="1" applyBorder="1"/>
    <xf numFmtId="172" fontId="2" fillId="0" borderId="4" xfId="10" applyNumberFormat="1" applyFont="1" applyBorder="1" applyAlignment="1">
      <alignment horizontal="center"/>
    </xf>
    <xf numFmtId="172" fontId="2" fillId="0" borderId="3" xfId="10" applyNumberFormat="1" applyFont="1" applyBorder="1" applyAlignment="1">
      <alignment horizontal="center"/>
    </xf>
    <xf numFmtId="172" fontId="2" fillId="0" borderId="6" xfId="10" applyNumberFormat="1" applyFont="1" applyBorder="1" applyAlignment="1">
      <alignment horizontal="center"/>
    </xf>
    <xf numFmtId="172" fontId="2" fillId="0" borderId="9" xfId="10" applyNumberFormat="1" applyFont="1" applyBorder="1" applyAlignment="1">
      <alignment horizontal="centerContinuous"/>
    </xf>
    <xf numFmtId="172" fontId="2" fillId="0" borderId="2" xfId="10" applyNumberFormat="1" applyFont="1" applyBorder="1"/>
    <xf numFmtId="41" fontId="2" fillId="0" borderId="8" xfId="10" applyNumberFormat="1" applyFont="1" applyBorder="1"/>
    <xf numFmtId="41" fontId="2" fillId="0" borderId="11" xfId="10" applyNumberFormat="1" applyFont="1" applyBorder="1"/>
    <xf numFmtId="168" fontId="2" fillId="0" borderId="8" xfId="10" applyNumberFormat="1" applyFont="1" applyBorder="1"/>
    <xf numFmtId="0" fontId="2" fillId="0" borderId="0" xfId="10" applyNumberFormat="1" applyFont="1"/>
    <xf numFmtId="17" fontId="2" fillId="0" borderId="5" xfId="10" applyNumberFormat="1" applyFont="1" applyBorder="1" applyAlignment="1">
      <alignment horizontal="center"/>
    </xf>
    <xf numFmtId="172" fontId="2" fillId="0" borderId="0" xfId="10" applyNumberFormat="1" applyFont="1" applyBorder="1"/>
    <xf numFmtId="168" fontId="2" fillId="0" borderId="11" xfId="10" applyNumberFormat="1" applyFont="1" applyBorder="1"/>
    <xf numFmtId="172" fontId="2" fillId="0" borderId="13" xfId="10" applyNumberFormat="1" applyFont="1" applyBorder="1"/>
    <xf numFmtId="17" fontId="2" fillId="0" borderId="13" xfId="10" applyNumberFormat="1" applyFont="1" applyBorder="1" applyAlignment="1">
      <alignment horizontal="center"/>
    </xf>
    <xf numFmtId="172" fontId="2" fillId="0" borderId="1" xfId="10" applyNumberFormat="1" applyFont="1" applyBorder="1"/>
    <xf numFmtId="41" fontId="2" fillId="0" borderId="12" xfId="10" applyNumberFormat="1" applyFont="1" applyBorder="1"/>
    <xf numFmtId="168" fontId="2" fillId="0" borderId="12" xfId="10" applyNumberFormat="1" applyFont="1" applyBorder="1"/>
    <xf numFmtId="17" fontId="2" fillId="0" borderId="6" xfId="10" applyNumberFormat="1" applyFont="1" applyBorder="1" applyAlignment="1">
      <alignment horizontal="center"/>
    </xf>
    <xf numFmtId="172" fontId="2" fillId="0" borderId="0" xfId="10" applyNumberFormat="1" applyFont="1" applyAlignment="1">
      <alignment horizontal="center"/>
    </xf>
    <xf numFmtId="172" fontId="14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4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8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8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9" fillId="6" borderId="0" xfId="10" applyNumberFormat="1" applyFont="1" applyFill="1"/>
    <xf numFmtId="8" fontId="0" fillId="0" borderId="20" xfId="0" applyNumberFormat="1" applyFont="1" applyFill="1" applyBorder="1"/>
    <xf numFmtId="7" fontId="2" fillId="0" borderId="0" xfId="2" applyNumberFormat="1" applyFont="1"/>
    <xf numFmtId="172" fontId="2" fillId="0" borderId="5" xfId="10" applyNumberFormat="1" applyFont="1" applyBorder="1" applyAlignment="1">
      <alignment horizontal="center"/>
    </xf>
    <xf numFmtId="175" fontId="2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3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7" fillId="0" borderId="0" xfId="0" applyFont="1" applyFill="1"/>
    <xf numFmtId="172" fontId="15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2" fontId="15" fillId="2" borderId="0" xfId="0" applyFont="1" applyFill="1" applyAlignment="1">
      <alignment horizontal="centerContinuous"/>
    </xf>
    <xf numFmtId="172" fontId="7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2" fontId="7" fillId="0" borderId="0" xfId="0" applyFont="1" applyFill="1" applyBorder="1" applyAlignment="1">
      <alignment horizontal="center"/>
    </xf>
    <xf numFmtId="172" fontId="13" fillId="2" borderId="0" xfId="0" applyFont="1" applyFill="1" applyBorder="1" applyAlignment="1">
      <alignment horizontal="centerContinuous" wrapText="1"/>
    </xf>
    <xf numFmtId="172" fontId="7" fillId="0" borderId="0" xfId="0" applyFont="1" applyFill="1" applyAlignment="1">
      <alignment horizontal="center"/>
    </xf>
    <xf numFmtId="172" fontId="13" fillId="0" borderId="15" xfId="0" applyFont="1" applyBorder="1" applyAlignment="1">
      <alignment horizontal="center"/>
    </xf>
    <xf numFmtId="0" fontId="7" fillId="0" borderId="0" xfId="0" applyNumberFormat="1" applyFont="1" applyFill="1" applyAlignment="1">
      <alignment horizontal="center"/>
    </xf>
    <xf numFmtId="172" fontId="7" fillId="4" borderId="14" xfId="0" applyFont="1" applyFill="1" applyBorder="1"/>
    <xf numFmtId="0" fontId="3" fillId="0" borderId="0" xfId="0" applyNumberFormat="1" applyFont="1" applyFill="1" applyAlignment="1"/>
    <xf numFmtId="172" fontId="14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4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2" fillId="0" borderId="0" xfId="10" applyNumberFormat="1" applyFont="1"/>
    <xf numFmtId="174" fontId="0" fillId="0" borderId="0" xfId="0" applyNumberFormat="1" applyFont="1" applyFill="1"/>
    <xf numFmtId="174" fontId="18" fillId="0" borderId="0" xfId="0" applyNumberFormat="1" applyFont="1" applyFill="1"/>
    <xf numFmtId="167" fontId="2" fillId="5" borderId="0" xfId="8" applyNumberFormat="1" applyFont="1" applyFill="1"/>
    <xf numFmtId="172" fontId="14" fillId="0" borderId="7" xfId="23" applyFont="1" applyFill="1" applyBorder="1" applyAlignment="1">
      <alignment horizontal="centerContinuous"/>
    </xf>
    <xf numFmtId="172" fontId="27" fillId="0" borderId="6" xfId="0" applyFont="1" applyBorder="1" applyAlignment="1">
      <alignment horizontal="center"/>
    </xf>
    <xf numFmtId="172" fontId="27" fillId="0" borderId="0" xfId="0" applyFont="1"/>
    <xf numFmtId="172" fontId="27" fillId="0" borderId="7" xfId="0" applyFont="1" applyBorder="1"/>
    <xf numFmtId="167" fontId="26" fillId="0" borderId="7" xfId="24" applyNumberFormat="1" applyFont="1" applyFill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172" fontId="26" fillId="0" borderId="0" xfId="0" applyFont="1"/>
    <xf numFmtId="9" fontId="26" fillId="0" borderId="0" xfId="8" applyFont="1"/>
    <xf numFmtId="43" fontId="2" fillId="0" borderId="0" xfId="10" applyNumberFormat="1" applyFont="1"/>
    <xf numFmtId="172" fontId="28" fillId="0" borderId="0" xfId="10" applyNumberFormat="1" applyFont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5" fillId="0" borderId="0" xfId="25" applyFont="1" applyFill="1" applyAlignment="1">
      <alignment horizontal="centerContinuous"/>
    </xf>
    <xf numFmtId="172" fontId="4" fillId="0" borderId="0" xfId="25" applyFont="1" applyFill="1" applyAlignment="1">
      <alignment horizontal="centerContinuous"/>
    </xf>
    <xf numFmtId="172" fontId="4" fillId="0" borderId="0" xfId="25" applyFont="1" applyFill="1"/>
    <xf numFmtId="172" fontId="4" fillId="0" borderId="0" xfId="25" applyFont="1" applyFill="1" applyBorder="1" applyAlignment="1">
      <alignment horizontal="centerContinuous"/>
    </xf>
    <xf numFmtId="172" fontId="4" fillId="0" borderId="0" xfId="25" applyFont="1" applyFill="1" applyBorder="1"/>
    <xf numFmtId="172" fontId="3" fillId="0" borderId="5" xfId="25" applyFont="1" applyFill="1" applyBorder="1" applyAlignment="1">
      <alignment horizontal="center"/>
    </xf>
    <xf numFmtId="172" fontId="3" fillId="0" borderId="5" xfId="25" applyFont="1" applyFill="1" applyBorder="1" applyAlignment="1">
      <alignment horizontal="center" wrapText="1"/>
    </xf>
    <xf numFmtId="172" fontId="8" fillId="0" borderId="6" xfId="25" applyFont="1" applyFill="1" applyBorder="1" applyAlignment="1">
      <alignment horizontal="centerContinuous"/>
    </xf>
    <xf numFmtId="172" fontId="11" fillId="0" borderId="6" xfId="25" quotePrefix="1" applyFont="1" applyFill="1" applyBorder="1" applyAlignment="1">
      <alignment horizontal="center" wrapText="1"/>
    </xf>
    <xf numFmtId="172" fontId="11" fillId="0" borderId="6" xfId="25" applyFont="1" applyFill="1" applyBorder="1" applyAlignment="1">
      <alignment horizontal="center" wrapText="1"/>
    </xf>
    <xf numFmtId="172" fontId="7" fillId="0" borderId="0" xfId="25" quotePrefix="1" applyFont="1" applyFill="1" applyBorder="1" applyAlignment="1">
      <alignment horizontal="center"/>
    </xf>
    <xf numFmtId="0" fontId="4" fillId="0" borderId="0" xfId="25" applyNumberFormat="1" applyFont="1" applyFill="1"/>
    <xf numFmtId="6" fontId="4" fillId="0" borderId="0" xfId="25" applyNumberFormat="1" applyFont="1" applyFill="1" applyAlignment="1">
      <alignment horizontal="right"/>
    </xf>
    <xf numFmtId="8" fontId="4" fillId="0" borderId="0" xfId="25" applyNumberFormat="1" applyFont="1" applyFill="1" applyAlignment="1">
      <alignment horizontal="right"/>
    </xf>
    <xf numFmtId="8" fontId="4" fillId="0" borderId="0" xfId="25" applyNumberFormat="1" applyFont="1" applyFill="1"/>
    <xf numFmtId="8" fontId="4" fillId="0" borderId="0" xfId="25" applyNumberFormat="1" applyFont="1" applyFill="1" applyBorder="1"/>
    <xf numFmtId="179" fontId="4" fillId="0" borderId="0" xfId="25" applyNumberFormat="1" applyFont="1" applyFill="1" applyAlignment="1">
      <alignment horizontal="right"/>
    </xf>
    <xf numFmtId="165" fontId="4" fillId="0" borderId="0" xfId="25" applyNumberFormat="1" applyFont="1" applyFill="1" applyAlignment="1">
      <alignment horizontal="center"/>
    </xf>
    <xf numFmtId="165" fontId="4" fillId="0" borderId="1" xfId="25" applyNumberFormat="1" applyFont="1" applyFill="1" applyBorder="1" applyAlignment="1">
      <alignment horizontal="center"/>
    </xf>
    <xf numFmtId="8" fontId="4" fillId="0" borderId="1" xfId="25" applyNumberFormat="1" applyFont="1" applyFill="1" applyBorder="1" applyAlignment="1">
      <alignment horizontal="right"/>
    </xf>
    <xf numFmtId="8" fontId="4" fillId="0" borderId="1" xfId="25" applyNumberFormat="1" applyFont="1" applyFill="1" applyBorder="1"/>
    <xf numFmtId="172" fontId="4" fillId="0" borderId="0" xfId="25" quotePrefix="1" applyFont="1" applyFill="1"/>
    <xf numFmtId="0" fontId="4" fillId="0" borderId="0" xfId="26" applyFont="1"/>
    <xf numFmtId="14" fontId="4" fillId="0" borderId="0" xfId="27" applyNumberFormat="1" applyFont="1"/>
    <xf numFmtId="0" fontId="4" fillId="0" borderId="0" xfId="25" applyNumberFormat="1" applyFont="1" applyFill="1" applyBorder="1"/>
    <xf numFmtId="165" fontId="4" fillId="0" borderId="0" xfId="25" applyNumberFormat="1" applyFont="1" applyFill="1" applyBorder="1" applyAlignment="1">
      <alignment horizontal="center"/>
    </xf>
    <xf numFmtId="8" fontId="4" fillId="0" borderId="0" xfId="25" applyNumberFormat="1" applyFont="1" applyFill="1" applyBorder="1" applyAlignment="1">
      <alignment horizontal="right"/>
    </xf>
    <xf numFmtId="8" fontId="4" fillId="0" borderId="0" xfId="25" applyNumberFormat="1" applyFont="1" applyFill="1" applyAlignment="1">
      <alignment horizontal="center"/>
    </xf>
    <xf numFmtId="172" fontId="6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4" fillId="0" borderId="0" xfId="25" applyFont="1" applyFill="1" applyAlignment="1">
      <alignment horizontal="center"/>
    </xf>
    <xf numFmtId="41" fontId="4" fillId="0" borderId="0" xfId="4" applyFont="1" applyFill="1"/>
    <xf numFmtId="172" fontId="3" fillId="0" borderId="17" xfId="25" applyFont="1" applyFill="1" applyBorder="1" applyAlignment="1">
      <alignment horizontal="centerContinuous"/>
    </xf>
    <xf numFmtId="172" fontId="4" fillId="0" borderId="17" xfId="25" applyFont="1" applyFill="1" applyBorder="1"/>
    <xf numFmtId="172" fontId="4" fillId="0" borderId="19" xfId="25" applyFont="1" applyFill="1" applyBorder="1"/>
    <xf numFmtId="172" fontId="3" fillId="0" borderId="16" xfId="25" applyFont="1" applyFill="1" applyBorder="1" applyAlignment="1">
      <alignment horizontal="center"/>
    </xf>
    <xf numFmtId="172" fontId="3" fillId="0" borderId="17" xfId="5" applyFont="1" applyFill="1" applyBorder="1" applyAlignment="1">
      <alignment horizontal="centerContinuous"/>
    </xf>
    <xf numFmtId="172" fontId="4" fillId="0" borderId="17" xfId="25" applyFont="1" applyFill="1" applyBorder="1" applyAlignment="1">
      <alignment horizontal="centerContinuous"/>
    </xf>
    <xf numFmtId="6" fontId="4" fillId="0" borderId="0" xfId="2" applyNumberFormat="1" applyFont="1" applyFill="1"/>
    <xf numFmtId="8" fontId="4" fillId="0" borderId="0" xfId="2" applyNumberFormat="1" applyFont="1" applyFill="1"/>
    <xf numFmtId="180" fontId="29" fillId="0" borderId="0" xfId="28" applyNumberFormat="1" applyAlignment="1" applyProtection="1"/>
    <xf numFmtId="1" fontId="4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3" fillId="0" borderId="0" xfId="25" applyNumberFormat="1" applyFont="1" applyFill="1"/>
    <xf numFmtId="173" fontId="4" fillId="0" borderId="0" xfId="25" applyNumberFormat="1" applyFont="1" applyFill="1"/>
    <xf numFmtId="167" fontId="4" fillId="0" borderId="0" xfId="8" applyNumberFormat="1" applyFont="1" applyFill="1"/>
    <xf numFmtId="164" fontId="4" fillId="0" borderId="0" xfId="25" applyNumberFormat="1" applyFont="1" applyFill="1"/>
    <xf numFmtId="175" fontId="4" fillId="0" borderId="0" xfId="25" applyNumberFormat="1" applyFont="1" applyFill="1" applyBorder="1"/>
    <xf numFmtId="0" fontId="0" fillId="0" borderId="0" xfId="0" applyNumberFormat="1" applyFont="1"/>
    <xf numFmtId="44" fontId="26" fillId="0" borderId="0" xfId="2" applyFont="1" applyFill="1"/>
    <xf numFmtId="175" fontId="31" fillId="0" borderId="0" xfId="0" applyNumberFormat="1" applyFont="1" applyFill="1" applyProtection="1">
      <protection locked="0"/>
    </xf>
    <xf numFmtId="9" fontId="4" fillId="0" borderId="0" xfId="25" applyNumberFormat="1" applyFont="1" applyFill="1"/>
    <xf numFmtId="43" fontId="4" fillId="0" borderId="0" xfId="2" applyNumberFormat="1" applyFont="1" applyFill="1"/>
    <xf numFmtId="167" fontId="4" fillId="0" borderId="0" xfId="25" applyNumberFormat="1" applyFont="1" applyFill="1"/>
    <xf numFmtId="43" fontId="4" fillId="0" borderId="0" xfId="25" applyNumberFormat="1" applyFont="1" applyFill="1" applyBorder="1" applyAlignment="1">
      <alignment horizontal="right"/>
    </xf>
    <xf numFmtId="10" fontId="4" fillId="0" borderId="0" xfId="8" applyNumberFormat="1" applyFont="1" applyFill="1"/>
    <xf numFmtId="173" fontId="4" fillId="0" borderId="0" xfId="25" applyNumberFormat="1" applyFont="1" applyFill="1" applyBorder="1"/>
    <xf numFmtId="172" fontId="4" fillId="0" borderId="0" xfId="25" applyNumberFormat="1" applyFont="1" applyFill="1"/>
    <xf numFmtId="172" fontId="4" fillId="0" borderId="0" xfId="25" applyNumberFormat="1" applyFont="1" applyFill="1" applyAlignment="1">
      <alignment horizontal="right"/>
    </xf>
    <xf numFmtId="172" fontId="4" fillId="0" borderId="0" xfId="6" applyNumberFormat="1" applyFont="1" applyFill="1" applyAlignment="1" applyProtection="1">
      <alignment horizontal="center"/>
      <protection locked="0"/>
    </xf>
    <xf numFmtId="172" fontId="4" fillId="0" borderId="0" xfId="25" applyNumberFormat="1" applyFont="1" applyFill="1" applyBorder="1"/>
    <xf numFmtId="43" fontId="4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4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4" fillId="6" borderId="0" xfId="25" applyFont="1" applyFill="1"/>
    <xf numFmtId="172" fontId="3" fillId="0" borderId="0" xfId="25" applyFont="1" applyFill="1" applyBorder="1" applyAlignment="1">
      <alignment horizontal="center" wrapText="1"/>
    </xf>
    <xf numFmtId="164" fontId="4" fillId="0" borderId="0" xfId="1" applyNumberFormat="1" applyFont="1"/>
    <xf numFmtId="41" fontId="4" fillId="0" borderId="0" xfId="11" applyAlignment="1">
      <alignment wrapText="1"/>
    </xf>
    <xf numFmtId="173" fontId="2" fillId="0" borderId="0" xfId="10" applyNumberFormat="1" applyFont="1"/>
    <xf numFmtId="172" fontId="3" fillId="0" borderId="0" xfId="0" applyFont="1"/>
    <xf numFmtId="0" fontId="4" fillId="0" borderId="0" xfId="0" applyNumberFormat="1" applyFont="1" applyFill="1" applyBorder="1" applyAlignment="1">
      <alignment horizontal="center"/>
    </xf>
    <xf numFmtId="172" fontId="3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6" fillId="0" borderId="6" xfId="0" applyFont="1" applyFill="1" applyBorder="1" applyAlignment="1">
      <alignment horizontal="center"/>
    </xf>
    <xf numFmtId="172" fontId="26" fillId="0" borderId="0" xfId="0" applyFont="1" applyFill="1"/>
    <xf numFmtId="6" fontId="4" fillId="6" borderId="0" xfId="2" applyNumberFormat="1" applyFont="1" applyFill="1"/>
    <xf numFmtId="9" fontId="4" fillId="6" borderId="0" xfId="25" applyNumberFormat="1" applyFont="1" applyFill="1"/>
    <xf numFmtId="172" fontId="0" fillId="0" borderId="0" xfId="0" applyNumberFormat="1"/>
    <xf numFmtId="172" fontId="4" fillId="0" borderId="1" xfId="0" applyFont="1" applyFill="1" applyBorder="1" applyAlignment="1">
      <alignment horizontal="center"/>
    </xf>
    <xf numFmtId="172" fontId="4" fillId="0" borderId="1" xfId="0" quotePrefix="1" applyFont="1" applyFill="1" applyBorder="1" applyAlignment="1">
      <alignment horizontal="center"/>
    </xf>
    <xf numFmtId="167" fontId="23" fillId="0" borderId="0" xfId="8" applyNumberFormat="1" applyFont="1" applyFill="1"/>
    <xf numFmtId="172" fontId="2" fillId="0" borderId="0" xfId="10" applyNumberFormat="1" applyFont="1" applyAlignment="1">
      <alignment horizontal="left" vertical="top"/>
    </xf>
    <xf numFmtId="181" fontId="2" fillId="0" borderId="0" xfId="10" applyNumberFormat="1" applyFont="1"/>
    <xf numFmtId="7" fontId="4" fillId="6" borderId="0" xfId="2" applyNumberFormat="1" applyFont="1" applyFill="1"/>
    <xf numFmtId="172" fontId="2" fillId="0" borderId="0" xfId="10" applyNumberFormat="1" applyFont="1" applyFill="1"/>
    <xf numFmtId="174" fontId="0" fillId="0" borderId="0" xfId="0" applyNumberFormat="1"/>
    <xf numFmtId="8" fontId="4" fillId="6" borderId="0" xfId="25" applyNumberFormat="1" applyFont="1" applyFill="1" applyAlignment="1">
      <alignment horizontal="right"/>
    </xf>
    <xf numFmtId="172" fontId="2" fillId="10" borderId="0" xfId="10" applyNumberFormat="1" applyFont="1" applyFill="1" applyBorder="1"/>
    <xf numFmtId="41" fontId="2" fillId="10" borderId="11" xfId="10" applyNumberFormat="1" applyFont="1" applyFill="1" applyBorder="1"/>
    <xf numFmtId="168" fontId="2" fillId="10" borderId="11" xfId="10" applyNumberFormat="1" applyFont="1" applyFill="1" applyBorder="1"/>
    <xf numFmtId="172" fontId="2" fillId="10" borderId="1" xfId="10" applyNumberFormat="1" applyFont="1" applyFill="1" applyBorder="1"/>
    <xf numFmtId="41" fontId="2" fillId="10" borderId="12" xfId="10" applyNumberFormat="1" applyFont="1" applyFill="1" applyBorder="1"/>
    <xf numFmtId="168" fontId="2" fillId="10" borderId="12" xfId="10" applyNumberFormat="1" applyFont="1" applyFill="1" applyBorder="1"/>
    <xf numFmtId="172" fontId="2" fillId="10" borderId="2" xfId="10" applyNumberFormat="1" applyFont="1" applyFill="1" applyBorder="1"/>
    <xf numFmtId="41" fontId="2" fillId="10" borderId="8" xfId="10" applyNumberFormat="1" applyFont="1" applyFill="1" applyBorder="1"/>
    <xf numFmtId="168" fontId="2" fillId="10" borderId="8" xfId="10" applyNumberFormat="1" applyFont="1" applyFill="1" applyBorder="1"/>
    <xf numFmtId="6" fontId="4" fillId="0" borderId="0" xfId="26" applyNumberFormat="1" applyFont="1"/>
    <xf numFmtId="182" fontId="4" fillId="0" borderId="0" xfId="25" applyNumberFormat="1" applyFont="1" applyFill="1"/>
    <xf numFmtId="43" fontId="4" fillId="0" borderId="0" xfId="29" applyFont="1" applyFill="1"/>
    <xf numFmtId="0" fontId="4" fillId="0" borderId="0" xfId="25" applyNumberFormat="1" applyFont="1" applyFill="1" applyBorder="1" applyAlignment="1">
      <alignment horizontal="right"/>
    </xf>
    <xf numFmtId="172" fontId="32" fillId="0" borderId="0" xfId="0" applyFont="1" applyAlignment="1">
      <alignment horizontal="center"/>
    </xf>
    <xf numFmtId="172" fontId="3" fillId="0" borderId="0" xfId="0" applyFont="1" applyAlignment="1">
      <alignment vertical="top" wrapText="1"/>
    </xf>
    <xf numFmtId="172" fontId="3" fillId="0" borderId="0" xfId="0" applyFont="1" applyAlignment="1">
      <alignment horizontal="left" vertical="top" wrapText="1"/>
    </xf>
    <xf numFmtId="17" fontId="2" fillId="10" borderId="0" xfId="10" applyNumberFormat="1" applyFont="1" applyFill="1"/>
    <xf numFmtId="17" fontId="2" fillId="10" borderId="5" xfId="10" applyNumberFormat="1" applyFont="1" applyFill="1" applyBorder="1" applyAlignment="1">
      <alignment horizontal="center"/>
    </xf>
    <xf numFmtId="17" fontId="2" fillId="10" borderId="13" xfId="10" applyNumberFormat="1" applyFont="1" applyFill="1" applyBorder="1" applyAlignment="1">
      <alignment horizontal="center"/>
    </xf>
    <xf numFmtId="17" fontId="2" fillId="10" borderId="6" xfId="10" applyNumberFormat="1" applyFont="1" applyFill="1" applyBorder="1" applyAlignment="1">
      <alignment horizontal="center"/>
    </xf>
    <xf numFmtId="172" fontId="4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3" fontId="4" fillId="0" borderId="0" xfId="0" applyNumberFormat="1" applyFont="1" applyFill="1" applyBorder="1" applyAlignment="1">
      <alignment horizontal="center"/>
    </xf>
    <xf numFmtId="8" fontId="4" fillId="0" borderId="0" xfId="25" applyNumberFormat="1" applyFont="1" applyFill="1" applyAlignment="1">
      <alignment horizontal="right" vertical="center"/>
    </xf>
    <xf numFmtId="172" fontId="4" fillId="0" borderId="0" xfId="0" applyFont="1" applyFill="1" applyAlignment="1">
      <alignment horizontal="center"/>
    </xf>
    <xf numFmtId="172" fontId="14" fillId="0" borderId="0" xfId="10" applyNumberFormat="1" applyFont="1" applyAlignment="1">
      <alignment horizontal="right"/>
    </xf>
    <xf numFmtId="172" fontId="33" fillId="0" borderId="0" xfId="0" applyFont="1" applyFill="1" applyAlignment="1">
      <alignment horizontal="centerContinuous"/>
    </xf>
    <xf numFmtId="172" fontId="34" fillId="0" borderId="0" xfId="0" applyFont="1" applyFill="1" applyAlignment="1">
      <alignment horizontal="centerContinuous"/>
    </xf>
    <xf numFmtId="172" fontId="5" fillId="0" borderId="0" xfId="0" applyFont="1" applyFill="1" applyBorder="1" applyAlignment="1">
      <alignment horizontal="centerContinuous"/>
    </xf>
    <xf numFmtId="172" fontId="6" fillId="0" borderId="0" xfId="0" applyFont="1" applyFill="1" applyBorder="1" applyAlignment="1">
      <alignment horizontal="centerContinuous"/>
    </xf>
    <xf numFmtId="172" fontId="4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2" fontId="4" fillId="0" borderId="23" xfId="0" applyFont="1" applyFill="1" applyBorder="1" applyAlignment="1">
      <alignment horizontal="center"/>
    </xf>
    <xf numFmtId="172" fontId="4" fillId="0" borderId="5" xfId="0" applyFont="1" applyFill="1" applyBorder="1" applyAlignment="1">
      <alignment horizontal="centerContinuous"/>
    </xf>
    <xf numFmtId="172" fontId="4" fillId="0" borderId="5" xfId="0" quotePrefix="1" applyFont="1" applyFill="1" applyBorder="1" applyAlignment="1">
      <alignment horizontal="centerContinuous"/>
    </xf>
    <xf numFmtId="172" fontId="4" fillId="0" borderId="4" xfId="0" applyFont="1" applyFill="1" applyBorder="1" applyAlignment="1">
      <alignment horizontal="centerContinuous"/>
    </xf>
    <xf numFmtId="172" fontId="4" fillId="0" borderId="7" xfId="0" applyFont="1" applyFill="1" applyBorder="1" applyAlignment="1">
      <alignment horizontal="centerContinuous"/>
    </xf>
    <xf numFmtId="172" fontId="4" fillId="0" borderId="3" xfId="0" applyFont="1" applyFill="1" applyBorder="1" applyAlignment="1">
      <alignment horizontal="centerContinuous"/>
    </xf>
    <xf numFmtId="172" fontId="4" fillId="0" borderId="23" xfId="0" applyFont="1" applyFill="1" applyBorder="1" applyAlignment="1">
      <alignment horizontal="centerContinuous"/>
    </xf>
    <xf numFmtId="172" fontId="4" fillId="0" borderId="2" xfId="0" applyFont="1" applyFill="1" applyBorder="1" applyAlignment="1">
      <alignment horizontal="centerContinuous"/>
    </xf>
    <xf numFmtId="172" fontId="4" fillId="0" borderId="8" xfId="0" applyFont="1" applyFill="1" applyBorder="1" applyAlignment="1">
      <alignment horizontal="centerContinuous"/>
    </xf>
    <xf numFmtId="172" fontId="4" fillId="0" borderId="24" xfId="0" applyFont="1" applyFill="1" applyBorder="1" applyAlignment="1">
      <alignment horizontal="center"/>
    </xf>
    <xf numFmtId="172" fontId="4" fillId="0" borderId="3" xfId="0" applyFont="1" applyFill="1" applyBorder="1" applyAlignment="1">
      <alignment horizontal="center"/>
    </xf>
    <xf numFmtId="172" fontId="4" fillId="0" borderId="9" xfId="0" applyFont="1" applyFill="1" applyBorder="1" applyAlignment="1">
      <alignment horizontal="center"/>
    </xf>
    <xf numFmtId="172" fontId="4" fillId="0" borderId="4" xfId="0" applyFont="1" applyFill="1" applyBorder="1" applyAlignment="1">
      <alignment horizontal="center"/>
    </xf>
    <xf numFmtId="172" fontId="4" fillId="0" borderId="0" xfId="0" quotePrefix="1" applyFont="1" applyFill="1" applyBorder="1"/>
    <xf numFmtId="172" fontId="3" fillId="0" borderId="0" xfId="0" applyFont="1" applyFill="1" applyBorder="1" applyAlignment="1">
      <alignment horizontal="left"/>
    </xf>
    <xf numFmtId="0" fontId="4" fillId="0" borderId="23" xfId="0" applyNumberFormat="1" applyFont="1" applyFill="1" applyBorder="1" applyAlignment="1">
      <alignment horizontal="center"/>
    </xf>
    <xf numFmtId="8" fontId="4" fillId="0" borderId="5" xfId="0" applyNumberFormat="1" applyFont="1" applyFill="1" applyBorder="1"/>
    <xf numFmtId="8" fontId="4" fillId="11" borderId="23" xfId="0" applyNumberFormat="1" applyFont="1" applyFill="1" applyBorder="1" applyAlignment="1">
      <alignment horizontal="center"/>
    </xf>
    <xf numFmtId="8" fontId="4" fillId="11" borderId="2" xfId="0" applyNumberFormat="1" applyFont="1" applyFill="1" applyBorder="1" applyAlignment="1">
      <alignment horizontal="center"/>
    </xf>
    <xf numFmtId="8" fontId="4" fillId="11" borderId="8" xfId="0" applyNumberFormat="1" applyFont="1" applyFill="1" applyBorder="1" applyAlignment="1">
      <alignment horizontal="center"/>
    </xf>
    <xf numFmtId="43" fontId="4" fillId="0" borderId="13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43" fontId="4" fillId="0" borderId="11" xfId="0" applyNumberFormat="1" applyFont="1" applyFill="1" applyBorder="1" applyAlignment="1">
      <alignment horizontal="center"/>
    </xf>
    <xf numFmtId="43" fontId="4" fillId="0" borderId="10" xfId="0" applyNumberFormat="1" applyFont="1" applyFill="1" applyBorder="1" applyAlignment="1">
      <alignment horizontal="center"/>
    </xf>
    <xf numFmtId="0" fontId="4" fillId="0" borderId="24" xfId="0" applyNumberFormat="1" applyFont="1" applyFill="1" applyBorder="1" applyAlignment="1">
      <alignment horizontal="center"/>
    </xf>
    <xf numFmtId="43" fontId="4" fillId="0" borderId="6" xfId="0" applyNumberFormat="1" applyFont="1" applyFill="1" applyBorder="1"/>
    <xf numFmtId="43" fontId="4" fillId="0" borderId="1" xfId="0" applyNumberFormat="1" applyFont="1" applyFill="1" applyBorder="1" applyAlignment="1">
      <alignment horizontal="center"/>
    </xf>
    <xf numFmtId="43" fontId="4" fillId="0" borderId="12" xfId="0" applyNumberFormat="1" applyFont="1" applyFill="1" applyBorder="1" applyAlignment="1">
      <alignment horizontal="center"/>
    </xf>
    <xf numFmtId="43" fontId="4" fillId="0" borderId="24" xfId="0" applyNumberFormat="1" applyFont="1" applyFill="1" applyBorder="1" applyAlignment="1">
      <alignment horizontal="center"/>
    </xf>
    <xf numFmtId="172" fontId="4" fillId="0" borderId="0" xfId="0" applyFont="1" applyFill="1" applyBorder="1" applyAlignment="1">
      <alignment horizontal="left"/>
    </xf>
    <xf numFmtId="172" fontId="4" fillId="0" borderId="0" xfId="0" applyFont="1" applyFill="1" applyAlignment="1">
      <alignment horizontal="center" vertical="top"/>
    </xf>
    <xf numFmtId="172" fontId="4" fillId="0" borderId="0" xfId="0" applyFont="1" applyFill="1" applyAlignment="1">
      <alignment horizontal="center"/>
    </xf>
    <xf numFmtId="165" fontId="4" fillId="0" borderId="0" xfId="25" applyNumberFormat="1" applyFont="1" applyFill="1" applyAlignment="1">
      <alignment horizontal="right" wrapText="1"/>
    </xf>
    <xf numFmtId="172" fontId="0" fillId="0" borderId="0" xfId="0" applyAlignment="1">
      <alignment wrapText="1"/>
    </xf>
  </cellXfs>
  <cellStyles count="30">
    <cellStyle name="Comma" xfId="1" builtinId="3"/>
    <cellStyle name="Comma 2" xfId="14"/>
    <cellStyle name="Comma 3" xfId="29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Confidential%20Workpapers\17-035-T07%20RMP%20CONF%20Workpaper%202a%20-%20GRID%20AC%20Study%20Wind%2002-22-18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Confidential%20Workpapers\17-035-T07%20RMP%20CONF%20Workpaper%202b%20-%20GRID%20AC%20Study%20Wind%2002-22-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>
        <row r="7">
          <cell r="C7">
            <v>18.018131949324346</v>
          </cell>
          <cell r="D7">
            <v>19.49489997224476</v>
          </cell>
          <cell r="E7">
            <v>17.911568592480119</v>
          </cell>
          <cell r="F7">
            <v>17.455416112833475</v>
          </cell>
          <cell r="G7">
            <v>16.245373984606889</v>
          </cell>
          <cell r="H7">
            <v>15.473648189412009</v>
          </cell>
          <cell r="I7">
            <v>14.667235894272972</v>
          </cell>
          <cell r="J7">
            <v>20.63056985869386</v>
          </cell>
          <cell r="K7">
            <v>19.524897945575663</v>
          </cell>
          <cell r="L7">
            <v>17.517632378217428</v>
          </cell>
          <cell r="M7">
            <v>16.980764306030604</v>
          </cell>
          <cell r="N7">
            <v>17.949018137579493</v>
          </cell>
          <cell r="O7">
            <v>20.810550601082817</v>
          </cell>
        </row>
        <row r="8">
          <cell r="C8">
            <v>18.292078176760956</v>
          </cell>
          <cell r="D8">
            <v>21.397609898530899</v>
          </cell>
          <cell r="E8">
            <v>19.111363453562717</v>
          </cell>
          <cell r="F8">
            <v>17.922425069299603</v>
          </cell>
          <cell r="G8">
            <v>16.241923774618993</v>
          </cell>
          <cell r="H8">
            <v>15.744272806855951</v>
          </cell>
          <cell r="I8">
            <v>15.910973239369103</v>
          </cell>
          <cell r="J8">
            <v>20.565514974565698</v>
          </cell>
          <cell r="K8">
            <v>19.71195824490994</v>
          </cell>
          <cell r="L8">
            <v>17.554993175340808</v>
          </cell>
          <cell r="M8">
            <v>17.581572901184785</v>
          </cell>
          <cell r="N8">
            <v>17.732388486985176</v>
          </cell>
          <cell r="O8">
            <v>19.11313751566621</v>
          </cell>
        </row>
        <row r="9">
          <cell r="C9">
            <v>19.802281294247681</v>
          </cell>
          <cell r="D9">
            <v>21.393661014308925</v>
          </cell>
          <cell r="E9">
            <v>22.075731627788617</v>
          </cell>
          <cell r="F9">
            <v>19.660196728736569</v>
          </cell>
          <cell r="G9">
            <v>18.267199910721594</v>
          </cell>
          <cell r="H9">
            <v>17.164919399535957</v>
          </cell>
          <cell r="I9">
            <v>17.443495020307509</v>
          </cell>
          <cell r="J9">
            <v>21.000826900724775</v>
          </cell>
          <cell r="K9">
            <v>20.049347100229955</v>
          </cell>
          <cell r="L9">
            <v>17.554451602353403</v>
          </cell>
          <cell r="M9">
            <v>19.24239226789631</v>
          </cell>
          <cell r="N9">
            <v>19.806439662241786</v>
          </cell>
          <cell r="O9">
            <v>23.54123416225519</v>
          </cell>
        </row>
        <row r="10">
          <cell r="C10">
            <v>-6.5730683023537164</v>
          </cell>
          <cell r="D10">
            <v>-24.638332584106678</v>
          </cell>
          <cell r="E10">
            <v>-21.880512425030471</v>
          </cell>
          <cell r="F10">
            <v>-13.606847428916515</v>
          </cell>
          <cell r="G10">
            <v>-8.7151462889790992</v>
          </cell>
          <cell r="H10">
            <v>-5.3475196250778687</v>
          </cell>
          <cell r="I10">
            <v>0.3750208527647611</v>
          </cell>
          <cell r="J10">
            <v>6.7408502841679514</v>
          </cell>
          <cell r="K10">
            <v>6.6165051624291022</v>
          </cell>
          <cell r="L10">
            <v>3.277798682262036</v>
          </cell>
          <cell r="M10">
            <v>-3.4116380840017393</v>
          </cell>
          <cell r="N10">
            <v>-13.282279864250798</v>
          </cell>
          <cell r="O10">
            <v>-15.543984753699656</v>
          </cell>
        </row>
        <row r="11">
          <cell r="C11">
            <v>-6.5246884587285088</v>
          </cell>
          <cell r="D11">
            <v>-23.515768498334602</v>
          </cell>
          <cell r="E11">
            <v>-21.551417730404442</v>
          </cell>
          <cell r="F11">
            <v>-14.029621107391099</v>
          </cell>
          <cell r="G11">
            <v>-9.5571271247251772</v>
          </cell>
          <cell r="H11">
            <v>-5.345181388176111</v>
          </cell>
          <cell r="I11">
            <v>0.87211964651710017</v>
          </cell>
          <cell r="J11">
            <v>7.2036398444535941</v>
          </cell>
          <cell r="K11">
            <v>6.9737344992933403</v>
          </cell>
          <cell r="L11">
            <v>3.5584964860867156</v>
          </cell>
          <cell r="M11">
            <v>-3.7420232762047134</v>
          </cell>
          <cell r="N11">
            <v>-13.573057880009367</v>
          </cell>
          <cell r="O11">
            <v>-16.188802239558068</v>
          </cell>
        </row>
        <row r="12">
          <cell r="C12">
            <v>-7.0154724742779013</v>
          </cell>
          <cell r="D12">
            <v>-26.172284251684527</v>
          </cell>
          <cell r="E12">
            <v>-22.635100038637098</v>
          </cell>
          <cell r="F12">
            <v>-13.736826981053262</v>
          </cell>
          <cell r="G12">
            <v>-9.4574445696548661</v>
          </cell>
          <cell r="H12">
            <v>-6.0693012906820352</v>
          </cell>
          <cell r="I12">
            <v>-0.14861418972006293</v>
          </cell>
          <cell r="J12">
            <v>7.4104358513010435</v>
          </cell>
          <cell r="K12">
            <v>6.7568624805336217</v>
          </cell>
          <cell r="L12">
            <v>3.3426895068910216</v>
          </cell>
          <cell r="M12">
            <v>-3.4663007816875542</v>
          </cell>
          <cell r="N12">
            <v>-14.328068689145852</v>
          </cell>
          <cell r="O12">
            <v>-16.742760495670449</v>
          </cell>
        </row>
        <row r="13">
          <cell r="C13">
            <v>-6.9939901213237894</v>
          </cell>
          <cell r="D13">
            <v>-25.574622239023601</v>
          </cell>
          <cell r="E13">
            <v>-23.874743536424017</v>
          </cell>
          <cell r="F13">
            <v>-11.594479796133573</v>
          </cell>
          <cell r="G13">
            <v>-12.067323923143833</v>
          </cell>
          <cell r="H13">
            <v>-4.6806006992553897</v>
          </cell>
          <cell r="I13">
            <v>1.0274917939888017</v>
          </cell>
          <cell r="J13">
            <v>7.3545452384342695</v>
          </cell>
          <cell r="K13">
            <v>7.5884462094108907</v>
          </cell>
          <cell r="L13">
            <v>3.0471555453154258</v>
          </cell>
          <cell r="M13">
            <v>-3.2236475377459981</v>
          </cell>
          <cell r="N13">
            <v>-15.090400388050648</v>
          </cell>
          <cell r="O13">
            <v>-17.577559790208188</v>
          </cell>
        </row>
        <row r="14">
          <cell r="C14">
            <v>-5.0243645490840381</v>
          </cell>
          <cell r="D14">
            <v>-25.37415821921854</v>
          </cell>
          <cell r="E14">
            <v>-21.791668340753443</v>
          </cell>
          <cell r="F14">
            <v>-11.079699871392119</v>
          </cell>
          <cell r="G14">
            <v>-10.195178037750592</v>
          </cell>
          <cell r="H14">
            <v>-4.3175133070500031</v>
          </cell>
          <cell r="I14">
            <v>2.1186768654494683</v>
          </cell>
          <cell r="J14">
            <v>12.508792595252233</v>
          </cell>
          <cell r="K14">
            <v>8.1916789174571676</v>
          </cell>
          <cell r="L14">
            <v>3.5836360290933196</v>
          </cell>
          <cell r="M14">
            <v>-2.3241892371529418</v>
          </cell>
          <cell r="N14">
            <v>-8.6676465453248905</v>
          </cell>
          <cell r="O14">
            <v>-15.246426618514924</v>
          </cell>
        </row>
        <row r="15">
          <cell r="C15">
            <v>-5.5398072865378527</v>
          </cell>
          <cell r="D15">
            <v>-23.788781806624701</v>
          </cell>
          <cell r="E15">
            <v>-21.975439741677533</v>
          </cell>
          <cell r="F15">
            <v>-12.343443911049281</v>
          </cell>
          <cell r="G15">
            <v>-6.3900658817503952</v>
          </cell>
          <cell r="H15">
            <v>-4.2350763895079861</v>
          </cell>
          <cell r="I15">
            <v>2.3179463529122408</v>
          </cell>
          <cell r="J15">
            <v>9.5484354916734073</v>
          </cell>
          <cell r="K15">
            <v>8.7589918471361994</v>
          </cell>
          <cell r="L15">
            <v>4.2470694249877994</v>
          </cell>
          <cell r="M15">
            <v>-2.5774667207789208</v>
          </cell>
          <cell r="N15">
            <v>-13.921093506752355</v>
          </cell>
          <cell r="O15">
            <v>-16.671389570398407</v>
          </cell>
        </row>
        <row r="16">
          <cell r="C16">
            <v>-5.3074370283395567</v>
          </cell>
          <cell r="D16">
            <v>-23.22225930395091</v>
          </cell>
          <cell r="E16">
            <v>-22.988061254801508</v>
          </cell>
          <cell r="F16">
            <v>-12.349623400247348</v>
          </cell>
          <cell r="G16">
            <v>-12.225557448274941</v>
          </cell>
          <cell r="H16">
            <v>-3.8072491542358176</v>
          </cell>
          <cell r="I16">
            <v>3.7940524846819161</v>
          </cell>
          <cell r="J16">
            <v>10.002248649744525</v>
          </cell>
          <cell r="K16">
            <v>9.1647225919770232</v>
          </cell>
          <cell r="L16">
            <v>8.5388487540838511</v>
          </cell>
          <cell r="M16">
            <v>-4.0786990849384495</v>
          </cell>
          <cell r="N16">
            <v>-14.850268524651666</v>
          </cell>
          <cell r="O16">
            <v>-14.268714463494883</v>
          </cell>
        </row>
        <row r="17">
          <cell r="C17">
            <v>-9.3756717704943462</v>
          </cell>
          <cell r="D17">
            <v>-29.61819521242861</v>
          </cell>
          <cell r="E17">
            <v>-34.701048111229085</v>
          </cell>
          <cell r="F17">
            <v>-17.064528700021903</v>
          </cell>
          <cell r="G17">
            <v>-14.420612966819446</v>
          </cell>
          <cell r="H17">
            <v>-8.2086640473763879</v>
          </cell>
          <cell r="I17">
            <v>-0.96296836740819947</v>
          </cell>
          <cell r="J17">
            <v>9.2764257923119793</v>
          </cell>
          <cell r="K17">
            <v>10.01955831804991</v>
          </cell>
          <cell r="L17">
            <v>4.5881453437747792</v>
          </cell>
          <cell r="M17">
            <v>-4.8645188572229241</v>
          </cell>
          <cell r="N17">
            <v>-21.411363611078226</v>
          </cell>
          <cell r="O17">
            <v>-19.966845843471013</v>
          </cell>
        </row>
        <row r="18">
          <cell r="C18">
            <v>-10.490098573379422</v>
          </cell>
          <cell r="D18">
            <v>-37.385150247897421</v>
          </cell>
          <cell r="E18">
            <v>-33.463248802052803</v>
          </cell>
          <cell r="F18">
            <v>-18.64835017175298</v>
          </cell>
          <cell r="G18">
            <v>-16.502553491484903</v>
          </cell>
          <cell r="H18">
            <v>-10.047540610315702</v>
          </cell>
          <cell r="I18">
            <v>-2.6279066396267923</v>
          </cell>
          <cell r="J18">
            <v>10.275082068019037</v>
          </cell>
          <cell r="K18">
            <v>13.219664698911757</v>
          </cell>
          <cell r="L18">
            <v>5.4358711767951249</v>
          </cell>
          <cell r="M18">
            <v>-6.2403090241347057</v>
          </cell>
          <cell r="N18">
            <v>-21.1081541679388</v>
          </cell>
          <cell r="O18">
            <v>-26.00899764356646</v>
          </cell>
        </row>
        <row r="19">
          <cell r="C19">
            <v>-10.6242347876584</v>
          </cell>
          <cell r="D19">
            <v>-40.199999300319156</v>
          </cell>
          <cell r="E19">
            <v>-36.149756252771184</v>
          </cell>
          <cell r="F19">
            <v>-20.744191880970551</v>
          </cell>
          <cell r="G19">
            <v>-16.510362554369845</v>
          </cell>
          <cell r="H19">
            <v>-8.6915509204438433</v>
          </cell>
          <cell r="I19">
            <v>-0.58483290843447555</v>
          </cell>
          <cell r="J19">
            <v>10.251241274314415</v>
          </cell>
          <cell r="K19">
            <v>13.908183430291668</v>
          </cell>
          <cell r="L19">
            <v>5.6450900205851484</v>
          </cell>
          <cell r="M19">
            <v>-8.1315438689112902</v>
          </cell>
          <cell r="N19">
            <v>-21.489713232112095</v>
          </cell>
          <cell r="O19">
            <v>-22.936466595848358</v>
          </cell>
        </row>
        <row r="20">
          <cell r="C20">
            <v>-10.634718287424612</v>
          </cell>
          <cell r="D20">
            <v>-39.998487674947846</v>
          </cell>
          <cell r="E20">
            <v>-40.154626329725737</v>
          </cell>
          <cell r="F20">
            <v>-23.232205437605444</v>
          </cell>
          <cell r="G20">
            <v>-16.79731933422994</v>
          </cell>
          <cell r="H20">
            <v>-7.9489813148865434</v>
          </cell>
          <cell r="I20">
            <v>-0.12246184421966687</v>
          </cell>
          <cell r="J20">
            <v>13.618823248107134</v>
          </cell>
          <cell r="K20">
            <v>14.312960249406419</v>
          </cell>
          <cell r="L20">
            <v>6.4920960809792954</v>
          </cell>
          <cell r="M20">
            <v>-5.1806829380925503</v>
          </cell>
          <cell r="N20">
            <v>-23.308287576662849</v>
          </cell>
          <cell r="O20">
            <v>-25.06390204494565</v>
          </cell>
        </row>
        <row r="21">
          <cell r="C21">
            <v>-10.999468433169262</v>
          </cell>
          <cell r="D21">
            <v>-41.10789776368965</v>
          </cell>
          <cell r="E21">
            <v>-42.275520793753564</v>
          </cell>
          <cell r="F21">
            <v>-25.329985043002267</v>
          </cell>
          <cell r="G21">
            <v>-15.878748643178568</v>
          </cell>
          <cell r="H21">
            <v>-8.2556613318561229</v>
          </cell>
          <cell r="I21">
            <v>0.69258326010263993</v>
          </cell>
          <cell r="J21">
            <v>13.263155911571216</v>
          </cell>
          <cell r="K21">
            <v>13.488779359153009</v>
          </cell>
          <cell r="L21">
            <v>8.7372784863080408</v>
          </cell>
          <cell r="M21">
            <v>-5.7377289680058823</v>
          </cell>
          <cell r="N21">
            <v>-22.957164803666455</v>
          </cell>
          <cell r="O21">
            <v>-25.969447907800518</v>
          </cell>
        </row>
        <row r="22">
          <cell r="C22">
            <v>-11.302652526254201</v>
          </cell>
          <cell r="D22">
            <v>-46.901795355442196</v>
          </cell>
          <cell r="E22">
            <v>-42.707367682137217</v>
          </cell>
          <cell r="F22">
            <v>-23.249503708202074</v>
          </cell>
          <cell r="G22">
            <v>-15.985040647286807</v>
          </cell>
          <cell r="H22">
            <v>-7.0571338178993255</v>
          </cell>
          <cell r="I22">
            <v>1.8732350204230923</v>
          </cell>
          <cell r="J22">
            <v>13.40499254321945</v>
          </cell>
          <cell r="K22">
            <v>14.82903975217717</v>
          </cell>
          <cell r="L22">
            <v>9.2179261813691973</v>
          </cell>
          <cell r="M22">
            <v>-5.3530862691055132</v>
          </cell>
          <cell r="N22">
            <v>-25.926588825357673</v>
          </cell>
          <cell r="O22">
            <v>-28.288622853332697</v>
          </cell>
        </row>
        <row r="23">
          <cell r="C23">
            <v>-11.805718965444258</v>
          </cell>
          <cell r="D23">
            <v>-50.097323824546073</v>
          </cell>
          <cell r="E23">
            <v>-42.42975900224009</v>
          </cell>
          <cell r="F23">
            <v>-22.718508694375323</v>
          </cell>
          <cell r="G23">
            <v>-17.389041118845935</v>
          </cell>
          <cell r="H23">
            <v>-7.3579981793848113</v>
          </cell>
          <cell r="I23">
            <v>2.1058823447317851</v>
          </cell>
          <cell r="J23">
            <v>15.256579575872102</v>
          </cell>
          <cell r="K23">
            <v>16.051479253001517</v>
          </cell>
          <cell r="L23">
            <v>9.710039542036057</v>
          </cell>
          <cell r="M23">
            <v>-5.9874199304042985</v>
          </cell>
          <cell r="N23">
            <v>-28.659164836020373</v>
          </cell>
          <cell r="O23">
            <v>-31.106667085672115</v>
          </cell>
        </row>
        <row r="24">
          <cell r="C24">
            <v>-11.675503496068121</v>
          </cell>
          <cell r="D24">
            <v>-50.77806480787914</v>
          </cell>
          <cell r="E24">
            <v>-44.595654463566568</v>
          </cell>
          <cell r="F24">
            <v>-23.448648394411169</v>
          </cell>
          <cell r="G24">
            <v>-17.894038628623736</v>
          </cell>
          <cell r="H24">
            <v>-6.7520881656062741</v>
          </cell>
          <cell r="I24">
            <v>1.9672382579759498</v>
          </cell>
          <cell r="J24">
            <v>16.041426566313412</v>
          </cell>
          <cell r="K24">
            <v>18.121162783192872</v>
          </cell>
          <cell r="L24">
            <v>10.254048102254226</v>
          </cell>
          <cell r="M24">
            <v>-5.5379691938811373</v>
          </cell>
          <cell r="N24">
            <v>-28.707126275291667</v>
          </cell>
          <cell r="O24">
            <v>-30.974833038030091</v>
          </cell>
        </row>
        <row r="25">
          <cell r="C25">
            <v>-11.028457258703718</v>
          </cell>
          <cell r="D25">
            <v>-49.909652149443581</v>
          </cell>
          <cell r="E25">
            <v>-41.604819373747304</v>
          </cell>
          <cell r="F25">
            <v>-21.695879608349909</v>
          </cell>
          <cell r="G25">
            <v>-17.374742517365899</v>
          </cell>
          <cell r="H25">
            <v>-6.5040066934872742</v>
          </cell>
          <cell r="I25">
            <v>2.0182004176833104</v>
          </cell>
          <cell r="J25">
            <v>16.597575975788963</v>
          </cell>
          <cell r="K25">
            <v>19.332700581140184</v>
          </cell>
          <cell r="L25">
            <v>9.8692278925032575</v>
          </cell>
          <cell r="M25">
            <v>-6.3492405434129457</v>
          </cell>
          <cell r="N25">
            <v>-29.206728133341905</v>
          </cell>
          <cell r="O25">
            <v>-27.944866359423578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 refreshError="1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19.600000000093132</v>
          </cell>
          <cell r="H32">
            <v>294.19999999995343</v>
          </cell>
          <cell r="I32">
            <v>6.6000000000931323</v>
          </cell>
          <cell r="J32">
            <v>6.9600000000791624</v>
          </cell>
          <cell r="K32">
            <v>117.69999999995343</v>
          </cell>
          <cell r="L32">
            <v>-126</v>
          </cell>
          <cell r="M32">
            <v>409.89999999990687</v>
          </cell>
          <cell r="N32">
            <v>69.199999999953434</v>
          </cell>
          <cell r="O32">
            <v>0</v>
          </cell>
          <cell r="P32">
            <v>0</v>
          </cell>
          <cell r="Q32">
            <v>0</v>
          </cell>
          <cell r="R32">
            <v>1151.9499999992549</v>
          </cell>
          <cell r="S32">
            <v>0</v>
          </cell>
          <cell r="T32">
            <v>0</v>
          </cell>
          <cell r="U32">
            <v>0</v>
          </cell>
          <cell r="V32">
            <v>308</v>
          </cell>
          <cell r="W32">
            <v>214.30000000004657</v>
          </cell>
          <cell r="X32">
            <v>638.25</v>
          </cell>
          <cell r="Y32">
            <v>-645.79999999981374</v>
          </cell>
          <cell r="Z32">
            <v>334.79999999981374</v>
          </cell>
          <cell r="AA32">
            <v>192.5</v>
          </cell>
          <cell r="AB32">
            <v>76.100000000093132</v>
          </cell>
          <cell r="AC32">
            <v>33.799999999813735</v>
          </cell>
          <cell r="AD32">
            <v>0</v>
          </cell>
          <cell r="AE32">
            <v>3759.0400000028312</v>
          </cell>
          <cell r="AF32">
            <v>157.30000000004657</v>
          </cell>
          <cell r="AG32">
            <v>70.600000000093132</v>
          </cell>
          <cell r="AH32">
            <v>333.39999999990687</v>
          </cell>
          <cell r="AI32">
            <v>357.39999999990687</v>
          </cell>
          <cell r="AJ32">
            <v>213</v>
          </cell>
          <cell r="AK32">
            <v>932.73999999999069</v>
          </cell>
          <cell r="AL32">
            <v>716.70000000018626</v>
          </cell>
          <cell r="AM32">
            <v>638.79999999981374</v>
          </cell>
          <cell r="AN32">
            <v>198.40000000037253</v>
          </cell>
          <cell r="AO32">
            <v>39.900000000139698</v>
          </cell>
          <cell r="AP32">
            <v>-2.0999999998603016</v>
          </cell>
          <cell r="AQ32">
            <v>102.89999999990687</v>
          </cell>
          <cell r="AR32">
            <v>874.90000000223517</v>
          </cell>
          <cell r="AS32">
            <v>0</v>
          </cell>
          <cell r="AT32">
            <v>0</v>
          </cell>
          <cell r="AU32">
            <v>-125.69999999995343</v>
          </cell>
          <cell r="AV32">
            <v>0</v>
          </cell>
          <cell r="AW32">
            <v>171.19999999995343</v>
          </cell>
          <cell r="AX32">
            <v>42.899999999906868</v>
          </cell>
          <cell r="AY32">
            <v>-42</v>
          </cell>
          <cell r="AZ32">
            <v>719.5</v>
          </cell>
          <cell r="BA32">
            <v>109</v>
          </cell>
          <cell r="BB32">
            <v>0</v>
          </cell>
          <cell r="BC32">
            <v>0</v>
          </cell>
          <cell r="BD32">
            <v>0</v>
          </cell>
          <cell r="BE32">
            <v>1969.9000000022352</v>
          </cell>
          <cell r="BF32">
            <v>0</v>
          </cell>
          <cell r="BG32">
            <v>0</v>
          </cell>
          <cell r="BH32">
            <v>321.20000000018626</v>
          </cell>
          <cell r="BI32">
            <v>419.30000000004657</v>
          </cell>
          <cell r="BJ32">
            <v>559</v>
          </cell>
          <cell r="BK32">
            <v>648.89999999990687</v>
          </cell>
          <cell r="BL32">
            <v>149</v>
          </cell>
          <cell r="BM32">
            <v>-85.299999999813735</v>
          </cell>
          <cell r="BN32">
            <v>-42.200000000186265</v>
          </cell>
          <cell r="BO32">
            <v>0</v>
          </cell>
          <cell r="BP32">
            <v>0</v>
          </cell>
          <cell r="BQ32">
            <v>0</v>
          </cell>
          <cell r="BR32">
            <v>2556.7999999970198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79.299999999813735</v>
          </cell>
          <cell r="BX32">
            <v>1075.2000000001863</v>
          </cell>
          <cell r="BY32">
            <v>84</v>
          </cell>
          <cell r="BZ32">
            <v>894.20000000018626</v>
          </cell>
          <cell r="CA32">
            <v>582.29999999981374</v>
          </cell>
          <cell r="CB32">
            <v>-158.20000000018626</v>
          </cell>
          <cell r="CC32">
            <v>0</v>
          </cell>
          <cell r="CD32">
            <v>0</v>
          </cell>
          <cell r="CE32">
            <v>2449.8000000007451</v>
          </cell>
          <cell r="CF32">
            <v>-307.70000000018626</v>
          </cell>
          <cell r="CG32">
            <v>0</v>
          </cell>
          <cell r="CH32">
            <v>920.40000000037253</v>
          </cell>
          <cell r="CI32">
            <v>56.799999999813735</v>
          </cell>
          <cell r="CJ32">
            <v>362.89999999990687</v>
          </cell>
          <cell r="CK32">
            <v>1686.8000000000466</v>
          </cell>
          <cell r="CL32">
            <v>-763</v>
          </cell>
          <cell r="CM32">
            <v>482</v>
          </cell>
          <cell r="CN32">
            <v>11.599999999627471</v>
          </cell>
          <cell r="CO32">
            <v>0</v>
          </cell>
          <cell r="CP32">
            <v>0</v>
          </cell>
          <cell r="CQ32">
            <v>0</v>
          </cell>
          <cell r="CR32">
            <v>5276.2000000029802</v>
          </cell>
          <cell r="CS32">
            <v>0</v>
          </cell>
          <cell r="CT32">
            <v>0</v>
          </cell>
          <cell r="CU32">
            <v>-343.4000000001397</v>
          </cell>
          <cell r="CV32">
            <v>502</v>
          </cell>
          <cell r="CW32">
            <v>341.20000000018626</v>
          </cell>
          <cell r="CX32">
            <v>1704.8999999999069</v>
          </cell>
          <cell r="CY32">
            <v>564.5</v>
          </cell>
          <cell r="CZ32">
            <v>1053</v>
          </cell>
          <cell r="DA32">
            <v>991.70000000018626</v>
          </cell>
          <cell r="DB32">
            <v>0</v>
          </cell>
          <cell r="DC32">
            <v>55.299999999813735</v>
          </cell>
          <cell r="DD32">
            <v>407</v>
          </cell>
          <cell r="DE32">
            <v>2919.9999999962747</v>
          </cell>
          <cell r="DF32">
            <v>0</v>
          </cell>
          <cell r="DG32">
            <v>0</v>
          </cell>
          <cell r="DH32">
            <v>-75.799999999813735</v>
          </cell>
          <cell r="DI32">
            <v>183.79999999981374</v>
          </cell>
          <cell r="DJ32">
            <v>823.10000000009313</v>
          </cell>
          <cell r="DK32">
            <v>1023.5</v>
          </cell>
          <cell r="DL32">
            <v>517.20000000018626</v>
          </cell>
          <cell r="DM32">
            <v>309</v>
          </cell>
          <cell r="DN32">
            <v>209</v>
          </cell>
          <cell r="DO32">
            <v>0</v>
          </cell>
          <cell r="DP32">
            <v>0</v>
          </cell>
          <cell r="DQ32">
            <v>-69.799999999813735</v>
          </cell>
          <cell r="DR32">
            <v>1565.8999999985099</v>
          </cell>
          <cell r="DS32">
            <v>0</v>
          </cell>
          <cell r="DT32">
            <v>0</v>
          </cell>
          <cell r="DU32">
            <v>-37</v>
          </cell>
          <cell r="DV32">
            <v>-14</v>
          </cell>
          <cell r="DW32">
            <v>377.80000000004657</v>
          </cell>
          <cell r="DX32">
            <v>345.20000000018626</v>
          </cell>
          <cell r="DY32">
            <v>-120</v>
          </cell>
          <cell r="DZ32">
            <v>276.5</v>
          </cell>
          <cell r="EA32">
            <v>0</v>
          </cell>
          <cell r="EB32">
            <v>813.20000000018626</v>
          </cell>
          <cell r="EC32">
            <v>0</v>
          </cell>
          <cell r="ED32">
            <v>-75.799999999813735</v>
          </cell>
        </row>
        <row r="33">
          <cell r="F33">
            <v>37.189999999973224</v>
          </cell>
          <cell r="G33">
            <v>0</v>
          </cell>
          <cell r="H33">
            <v>173.62000000002445</v>
          </cell>
          <cell r="I33">
            <v>0</v>
          </cell>
          <cell r="J33">
            <v>0</v>
          </cell>
          <cell r="K33">
            <v>-1.0299999999988358</v>
          </cell>
          <cell r="L33">
            <v>726.20000000018626</v>
          </cell>
          <cell r="M33">
            <v>28</v>
          </cell>
          <cell r="N33">
            <v>-9.2000000001862645</v>
          </cell>
          <cell r="O33">
            <v>1289.2999999998137</v>
          </cell>
          <cell r="P33">
            <v>622</v>
          </cell>
          <cell r="Q33">
            <v>2056.7000000001863</v>
          </cell>
          <cell r="R33">
            <v>8277.5</v>
          </cell>
          <cell r="S33">
            <v>2062.2999999998137</v>
          </cell>
          <cell r="T33">
            <v>2397.4000000003725</v>
          </cell>
          <cell r="U33">
            <v>527.70000000018626</v>
          </cell>
          <cell r="V33">
            <v>209.9000000001397</v>
          </cell>
          <cell r="W33">
            <v>0</v>
          </cell>
          <cell r="X33">
            <v>126.69999999995343</v>
          </cell>
          <cell r="Y33">
            <v>556.5</v>
          </cell>
          <cell r="Z33">
            <v>373.5</v>
          </cell>
          <cell r="AA33">
            <v>78</v>
          </cell>
          <cell r="AB33">
            <v>49.200000000186265</v>
          </cell>
          <cell r="AC33">
            <v>660.29999999981374</v>
          </cell>
          <cell r="AD33">
            <v>1236</v>
          </cell>
          <cell r="AE33">
            <v>6657.8999999985099</v>
          </cell>
          <cell r="AF33">
            <v>916.40000000037253</v>
          </cell>
          <cell r="AG33">
            <v>805.29999999981374</v>
          </cell>
          <cell r="AH33">
            <v>1610.5</v>
          </cell>
          <cell r="AI33">
            <v>713.0999999998603</v>
          </cell>
          <cell r="AJ33">
            <v>0</v>
          </cell>
          <cell r="AK33">
            <v>218.0999999998603</v>
          </cell>
          <cell r="AL33">
            <v>47</v>
          </cell>
          <cell r="AM33">
            <v>-2205</v>
          </cell>
          <cell r="AN33">
            <v>16.299999999813735</v>
          </cell>
          <cell r="AO33">
            <v>492</v>
          </cell>
          <cell r="AP33">
            <v>1686.4000000003725</v>
          </cell>
          <cell r="AQ33">
            <v>2357.7999999998137</v>
          </cell>
          <cell r="AR33">
            <v>1909</v>
          </cell>
          <cell r="AS33">
            <v>416.5</v>
          </cell>
          <cell r="AT33">
            <v>0</v>
          </cell>
          <cell r="AU33">
            <v>1008.4000000003725</v>
          </cell>
          <cell r="AV33">
            <v>58.400000000372529</v>
          </cell>
          <cell r="AW33">
            <v>0</v>
          </cell>
          <cell r="AX33">
            <v>-48.299999999813735</v>
          </cell>
          <cell r="AY33">
            <v>20</v>
          </cell>
          <cell r="AZ33">
            <v>0</v>
          </cell>
          <cell r="BA33">
            <v>101</v>
          </cell>
          <cell r="BB33">
            <v>-152</v>
          </cell>
          <cell r="BC33">
            <v>53</v>
          </cell>
          <cell r="BD33">
            <v>452</v>
          </cell>
          <cell r="BE33">
            <v>1700.5999999940395</v>
          </cell>
          <cell r="BF33">
            <v>-732.5</v>
          </cell>
          <cell r="BG33">
            <v>-171</v>
          </cell>
          <cell r="BH33">
            <v>1123.7000000001863</v>
          </cell>
          <cell r="BI33">
            <v>315.20000000018626</v>
          </cell>
          <cell r="BJ33">
            <v>199.19999999995343</v>
          </cell>
          <cell r="BK33">
            <v>70</v>
          </cell>
          <cell r="BL33">
            <v>0</v>
          </cell>
          <cell r="BM33">
            <v>0</v>
          </cell>
          <cell r="BN33">
            <v>321.5</v>
          </cell>
          <cell r="BO33">
            <v>-413</v>
          </cell>
          <cell r="BP33">
            <v>1182.5</v>
          </cell>
          <cell r="BQ33">
            <v>-195</v>
          </cell>
          <cell r="BR33">
            <v>3326.2999999970198</v>
          </cell>
          <cell r="BS33">
            <v>9.5</v>
          </cell>
          <cell r="BT33">
            <v>429.79999999981374</v>
          </cell>
          <cell r="BU33">
            <v>1450</v>
          </cell>
          <cell r="BV33">
            <v>0</v>
          </cell>
          <cell r="BW33">
            <v>0</v>
          </cell>
          <cell r="BX33">
            <v>0</v>
          </cell>
          <cell r="BY33">
            <v>186</v>
          </cell>
          <cell r="BZ33">
            <v>0</v>
          </cell>
          <cell r="CA33">
            <v>343</v>
          </cell>
          <cell r="CB33">
            <v>138.5</v>
          </cell>
          <cell r="CC33">
            <v>850</v>
          </cell>
          <cell r="CD33">
            <v>-80.5</v>
          </cell>
          <cell r="CE33">
            <v>6748.7000000029802</v>
          </cell>
          <cell r="CF33">
            <v>341.5</v>
          </cell>
          <cell r="CG33">
            <v>928.20000000018626</v>
          </cell>
          <cell r="CH33">
            <v>1475</v>
          </cell>
          <cell r="CI33">
            <v>490.79999999981374</v>
          </cell>
          <cell r="CJ33">
            <v>0</v>
          </cell>
          <cell r="CK33">
            <v>-4</v>
          </cell>
          <cell r="CL33">
            <v>-219.5</v>
          </cell>
          <cell r="CM33">
            <v>705.5</v>
          </cell>
          <cell r="CN33">
            <v>328</v>
          </cell>
          <cell r="CO33">
            <v>215.5</v>
          </cell>
          <cell r="CP33">
            <v>569.5</v>
          </cell>
          <cell r="CQ33">
            <v>1918.2000000001863</v>
          </cell>
          <cell r="CR33">
            <v>-16689.29999999702</v>
          </cell>
          <cell r="CS33">
            <v>-5179.2000000001863</v>
          </cell>
          <cell r="CT33">
            <v>-12002.799999999814</v>
          </cell>
          <cell r="CU33">
            <v>2743.4000000003725</v>
          </cell>
          <cell r="CV33">
            <v>-3316.5</v>
          </cell>
          <cell r="CW33">
            <v>0</v>
          </cell>
          <cell r="CX33">
            <v>-227.20000000018626</v>
          </cell>
          <cell r="CY33">
            <v>12.5</v>
          </cell>
          <cell r="CZ33">
            <v>-89.5</v>
          </cell>
          <cell r="DA33">
            <v>31</v>
          </cell>
          <cell r="DB33">
            <v>-417</v>
          </cell>
          <cell r="DC33">
            <v>1512</v>
          </cell>
          <cell r="DD33">
            <v>244</v>
          </cell>
          <cell r="DE33">
            <v>6932.3999999910593</v>
          </cell>
          <cell r="DF33">
            <v>-330</v>
          </cell>
          <cell r="DG33">
            <v>1065</v>
          </cell>
          <cell r="DH33">
            <v>1265.7999999998137</v>
          </cell>
          <cell r="DI33">
            <v>1554.5</v>
          </cell>
          <cell r="DJ33">
            <v>39.599999999627471</v>
          </cell>
          <cell r="DK33">
            <v>39</v>
          </cell>
          <cell r="DL33">
            <v>-33</v>
          </cell>
          <cell r="DM33">
            <v>1650.5</v>
          </cell>
          <cell r="DN33">
            <v>54.5</v>
          </cell>
          <cell r="DO33">
            <v>801.5</v>
          </cell>
          <cell r="DP33">
            <v>1138</v>
          </cell>
          <cell r="DQ33">
            <v>-313</v>
          </cell>
          <cell r="DR33">
            <v>37001.39999999851</v>
          </cell>
          <cell r="DS33">
            <v>-428</v>
          </cell>
          <cell r="DT33">
            <v>11521.799999999814</v>
          </cell>
          <cell r="DU33">
            <v>2314.7000000001863</v>
          </cell>
          <cell r="DV33">
            <v>2381.7000000001863</v>
          </cell>
          <cell r="DW33">
            <v>0</v>
          </cell>
          <cell r="DX33">
            <v>0</v>
          </cell>
          <cell r="DY33">
            <v>0</v>
          </cell>
          <cell r="DZ33">
            <v>200.5</v>
          </cell>
          <cell r="EA33">
            <v>-269</v>
          </cell>
          <cell r="EB33">
            <v>2312</v>
          </cell>
          <cell r="EC33">
            <v>897</v>
          </cell>
          <cell r="ED33">
            <v>18070.700000000186</v>
          </cell>
        </row>
        <row r="34">
          <cell r="F34">
            <v>2741</v>
          </cell>
          <cell r="G34">
            <v>3028</v>
          </cell>
          <cell r="H34">
            <v>5899.5999999996275</v>
          </cell>
          <cell r="I34">
            <v>479.23999999999069</v>
          </cell>
          <cell r="J34">
            <v>0</v>
          </cell>
          <cell r="K34">
            <v>758</v>
          </cell>
          <cell r="L34">
            <v>3211.5</v>
          </cell>
          <cell r="M34">
            <v>5659</v>
          </cell>
          <cell r="N34">
            <v>5522.7999999998137</v>
          </cell>
          <cell r="O34">
            <v>1858.4000000003725</v>
          </cell>
          <cell r="P34">
            <v>3037.7000000001863</v>
          </cell>
          <cell r="Q34">
            <v>-11414.5</v>
          </cell>
          <cell r="R34">
            <v>2831.9653000030667</v>
          </cell>
          <cell r="S34">
            <v>992</v>
          </cell>
          <cell r="T34">
            <v>546.81000000005588</v>
          </cell>
          <cell r="U34">
            <v>2072.9000000000233</v>
          </cell>
          <cell r="V34">
            <v>240.48000000001048</v>
          </cell>
          <cell r="W34">
            <v>0</v>
          </cell>
          <cell r="X34">
            <v>30.075300000000425</v>
          </cell>
          <cell r="Y34">
            <v>3793.2000000001863</v>
          </cell>
          <cell r="Z34">
            <v>1896.9000000000233</v>
          </cell>
          <cell r="AA34">
            <v>1562</v>
          </cell>
          <cell r="AB34">
            <v>1140.0999999999767</v>
          </cell>
          <cell r="AC34">
            <v>851.80000000004657</v>
          </cell>
          <cell r="AD34">
            <v>-10294.300000000047</v>
          </cell>
          <cell r="AE34">
            <v>7365.2609999999404</v>
          </cell>
          <cell r="AF34">
            <v>0</v>
          </cell>
          <cell r="AG34">
            <v>391</v>
          </cell>
          <cell r="AH34">
            <v>1909.6600000000326</v>
          </cell>
          <cell r="AI34">
            <v>1009.1899999999441</v>
          </cell>
          <cell r="AJ34">
            <v>3.5260000000016589</v>
          </cell>
          <cell r="AK34">
            <v>33.2450000000008</v>
          </cell>
          <cell r="AL34">
            <v>4172.2000000001863</v>
          </cell>
          <cell r="AM34">
            <v>2510.1000000000931</v>
          </cell>
          <cell r="AN34">
            <v>773</v>
          </cell>
          <cell r="AO34">
            <v>1380.5</v>
          </cell>
          <cell r="AP34">
            <v>797.43999999994412</v>
          </cell>
          <cell r="AQ34">
            <v>-5614.5999999998603</v>
          </cell>
          <cell r="AR34">
            <v>3012.3499999996275</v>
          </cell>
          <cell r="AS34">
            <v>133.23000000003958</v>
          </cell>
          <cell r="AT34">
            <v>-148.34999999997672</v>
          </cell>
          <cell r="AU34">
            <v>-2308.8000000000466</v>
          </cell>
          <cell r="AV34">
            <v>-1014.6000000000931</v>
          </cell>
          <cell r="AW34">
            <v>-488.32000000000698</v>
          </cell>
          <cell r="AX34">
            <v>-392.41000000000349</v>
          </cell>
          <cell r="AY34">
            <v>6545.5</v>
          </cell>
          <cell r="AZ34">
            <v>664.30000000004657</v>
          </cell>
          <cell r="BA34">
            <v>260.4000000001397</v>
          </cell>
          <cell r="BB34">
            <v>-342.20000000018626</v>
          </cell>
          <cell r="BC34">
            <v>488.40000000002328</v>
          </cell>
          <cell r="BD34">
            <v>-384.79999999981374</v>
          </cell>
          <cell r="BE34">
            <v>8920.8099999986589</v>
          </cell>
          <cell r="BF34">
            <v>221.20000000018626</v>
          </cell>
          <cell r="BG34">
            <v>112.81000000005588</v>
          </cell>
          <cell r="BH34">
            <v>-256.69999999995343</v>
          </cell>
          <cell r="BI34">
            <v>-291.5</v>
          </cell>
          <cell r="BJ34">
            <v>-732.02999999999884</v>
          </cell>
          <cell r="BK34">
            <v>-228.56999999997788</v>
          </cell>
          <cell r="BL34">
            <v>8107</v>
          </cell>
          <cell r="BM34">
            <v>2172.7000000001863</v>
          </cell>
          <cell r="BN34">
            <v>234</v>
          </cell>
          <cell r="BO34">
            <v>-267.5</v>
          </cell>
          <cell r="BP34">
            <v>-8</v>
          </cell>
          <cell r="BQ34">
            <v>-142.60000000009313</v>
          </cell>
          <cell r="BR34">
            <v>6083.730000000447</v>
          </cell>
          <cell r="BS34">
            <v>-319.9000000001397</v>
          </cell>
          <cell r="BT34">
            <v>71.099999999976717</v>
          </cell>
          <cell r="BU34">
            <v>276</v>
          </cell>
          <cell r="BV34">
            <v>-183.70000000018626</v>
          </cell>
          <cell r="BW34">
            <v>-492.5899999999674</v>
          </cell>
          <cell r="BX34">
            <v>-173.77999999996973</v>
          </cell>
          <cell r="BY34">
            <v>7561.5</v>
          </cell>
          <cell r="BZ34">
            <v>891.79999999981374</v>
          </cell>
          <cell r="CA34">
            <v>187.40000000037253</v>
          </cell>
          <cell r="CB34">
            <v>-1064</v>
          </cell>
          <cell r="CC34">
            <v>198.4000000001397</v>
          </cell>
          <cell r="CD34">
            <v>-868.5</v>
          </cell>
          <cell r="CE34">
            <v>11577.710000000894</v>
          </cell>
          <cell r="CF34">
            <v>206.70000000018626</v>
          </cell>
          <cell r="CG34">
            <v>-58</v>
          </cell>
          <cell r="CH34">
            <v>3192.6000000000931</v>
          </cell>
          <cell r="CI34">
            <v>243.40000000037253</v>
          </cell>
          <cell r="CJ34">
            <v>185.34999999997672</v>
          </cell>
          <cell r="CK34">
            <v>-131.03999999997905</v>
          </cell>
          <cell r="CL34">
            <v>7370.5</v>
          </cell>
          <cell r="CM34">
            <v>974.5</v>
          </cell>
          <cell r="CN34">
            <v>41</v>
          </cell>
          <cell r="CO34">
            <v>934</v>
          </cell>
          <cell r="CP34">
            <v>-666</v>
          </cell>
          <cell r="CQ34">
            <v>-715.29999999981374</v>
          </cell>
          <cell r="CR34">
            <v>21352.520000003278</v>
          </cell>
          <cell r="CS34">
            <v>479.29999999981374</v>
          </cell>
          <cell r="CT34">
            <v>-3307.5</v>
          </cell>
          <cell r="CU34">
            <v>2577.7000000001863</v>
          </cell>
          <cell r="CV34">
            <v>1007.6000000000931</v>
          </cell>
          <cell r="CW34">
            <v>-505.44000000000233</v>
          </cell>
          <cell r="CX34">
            <v>889.96000000007916</v>
          </cell>
          <cell r="CY34">
            <v>15433.200000000186</v>
          </cell>
          <cell r="CZ34">
            <v>2343.8999999999069</v>
          </cell>
          <cell r="DA34">
            <v>220.20000000018626</v>
          </cell>
          <cell r="DB34">
            <v>1214</v>
          </cell>
          <cell r="DC34">
            <v>2603.2000000001863</v>
          </cell>
          <cell r="DD34">
            <v>-1603.5999999996275</v>
          </cell>
          <cell r="DE34">
            <v>7052.9899999946356</v>
          </cell>
          <cell r="DF34">
            <v>871.03999999992084</v>
          </cell>
          <cell r="DG34">
            <v>931.89999999990687</v>
          </cell>
          <cell r="DH34">
            <v>2740</v>
          </cell>
          <cell r="DI34">
            <v>-17455</v>
          </cell>
          <cell r="DJ34">
            <v>-235</v>
          </cell>
          <cell r="DK34">
            <v>1032.8499999999767</v>
          </cell>
          <cell r="DL34">
            <v>13207</v>
          </cell>
          <cell r="DM34">
            <v>1656.7999999998137</v>
          </cell>
          <cell r="DN34">
            <v>639.40000000037253</v>
          </cell>
          <cell r="DO34">
            <v>2616.2999999998137</v>
          </cell>
          <cell r="DP34">
            <v>1098.5</v>
          </cell>
          <cell r="DQ34">
            <v>-50.799999999813735</v>
          </cell>
          <cell r="DR34">
            <v>13575.45000000298</v>
          </cell>
          <cell r="DS34">
            <v>322.10000000009313</v>
          </cell>
          <cell r="DT34">
            <v>-7</v>
          </cell>
          <cell r="DU34">
            <v>1586.4000000003725</v>
          </cell>
          <cell r="DV34">
            <v>-581.70000000018626</v>
          </cell>
          <cell r="DW34">
            <v>-484.34999999997672</v>
          </cell>
          <cell r="DX34">
            <v>3021.3999999999069</v>
          </cell>
          <cell r="DY34">
            <v>9904.5</v>
          </cell>
          <cell r="DZ34">
            <v>1245.7000000001863</v>
          </cell>
          <cell r="EA34">
            <v>-1082.5</v>
          </cell>
          <cell r="EB34">
            <v>180.59999999962747</v>
          </cell>
          <cell r="EC34">
            <v>54.299999999813735</v>
          </cell>
          <cell r="ED34">
            <v>-584</v>
          </cell>
        </row>
        <row r="35">
          <cell r="F35">
            <v>4493.8000000000466</v>
          </cell>
          <cell r="G35">
            <v>-541.44999999995343</v>
          </cell>
          <cell r="H35">
            <v>357.10000000009313</v>
          </cell>
          <cell r="I35">
            <v>2882</v>
          </cell>
          <cell r="J35">
            <v>830.85000000009313</v>
          </cell>
          <cell r="K35">
            <v>93.550000000279397</v>
          </cell>
          <cell r="L35">
            <v>419.60000000009313</v>
          </cell>
          <cell r="M35">
            <v>172</v>
          </cell>
          <cell r="N35">
            <v>474</v>
          </cell>
          <cell r="O35">
            <v>0</v>
          </cell>
          <cell r="P35">
            <v>4081</v>
          </cell>
          <cell r="Q35">
            <v>6521.6000000000931</v>
          </cell>
          <cell r="R35">
            <v>15924.789999999106</v>
          </cell>
          <cell r="S35">
            <v>3366</v>
          </cell>
          <cell r="T35">
            <v>1982.6000000000931</v>
          </cell>
          <cell r="U35">
            <v>1733.3900000001304</v>
          </cell>
          <cell r="V35">
            <v>587.60000000009313</v>
          </cell>
          <cell r="W35">
            <v>1181.1000000000931</v>
          </cell>
          <cell r="X35">
            <v>132.89999999990687</v>
          </cell>
          <cell r="Y35">
            <v>117.39999999990687</v>
          </cell>
          <cell r="Z35">
            <v>0</v>
          </cell>
          <cell r="AA35">
            <v>497.20000000018626</v>
          </cell>
          <cell r="AB35">
            <v>0</v>
          </cell>
          <cell r="AC35">
            <v>3976.5</v>
          </cell>
          <cell r="AD35">
            <v>2350.0999999996275</v>
          </cell>
          <cell r="AE35">
            <v>10218.750000007451</v>
          </cell>
          <cell r="AF35">
            <v>3237.8000000002794</v>
          </cell>
          <cell r="AG35">
            <v>1462.6000000000931</v>
          </cell>
          <cell r="AH35">
            <v>2151.2000000001863</v>
          </cell>
          <cell r="AI35">
            <v>1244.4499999999534</v>
          </cell>
          <cell r="AJ35">
            <v>458</v>
          </cell>
          <cell r="AK35">
            <v>280.70000000018626</v>
          </cell>
          <cell r="AL35">
            <v>512.3000000002794</v>
          </cell>
          <cell r="AM35">
            <v>0</v>
          </cell>
          <cell r="AN35">
            <v>0</v>
          </cell>
          <cell r="AO35">
            <v>51.299999999813735</v>
          </cell>
          <cell r="AP35">
            <v>1624.4000000003725</v>
          </cell>
          <cell r="AQ35">
            <v>-804</v>
          </cell>
          <cell r="AR35">
            <v>8067.8000000044703</v>
          </cell>
          <cell r="AS35">
            <v>906.09999999962747</v>
          </cell>
          <cell r="AT35">
            <v>1035.2999999998137</v>
          </cell>
          <cell r="AU35">
            <v>160.79999999981374</v>
          </cell>
          <cell r="AV35">
            <v>423.60000000009313</v>
          </cell>
          <cell r="AW35">
            <v>-38.400000000372529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883.20000000018626</v>
          </cell>
          <cell r="BD35">
            <v>4697.2000000001863</v>
          </cell>
          <cell r="BE35">
            <v>9172</v>
          </cell>
          <cell r="BF35">
            <v>5588</v>
          </cell>
          <cell r="BG35">
            <v>703.40000000037253</v>
          </cell>
          <cell r="BH35">
            <v>570.24000000022352</v>
          </cell>
          <cell r="BI35">
            <v>423.70000000018626</v>
          </cell>
          <cell r="BJ35">
            <v>264.90000000037253</v>
          </cell>
          <cell r="BK35">
            <v>112.85999999986961</v>
          </cell>
          <cell r="BL35">
            <v>0</v>
          </cell>
          <cell r="BM35">
            <v>0</v>
          </cell>
          <cell r="BN35">
            <v>608</v>
          </cell>
          <cell r="BO35">
            <v>0</v>
          </cell>
          <cell r="BP35">
            <v>171.29999999981374</v>
          </cell>
          <cell r="BQ35">
            <v>729.59999999962747</v>
          </cell>
          <cell r="BR35">
            <v>1372.6499999985099</v>
          </cell>
          <cell r="BS35">
            <v>456.20000000018626</v>
          </cell>
          <cell r="BT35">
            <v>-119.1999999997206</v>
          </cell>
          <cell r="BU35">
            <v>854.70000000018626</v>
          </cell>
          <cell r="BV35">
            <v>164</v>
          </cell>
          <cell r="BW35">
            <v>0</v>
          </cell>
          <cell r="BX35">
            <v>-66.850000000093132</v>
          </cell>
          <cell r="BY35">
            <v>0</v>
          </cell>
          <cell r="BZ35">
            <v>0</v>
          </cell>
          <cell r="CA35">
            <v>230.5</v>
          </cell>
          <cell r="CB35">
            <v>75.5</v>
          </cell>
          <cell r="CC35">
            <v>492.79999999981374</v>
          </cell>
          <cell r="CD35">
            <v>-715</v>
          </cell>
          <cell r="CE35">
            <v>8148</v>
          </cell>
          <cell r="CF35">
            <v>-1536</v>
          </cell>
          <cell r="CG35">
            <v>6769.5</v>
          </cell>
          <cell r="CH35">
            <v>2837.6000000000931</v>
          </cell>
          <cell r="CI35">
            <v>253.60000000009313</v>
          </cell>
          <cell r="CJ35">
            <v>10</v>
          </cell>
          <cell r="CK35">
            <v>0</v>
          </cell>
          <cell r="CL35">
            <v>69.399999999441206</v>
          </cell>
          <cell r="CM35">
            <v>0</v>
          </cell>
          <cell r="CN35">
            <v>-3430</v>
          </cell>
          <cell r="CO35">
            <v>293.90000000037253</v>
          </cell>
          <cell r="CP35">
            <v>2211.7999999998137</v>
          </cell>
          <cell r="CQ35">
            <v>668.20000000018626</v>
          </cell>
          <cell r="CR35">
            <v>-22391.69999999553</v>
          </cell>
          <cell r="CS35">
            <v>-10585.200000000186</v>
          </cell>
          <cell r="CT35">
            <v>-19109.5</v>
          </cell>
          <cell r="CU35">
            <v>1515.1000000000931</v>
          </cell>
          <cell r="CV35">
            <v>448.20000000018626</v>
          </cell>
          <cell r="CW35">
            <v>441</v>
          </cell>
          <cell r="CX35">
            <v>364.20000000018626</v>
          </cell>
          <cell r="CY35">
            <v>15.399999999906868</v>
          </cell>
          <cell r="CZ35">
            <v>-218</v>
          </cell>
          <cell r="DA35">
            <v>0</v>
          </cell>
          <cell r="DB35">
            <v>1805.9000000003725</v>
          </cell>
          <cell r="DC35">
            <v>1458.5</v>
          </cell>
          <cell r="DD35">
            <v>1472.7000000001863</v>
          </cell>
          <cell r="DE35">
            <v>7747.4000000059605</v>
          </cell>
          <cell r="DF35">
            <v>-173.60000000009313</v>
          </cell>
          <cell r="DG35">
            <v>1343.7000000001863</v>
          </cell>
          <cell r="DH35">
            <v>3157.5999999996275</v>
          </cell>
          <cell r="DI35">
            <v>1592.5</v>
          </cell>
          <cell r="DJ35">
            <v>-2.400000000372529</v>
          </cell>
          <cell r="DK35">
            <v>0</v>
          </cell>
          <cell r="DL35">
            <v>0</v>
          </cell>
          <cell r="DM35">
            <v>0</v>
          </cell>
          <cell r="DN35">
            <v>27.299999999813735</v>
          </cell>
          <cell r="DO35">
            <v>124.70000000018626</v>
          </cell>
          <cell r="DP35">
            <v>1942</v>
          </cell>
          <cell r="DQ35">
            <v>-264.39999999944121</v>
          </cell>
          <cell r="DR35">
            <v>-10201.999999992549</v>
          </cell>
          <cell r="DS35">
            <v>-2984.8999999999069</v>
          </cell>
          <cell r="DT35">
            <v>1966.1999999997206</v>
          </cell>
          <cell r="DU35">
            <v>4556.6000000000931</v>
          </cell>
          <cell r="DV35">
            <v>786.40000000037253</v>
          </cell>
          <cell r="DW35">
            <v>0</v>
          </cell>
          <cell r="DX35">
            <v>-125.89999999990687</v>
          </cell>
          <cell r="DY35">
            <v>0</v>
          </cell>
          <cell r="DZ35">
            <v>-19.200000000186265</v>
          </cell>
          <cell r="EA35">
            <v>-8924.7999999998137</v>
          </cell>
          <cell r="EB35">
            <v>914.10000000055879</v>
          </cell>
          <cell r="EC35">
            <v>3399.7999999998137</v>
          </cell>
          <cell r="ED35">
            <v>-9770.2999999998137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8.7800000000279397</v>
          </cell>
          <cell r="J36">
            <v>162.55999999999767</v>
          </cell>
          <cell r="K36">
            <v>-0.65000000002328306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3583.6000000014901</v>
          </cell>
          <cell r="S36">
            <v>0</v>
          </cell>
          <cell r="T36">
            <v>0</v>
          </cell>
          <cell r="U36">
            <v>0</v>
          </cell>
          <cell r="V36">
            <v>561.10000000009313</v>
          </cell>
          <cell r="W36">
            <v>638.5</v>
          </cell>
          <cell r="X36">
            <v>335.5</v>
          </cell>
          <cell r="Y36">
            <v>-11.400000000372529</v>
          </cell>
          <cell r="Z36">
            <v>-80</v>
          </cell>
          <cell r="AA36">
            <v>120.40000000037253</v>
          </cell>
          <cell r="AB36">
            <v>662</v>
          </cell>
          <cell r="AC36">
            <v>515.5</v>
          </cell>
          <cell r="AD36">
            <v>842</v>
          </cell>
          <cell r="AE36">
            <v>12615</v>
          </cell>
          <cell r="AF36">
            <v>2550</v>
          </cell>
          <cell r="AG36">
            <v>1780</v>
          </cell>
          <cell r="AH36">
            <v>700</v>
          </cell>
          <cell r="AI36">
            <v>620</v>
          </cell>
          <cell r="AJ36">
            <v>448</v>
          </cell>
          <cell r="AK36">
            <v>40</v>
          </cell>
          <cell r="AL36">
            <v>278</v>
          </cell>
          <cell r="AM36">
            <v>282</v>
          </cell>
          <cell r="AN36">
            <v>168</v>
          </cell>
          <cell r="AO36">
            <v>400</v>
          </cell>
          <cell r="AP36">
            <v>1787</v>
          </cell>
          <cell r="AQ36">
            <v>3562</v>
          </cell>
          <cell r="AR36">
            <v>270.5</v>
          </cell>
          <cell r="AS36">
            <v>-37</v>
          </cell>
          <cell r="AT36">
            <v>0</v>
          </cell>
          <cell r="AU36">
            <v>120.5</v>
          </cell>
          <cell r="AV36">
            <v>-7.599999999627471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93.5</v>
          </cell>
          <cell r="BC36">
            <v>-12.400000000372529</v>
          </cell>
          <cell r="BD36">
            <v>113.5</v>
          </cell>
          <cell r="BE36">
            <v>264.43999999761581</v>
          </cell>
          <cell r="BF36">
            <v>0</v>
          </cell>
          <cell r="BG36">
            <v>9</v>
          </cell>
          <cell r="BH36">
            <v>-17</v>
          </cell>
          <cell r="BI36">
            <v>0</v>
          </cell>
          <cell r="BJ36">
            <v>0</v>
          </cell>
          <cell r="BK36">
            <v>56</v>
          </cell>
          <cell r="BL36">
            <v>0</v>
          </cell>
          <cell r="BM36">
            <v>0</v>
          </cell>
          <cell r="BN36">
            <v>0</v>
          </cell>
          <cell r="BO36">
            <v>82</v>
          </cell>
          <cell r="BP36">
            <v>134.43999999994412</v>
          </cell>
          <cell r="BQ36">
            <v>0</v>
          </cell>
          <cell r="BR36">
            <v>84.410000000149012</v>
          </cell>
          <cell r="BS36">
            <v>0</v>
          </cell>
          <cell r="BT36">
            <v>140.60000000003492</v>
          </cell>
          <cell r="BU36">
            <v>-123.46999999997206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6.7800000000279397</v>
          </cell>
          <cell r="CC36">
            <v>0</v>
          </cell>
          <cell r="CD36">
            <v>60.5</v>
          </cell>
          <cell r="CE36">
            <v>320.59000000031665</v>
          </cell>
          <cell r="CF36">
            <v>0</v>
          </cell>
          <cell r="CG36">
            <v>0</v>
          </cell>
          <cell r="CH36">
            <v>311.9100000000326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8.6799999999930151</v>
          </cell>
          <cell r="CR36">
            <v>-739.66000000014901</v>
          </cell>
          <cell r="CS36">
            <v>67.5</v>
          </cell>
          <cell r="CT36">
            <v>-1195.0599999999977</v>
          </cell>
          <cell r="CU36">
            <v>38.539999999979045</v>
          </cell>
          <cell r="CV36">
            <v>0</v>
          </cell>
          <cell r="CW36">
            <v>0</v>
          </cell>
          <cell r="CX36">
            <v>0</v>
          </cell>
          <cell r="CY36">
            <v>97.310000000055879</v>
          </cell>
          <cell r="CZ36">
            <v>0</v>
          </cell>
          <cell r="DA36">
            <v>0</v>
          </cell>
          <cell r="DB36">
            <v>93.849999999976717</v>
          </cell>
          <cell r="DC36">
            <v>158.20000000001164</v>
          </cell>
          <cell r="DD36">
            <v>0</v>
          </cell>
          <cell r="DE36">
            <v>92.479999999515712</v>
          </cell>
          <cell r="DF36">
            <v>-52.659999999974389</v>
          </cell>
          <cell r="DG36">
            <v>0</v>
          </cell>
          <cell r="DH36">
            <v>474.34999999997672</v>
          </cell>
          <cell r="DI36">
            <v>0</v>
          </cell>
          <cell r="DJ36">
            <v>0</v>
          </cell>
          <cell r="DK36">
            <v>0</v>
          </cell>
          <cell r="DL36">
            <v>-107.13000000000466</v>
          </cell>
          <cell r="DM36">
            <v>0</v>
          </cell>
          <cell r="DN36">
            <v>0</v>
          </cell>
          <cell r="DO36">
            <v>-537.02000000001863</v>
          </cell>
          <cell r="DP36">
            <v>79.919999999983702</v>
          </cell>
          <cell r="DQ36">
            <v>235.02000000001863</v>
          </cell>
          <cell r="DR36">
            <v>-127.82999999914318</v>
          </cell>
          <cell r="DS36">
            <v>-47.320000000006985</v>
          </cell>
          <cell r="DT36">
            <v>10.260000000009313</v>
          </cell>
          <cell r="DU36">
            <v>-43.089999999967404</v>
          </cell>
          <cell r="DV36">
            <v>0</v>
          </cell>
          <cell r="DW36">
            <v>0</v>
          </cell>
          <cell r="DX36">
            <v>0</v>
          </cell>
          <cell r="DY36">
            <v>174.11999999999534</v>
          </cell>
          <cell r="DZ36">
            <v>-133.44000000000233</v>
          </cell>
          <cell r="EA36">
            <v>-475.29999999998836</v>
          </cell>
          <cell r="EB36">
            <v>140.48000000003958</v>
          </cell>
          <cell r="EC36">
            <v>37.799999999988358</v>
          </cell>
          <cell r="ED36">
            <v>208.65999999997439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-2.3514399999985471</v>
          </cell>
          <cell r="H38">
            <v>-40.878879999974743</v>
          </cell>
          <cell r="I38">
            <v>-0.66640000004554167</v>
          </cell>
          <cell r="J38">
            <v>-0.68306000006850809</v>
          </cell>
          <cell r="K38">
            <v>-36.637800000142306</v>
          </cell>
          <cell r="L38">
            <v>-23.072280000080355</v>
          </cell>
          <cell r="M38">
            <v>-45.822219999972731</v>
          </cell>
          <cell r="N38">
            <v>-9.207120000035502</v>
          </cell>
          <cell r="O38">
            <v>0</v>
          </cell>
          <cell r="P38">
            <v>0</v>
          </cell>
          <cell r="Q38">
            <v>0</v>
          </cell>
          <cell r="R38">
            <v>-232.81931999884546</v>
          </cell>
          <cell r="S38">
            <v>0</v>
          </cell>
          <cell r="T38">
            <v>0</v>
          </cell>
          <cell r="U38">
            <v>0</v>
          </cell>
          <cell r="V38">
            <v>-44.396099999954458</v>
          </cell>
          <cell r="W38">
            <v>-24.90749999997206</v>
          </cell>
          <cell r="X38">
            <v>-172.56624000007287</v>
          </cell>
          <cell r="Y38">
            <v>82.545600000070408</v>
          </cell>
          <cell r="Z38">
            <v>-36.614240000024438</v>
          </cell>
          <cell r="AA38">
            <v>-25.148799999966286</v>
          </cell>
          <cell r="AB38">
            <v>-7.5548699999926612</v>
          </cell>
          <cell r="AC38">
            <v>-4.177170000039041</v>
          </cell>
          <cell r="AD38">
            <v>0</v>
          </cell>
          <cell r="AE38">
            <v>-519.0038599986583</v>
          </cell>
          <cell r="AF38">
            <v>-9.5964600000297651</v>
          </cell>
          <cell r="AG38">
            <v>-6.5088599998853169</v>
          </cell>
          <cell r="AH38">
            <v>-27.838200000056531</v>
          </cell>
          <cell r="AI38">
            <v>-33.714600000123028</v>
          </cell>
          <cell r="AJ38">
            <v>-21.438899999950081</v>
          </cell>
          <cell r="AK38">
            <v>-212.5816000001505</v>
          </cell>
          <cell r="AL38">
            <v>-99.721999999834225</v>
          </cell>
          <cell r="AM38">
            <v>-72.066399999894202</v>
          </cell>
          <cell r="AN38">
            <v>-26.084799999953248</v>
          </cell>
          <cell r="AO38">
            <v>-3.3291299999691546</v>
          </cell>
          <cell r="AP38">
            <v>0.15936000004876405</v>
          </cell>
          <cell r="AQ38">
            <v>-6.2822700000251643</v>
          </cell>
          <cell r="AR38">
            <v>-149.26483000256121</v>
          </cell>
          <cell r="AS38">
            <v>0</v>
          </cell>
          <cell r="AT38">
            <v>0</v>
          </cell>
          <cell r="AU38">
            <v>11.347500000032596</v>
          </cell>
          <cell r="AV38">
            <v>0</v>
          </cell>
          <cell r="AW38">
            <v>-19.971599999989849</v>
          </cell>
          <cell r="AX38">
            <v>-48.568509999895468</v>
          </cell>
          <cell r="AY38">
            <v>1.4123000002000481</v>
          </cell>
          <cell r="AZ38">
            <v>-79.020620000082999</v>
          </cell>
          <cell r="BA38">
            <v>-14.463900000089779</v>
          </cell>
          <cell r="BB38">
            <v>0</v>
          </cell>
          <cell r="BC38">
            <v>0</v>
          </cell>
          <cell r="BD38">
            <v>0</v>
          </cell>
          <cell r="BE38">
            <v>-357.24573000147939</v>
          </cell>
          <cell r="BF38">
            <v>0</v>
          </cell>
          <cell r="BG38">
            <v>0</v>
          </cell>
          <cell r="BH38">
            <v>-20.159640000027139</v>
          </cell>
          <cell r="BI38">
            <v>-38.941200000001118</v>
          </cell>
          <cell r="BJ38">
            <v>-97.261650000000373</v>
          </cell>
          <cell r="BK38">
            <v>-173.61774000013247</v>
          </cell>
          <cell r="BL38">
            <v>-40.387799999909475</v>
          </cell>
          <cell r="BM38">
            <v>8.0675999999511987</v>
          </cell>
          <cell r="BN38">
            <v>5.0547000000951812</v>
          </cell>
          <cell r="BO38">
            <v>0</v>
          </cell>
          <cell r="BP38">
            <v>0</v>
          </cell>
          <cell r="BQ38">
            <v>0</v>
          </cell>
          <cell r="BR38">
            <v>-599.27743000071496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-19.613819999969564</v>
          </cell>
          <cell r="BX38">
            <v>-357.31291000032797</v>
          </cell>
          <cell r="BY38">
            <v>-58.331400000257418</v>
          </cell>
          <cell r="BZ38">
            <v>-94.419499999843538</v>
          </cell>
          <cell r="CA38">
            <v>-81.414549999986775</v>
          </cell>
          <cell r="CB38">
            <v>11.81474999996135</v>
          </cell>
          <cell r="CC38">
            <v>0</v>
          </cell>
          <cell r="CD38">
            <v>0</v>
          </cell>
          <cell r="CE38">
            <v>-508.54524999950081</v>
          </cell>
          <cell r="CF38">
            <v>21.348600000026636</v>
          </cell>
          <cell r="CG38">
            <v>0</v>
          </cell>
          <cell r="CH38">
            <v>-61.285769999958575</v>
          </cell>
          <cell r="CI38">
            <v>-4.3543500000378117</v>
          </cell>
          <cell r="CJ38">
            <v>-49.23554999998305</v>
          </cell>
          <cell r="CK38">
            <v>-441.03691999986768</v>
          </cell>
          <cell r="CL38">
            <v>74.034099999815226</v>
          </cell>
          <cell r="CM38">
            <v>-46.817060000030324</v>
          </cell>
          <cell r="CN38">
            <v>-1.1983000000473112</v>
          </cell>
          <cell r="CO38">
            <v>0</v>
          </cell>
          <cell r="CP38">
            <v>0</v>
          </cell>
          <cell r="CQ38">
            <v>0</v>
          </cell>
          <cell r="CR38">
            <v>-761.48909999802709</v>
          </cell>
          <cell r="CS38">
            <v>0</v>
          </cell>
          <cell r="CT38">
            <v>0</v>
          </cell>
          <cell r="CU38">
            <v>25.143479999969713</v>
          </cell>
          <cell r="CV38">
            <v>-43.342649999947753</v>
          </cell>
          <cell r="CW38">
            <v>-35.321399999898858</v>
          </cell>
          <cell r="CX38">
            <v>-364.60930999997072</v>
          </cell>
          <cell r="CY38">
            <v>-93.626780000049621</v>
          </cell>
          <cell r="CZ38">
            <v>-92.24098000000231</v>
          </cell>
          <cell r="DA38">
            <v>-126.42760000005364</v>
          </cell>
          <cell r="DB38">
            <v>0</v>
          </cell>
          <cell r="DC38">
            <v>-4.2408000000286847</v>
          </cell>
          <cell r="DD38">
            <v>-26.823059999966063</v>
          </cell>
          <cell r="DE38">
            <v>-398.46044999919832</v>
          </cell>
          <cell r="DF38">
            <v>0</v>
          </cell>
          <cell r="DG38">
            <v>0</v>
          </cell>
          <cell r="DH38">
            <v>5.1927000000723638</v>
          </cell>
          <cell r="DI38">
            <v>-9.8610000000335276</v>
          </cell>
          <cell r="DJ38">
            <v>-100.99829999997746</v>
          </cell>
          <cell r="DK38">
            <v>-177.95339999999851</v>
          </cell>
          <cell r="DL38">
            <v>-56.167699999874458</v>
          </cell>
          <cell r="DM38">
            <v>-29.648000000044703</v>
          </cell>
          <cell r="DN38">
            <v>-32.672750000027008</v>
          </cell>
          <cell r="DO38">
            <v>0</v>
          </cell>
          <cell r="DP38">
            <v>0</v>
          </cell>
          <cell r="DQ38">
            <v>3.6480000000447035</v>
          </cell>
          <cell r="DR38">
            <v>-173.88095999881625</v>
          </cell>
          <cell r="DS38">
            <v>0</v>
          </cell>
          <cell r="DT38">
            <v>0</v>
          </cell>
          <cell r="DU38">
            <v>2.2717599999741651</v>
          </cell>
          <cell r="DV38">
            <v>0.83220000000437722</v>
          </cell>
          <cell r="DW38">
            <v>-41.350119999959134</v>
          </cell>
          <cell r="DX38">
            <v>-80.943480000132695</v>
          </cell>
          <cell r="DY38">
            <v>5.3567999999504536</v>
          </cell>
          <cell r="DZ38">
            <v>-17.019000000087544</v>
          </cell>
          <cell r="EA38">
            <v>0</v>
          </cell>
          <cell r="EB38">
            <v>-46.757960000017192</v>
          </cell>
          <cell r="EC38">
            <v>0</v>
          </cell>
          <cell r="ED38">
            <v>3.7288399999961257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-164.12010000000737</v>
          </cell>
          <cell r="AS39">
            <v>0</v>
          </cell>
          <cell r="AT39">
            <v>0</v>
          </cell>
          <cell r="AU39">
            <v>0</v>
          </cell>
          <cell r="AV39">
            <v>-164.12010000000737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-329.15520000000106</v>
          </cell>
          <cell r="BF39">
            <v>0</v>
          </cell>
          <cell r="BG39">
            <v>0</v>
          </cell>
          <cell r="BH39">
            <v>0</v>
          </cell>
          <cell r="BI39">
            <v>-329.15520000000106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-295.19319999999425</v>
          </cell>
          <cell r="CF39">
            <v>0</v>
          </cell>
          <cell r="CG39">
            <v>0</v>
          </cell>
          <cell r="CH39">
            <v>0</v>
          </cell>
          <cell r="CI39">
            <v>-295.19319999999425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7271.9900000020862</v>
          </cell>
          <cell r="G41">
            <v>2503.7985599990934</v>
          </cell>
          <cell r="H41">
            <v>6683.6411200007424</v>
          </cell>
          <cell r="I41">
            <v>3375.9535999996588</v>
          </cell>
          <cell r="J41">
            <v>999.68693999992684</v>
          </cell>
          <cell r="K41">
            <v>930.93219999969006</v>
          </cell>
          <cell r="L41">
            <v>4208.2277200017124</v>
          </cell>
          <cell r="M41">
            <v>6223.0777799990028</v>
          </cell>
          <cell r="N41">
            <v>6047.592879999429</v>
          </cell>
          <cell r="O41">
            <v>3147.7000000029802</v>
          </cell>
          <cell r="P41">
            <v>7740.7000000011176</v>
          </cell>
          <cell r="Q41">
            <v>-2836.1999999992549</v>
          </cell>
          <cell r="R41">
            <v>31536.985980004072</v>
          </cell>
          <cell r="S41">
            <v>6420.2999999988824</v>
          </cell>
          <cell r="T41">
            <v>4926.8100000005215</v>
          </cell>
          <cell r="U41">
            <v>4333.9900000011548</v>
          </cell>
          <cell r="V41">
            <v>1862.6839000005275</v>
          </cell>
          <cell r="W41">
            <v>2008.9925000006333</v>
          </cell>
          <cell r="X41">
            <v>1090.8590600006282</v>
          </cell>
          <cell r="Y41">
            <v>3892.4456000030041</v>
          </cell>
          <cell r="Z41">
            <v>2488.5857600010931</v>
          </cell>
          <cell r="AA41">
            <v>2424.9512000028044</v>
          </cell>
          <cell r="AB41">
            <v>1919.8451300002635</v>
          </cell>
          <cell r="AC41">
            <v>6033.7228299994022</v>
          </cell>
          <cell r="AD41">
            <v>-5866.2000000011176</v>
          </cell>
          <cell r="AE41">
            <v>40096.947140038013</v>
          </cell>
          <cell r="AF41">
            <v>6851.9035400003195</v>
          </cell>
          <cell r="AG41">
            <v>4502.9911400005221</v>
          </cell>
          <cell r="AH41">
            <v>6676.9218000005931</v>
          </cell>
          <cell r="AI41">
            <v>3910.4253999982029</v>
          </cell>
          <cell r="AJ41">
            <v>1101.0870999991894</v>
          </cell>
          <cell r="AK41">
            <v>1292.2033999972045</v>
          </cell>
          <cell r="AL41">
            <v>5626.4779999926686</v>
          </cell>
          <cell r="AM41">
            <v>1153.8335999958217</v>
          </cell>
          <cell r="AN41">
            <v>1129.6152000054717</v>
          </cell>
          <cell r="AO41">
            <v>2360.3708700016141</v>
          </cell>
          <cell r="AP41">
            <v>5893.2993599995971</v>
          </cell>
          <cell r="AQ41">
            <v>-402.18227000162005</v>
          </cell>
          <cell r="AR41">
            <v>13821.165069997311</v>
          </cell>
          <cell r="AS41">
            <v>1418.8299999982119</v>
          </cell>
          <cell r="AT41">
            <v>886.95000000111759</v>
          </cell>
          <cell r="AU41">
            <v>-1133.4524999987334</v>
          </cell>
          <cell r="AV41">
            <v>-704.3200999982655</v>
          </cell>
          <cell r="AW41">
            <v>-375.49159999936819</v>
          </cell>
          <cell r="AX41">
            <v>-446.37850999832153</v>
          </cell>
          <cell r="AY41">
            <v>6524.9122999981046</v>
          </cell>
          <cell r="AZ41">
            <v>1304.7793800011277</v>
          </cell>
          <cell r="BA41">
            <v>455.93609999865294</v>
          </cell>
          <cell r="BB41">
            <v>-400.69999999925494</v>
          </cell>
          <cell r="BC41">
            <v>1412.1999999992549</v>
          </cell>
          <cell r="BD41">
            <v>4877.8999999985099</v>
          </cell>
          <cell r="BE41">
            <v>21341.349070012569</v>
          </cell>
          <cell r="BF41">
            <v>5076.6999999992549</v>
          </cell>
          <cell r="BG41">
            <v>654.21000000089407</v>
          </cell>
          <cell r="BH41">
            <v>1721.2803600020707</v>
          </cell>
          <cell r="BI41">
            <v>498.60359999909997</v>
          </cell>
          <cell r="BJ41">
            <v>193.80835000053048</v>
          </cell>
          <cell r="BK41">
            <v>485.57225999981165</v>
          </cell>
          <cell r="BL41">
            <v>8215.612199999392</v>
          </cell>
          <cell r="BM41">
            <v>2095.4675999991596</v>
          </cell>
          <cell r="BN41">
            <v>1126.354699999094</v>
          </cell>
          <cell r="BO41">
            <v>-598.5</v>
          </cell>
          <cell r="BP41">
            <v>1480.2400000020862</v>
          </cell>
          <cell r="BQ41">
            <v>392</v>
          </cell>
          <cell r="BR41">
            <v>12824.612570017576</v>
          </cell>
          <cell r="BS41">
            <v>145.79999999888241</v>
          </cell>
          <cell r="BT41">
            <v>522.30000000074506</v>
          </cell>
          <cell r="BU41">
            <v>2457.230000000447</v>
          </cell>
          <cell r="BV41">
            <v>-19.699999999254942</v>
          </cell>
          <cell r="BW41">
            <v>-432.90381999965757</v>
          </cell>
          <cell r="BX41">
            <v>477.25708999950439</v>
          </cell>
          <cell r="BY41">
            <v>7773.1686000004411</v>
          </cell>
          <cell r="BZ41">
            <v>1691.5804999992251</v>
          </cell>
          <cell r="CA41">
            <v>1261.7854499965906</v>
          </cell>
          <cell r="CB41">
            <v>-989.60525000095367</v>
          </cell>
          <cell r="CC41">
            <v>1541.2000000011176</v>
          </cell>
          <cell r="CD41">
            <v>-1603.5</v>
          </cell>
          <cell r="CE41">
            <v>28441.061549991369</v>
          </cell>
          <cell r="CF41">
            <v>-1274.1513999979943</v>
          </cell>
          <cell r="CG41">
            <v>7639.7000000011176</v>
          </cell>
          <cell r="CH41">
            <v>8676.2242299988866</v>
          </cell>
          <cell r="CI41">
            <v>745.05244999937713</v>
          </cell>
          <cell r="CJ41">
            <v>509.01445000059903</v>
          </cell>
          <cell r="CK41">
            <v>1110.7230800017715</v>
          </cell>
          <cell r="CL41">
            <v>6531.4341000020504</v>
          </cell>
          <cell r="CM41">
            <v>2115.1829400025308</v>
          </cell>
          <cell r="CN41">
            <v>-3050.59829999879</v>
          </cell>
          <cell r="CO41">
            <v>1443.4000000022352</v>
          </cell>
          <cell r="CP41">
            <v>2115.3000000007451</v>
          </cell>
          <cell r="CQ41">
            <v>1879.7799999974668</v>
          </cell>
          <cell r="CR41">
            <v>-13953.429100036621</v>
          </cell>
          <cell r="CS41">
            <v>-15217.60000000149</v>
          </cell>
          <cell r="CT41">
            <v>-35614.859999999404</v>
          </cell>
          <cell r="CU41">
            <v>6556.4834799990058</v>
          </cell>
          <cell r="CV41">
            <v>-1402.0426499992609</v>
          </cell>
          <cell r="CW41">
            <v>241.43859999999404</v>
          </cell>
          <cell r="CX41">
            <v>2367.2506899982691</v>
          </cell>
          <cell r="CY41">
            <v>16029.283219998702</v>
          </cell>
          <cell r="CZ41">
            <v>2997.1590199992061</v>
          </cell>
          <cell r="DA41">
            <v>1116.4723999984562</v>
          </cell>
          <cell r="DB41">
            <v>2696.7499999962747</v>
          </cell>
          <cell r="DC41">
            <v>5782.9592000003904</v>
          </cell>
          <cell r="DD41">
            <v>493.27694000117481</v>
          </cell>
          <cell r="DE41">
            <v>24346.809550017118</v>
          </cell>
          <cell r="DF41">
            <v>314.77999999932945</v>
          </cell>
          <cell r="DG41">
            <v>3340.6000000014901</v>
          </cell>
          <cell r="DH41">
            <v>7567.1427000015974</v>
          </cell>
          <cell r="DI41">
            <v>-14134.060999998823</v>
          </cell>
          <cell r="DJ41">
            <v>524.3017000015825</v>
          </cell>
          <cell r="DK41">
            <v>1917.3965999986976</v>
          </cell>
          <cell r="DL41">
            <v>13527.902299996465</v>
          </cell>
          <cell r="DM41">
            <v>3586.6519999988377</v>
          </cell>
          <cell r="DN41">
            <v>897.52724999934435</v>
          </cell>
          <cell r="DO41">
            <v>3005.480000000447</v>
          </cell>
          <cell r="DP41">
            <v>4258.4199999999255</v>
          </cell>
          <cell r="DQ41">
            <v>-459.33200000226498</v>
          </cell>
          <cell r="DR41">
            <v>41639.039039969444</v>
          </cell>
          <cell r="DS41">
            <v>-3138.1200000010431</v>
          </cell>
          <cell r="DT41">
            <v>13491.259999999776</v>
          </cell>
          <cell r="DU41">
            <v>8379.8817600011826</v>
          </cell>
          <cell r="DV41">
            <v>2573.2321999985725</v>
          </cell>
          <cell r="DW41">
            <v>-147.90011999942362</v>
          </cell>
          <cell r="DX41">
            <v>3159.7565200012177</v>
          </cell>
          <cell r="DY41">
            <v>9963.9767999984324</v>
          </cell>
          <cell r="DZ41">
            <v>1553.0409999974072</v>
          </cell>
          <cell r="EA41">
            <v>-10751.60000000149</v>
          </cell>
          <cell r="EB41">
            <v>4313.6220399998128</v>
          </cell>
          <cell r="EC41">
            <v>4388.8999999985099</v>
          </cell>
          <cell r="ED41">
            <v>7852.9888400025666</v>
          </cell>
        </row>
        <row r="43">
          <cell r="A43" t="str">
            <v>Total Special Sales For Resale</v>
          </cell>
          <cell r="F43">
            <v>7271.9900000095367</v>
          </cell>
          <cell r="G43">
            <v>2503.7985600009561</v>
          </cell>
          <cell r="H43">
            <v>6683.6411199942231</v>
          </cell>
          <cell r="I43">
            <v>3375.9536000005901</v>
          </cell>
          <cell r="J43">
            <v>999.68693999946117</v>
          </cell>
          <cell r="K43">
            <v>930.93219999969006</v>
          </cell>
          <cell r="L43">
            <v>4208.2277200035751</v>
          </cell>
          <cell r="M43">
            <v>6223.0777799971402</v>
          </cell>
          <cell r="N43">
            <v>6047.5928799957037</v>
          </cell>
          <cell r="O43">
            <v>3147.7000000029802</v>
          </cell>
          <cell r="P43">
            <v>7740.6999999992549</v>
          </cell>
          <cell r="Q43">
            <v>-2836.2000000029802</v>
          </cell>
          <cell r="R43">
            <v>31536.985980063677</v>
          </cell>
          <cell r="S43">
            <v>6420.3000000007451</v>
          </cell>
          <cell r="T43">
            <v>4926.8100000023842</v>
          </cell>
          <cell r="U43">
            <v>4333.9900000020862</v>
          </cell>
          <cell r="V43">
            <v>1862.6839000005275</v>
          </cell>
          <cell r="W43">
            <v>2008.9925000015646</v>
          </cell>
          <cell r="X43">
            <v>1090.8590600006282</v>
          </cell>
          <cell r="Y43">
            <v>3892.4456000030041</v>
          </cell>
          <cell r="Z43">
            <v>2488.5857600010931</v>
          </cell>
          <cell r="AA43">
            <v>2424.951200004667</v>
          </cell>
          <cell r="AB43">
            <v>1919.8451300002635</v>
          </cell>
          <cell r="AC43">
            <v>6033.7228299975395</v>
          </cell>
          <cell r="AD43">
            <v>-5866.2000000029802</v>
          </cell>
          <cell r="AE43">
            <v>40096.947139978409</v>
          </cell>
          <cell r="AF43">
            <v>6851.9035400003195</v>
          </cell>
          <cell r="AG43">
            <v>4502.9911400005221</v>
          </cell>
          <cell r="AH43">
            <v>6676.9217999987304</v>
          </cell>
          <cell r="AI43">
            <v>3910.4253999982029</v>
          </cell>
          <cell r="AJ43">
            <v>1101.0870999991894</v>
          </cell>
          <cell r="AK43">
            <v>1292.2033999972045</v>
          </cell>
          <cell r="AL43">
            <v>5626.4779999926686</v>
          </cell>
          <cell r="AM43">
            <v>1153.8335999958217</v>
          </cell>
          <cell r="AN43">
            <v>1129.6152000054717</v>
          </cell>
          <cell r="AO43">
            <v>2360.3708700016141</v>
          </cell>
          <cell r="AP43">
            <v>5893.2993599995971</v>
          </cell>
          <cell r="AQ43">
            <v>-402.18227000162005</v>
          </cell>
          <cell r="AR43">
            <v>13821.165069997311</v>
          </cell>
          <cell r="AS43">
            <v>1418.8299999982119</v>
          </cell>
          <cell r="AT43">
            <v>886.95000000111759</v>
          </cell>
          <cell r="AU43">
            <v>-1133.4524999987334</v>
          </cell>
          <cell r="AV43">
            <v>-704.3200999982655</v>
          </cell>
          <cell r="AW43">
            <v>-375.49159999936819</v>
          </cell>
          <cell r="AX43">
            <v>-446.37850999832153</v>
          </cell>
          <cell r="AY43">
            <v>6524.9122999981046</v>
          </cell>
          <cell r="AZ43">
            <v>1304.7793800011277</v>
          </cell>
          <cell r="BA43">
            <v>455.93609999865294</v>
          </cell>
          <cell r="BB43">
            <v>-400.69999999925494</v>
          </cell>
          <cell r="BC43">
            <v>1412.1999999992549</v>
          </cell>
          <cell r="BD43">
            <v>4877.8999999985099</v>
          </cell>
          <cell r="BE43">
            <v>21341.349069982767</v>
          </cell>
          <cell r="BF43">
            <v>5076.6999999992549</v>
          </cell>
          <cell r="BG43">
            <v>654.21000000089407</v>
          </cell>
          <cell r="BH43">
            <v>1721.2803600020707</v>
          </cell>
          <cell r="BI43">
            <v>498.60359999909997</v>
          </cell>
          <cell r="BJ43">
            <v>193.80835000053048</v>
          </cell>
          <cell r="BK43">
            <v>485.57225999981165</v>
          </cell>
          <cell r="BL43">
            <v>8215.612199999392</v>
          </cell>
          <cell r="BM43">
            <v>2095.4675999991596</v>
          </cell>
          <cell r="BN43">
            <v>1126.354699999094</v>
          </cell>
          <cell r="BO43">
            <v>-598.5</v>
          </cell>
          <cell r="BP43">
            <v>1480.2400000020862</v>
          </cell>
          <cell r="BQ43">
            <v>392</v>
          </cell>
          <cell r="BR43">
            <v>12824.612570017576</v>
          </cell>
          <cell r="BS43">
            <v>145.80000000074506</v>
          </cell>
          <cell r="BT43">
            <v>522.30000000074506</v>
          </cell>
          <cell r="BU43">
            <v>2457.230000000447</v>
          </cell>
          <cell r="BV43">
            <v>-19.699999999254942</v>
          </cell>
          <cell r="BW43">
            <v>-432.90381999872625</v>
          </cell>
          <cell r="BX43">
            <v>477.25709000043571</v>
          </cell>
          <cell r="BY43">
            <v>7773.1686000004411</v>
          </cell>
          <cell r="BZ43">
            <v>1691.5804999992251</v>
          </cell>
          <cell r="CA43">
            <v>1261.7854499965906</v>
          </cell>
          <cell r="CB43">
            <v>-989.60525000095367</v>
          </cell>
          <cell r="CC43">
            <v>1541.2000000011176</v>
          </cell>
          <cell r="CD43">
            <v>-1603.5</v>
          </cell>
          <cell r="CE43">
            <v>28441.061549961567</v>
          </cell>
          <cell r="CF43">
            <v>-1274.1513999979943</v>
          </cell>
          <cell r="CG43">
            <v>7639.7000000011176</v>
          </cell>
          <cell r="CH43">
            <v>8676.2242299988866</v>
          </cell>
          <cell r="CI43">
            <v>745.05244999937713</v>
          </cell>
          <cell r="CJ43">
            <v>509.01445000059903</v>
          </cell>
          <cell r="CK43">
            <v>1110.7230800017715</v>
          </cell>
          <cell r="CL43">
            <v>6531.4341000020504</v>
          </cell>
          <cell r="CM43">
            <v>2115.1829400025308</v>
          </cell>
          <cell r="CN43">
            <v>-3050.59829999879</v>
          </cell>
          <cell r="CO43">
            <v>1443.4000000022352</v>
          </cell>
          <cell r="CP43">
            <v>2115.3000000007451</v>
          </cell>
          <cell r="CQ43">
            <v>1879.7799999974668</v>
          </cell>
          <cell r="CR43">
            <v>-13953.429100036621</v>
          </cell>
          <cell r="CS43">
            <v>-15217.60000000149</v>
          </cell>
          <cell r="CT43">
            <v>-35614.859999999404</v>
          </cell>
          <cell r="CU43">
            <v>6556.4834799990058</v>
          </cell>
          <cell r="CV43">
            <v>-1402.0426499992609</v>
          </cell>
          <cell r="CW43">
            <v>241.43859999999404</v>
          </cell>
          <cell r="CX43">
            <v>2367.2506899982691</v>
          </cell>
          <cell r="CY43">
            <v>16029.283219998702</v>
          </cell>
          <cell r="CZ43">
            <v>2997.1590199992061</v>
          </cell>
          <cell r="DA43">
            <v>1116.4723999984562</v>
          </cell>
          <cell r="DB43">
            <v>2696.7499999962747</v>
          </cell>
          <cell r="DC43">
            <v>5782.9592000003904</v>
          </cell>
          <cell r="DD43">
            <v>493.27694000117481</v>
          </cell>
          <cell r="DE43">
            <v>24346.809550017118</v>
          </cell>
          <cell r="DF43">
            <v>314.77999999932945</v>
          </cell>
          <cell r="DG43">
            <v>3340.6000000014901</v>
          </cell>
          <cell r="DH43">
            <v>7567.1427000015974</v>
          </cell>
          <cell r="DI43">
            <v>-14134.060999998823</v>
          </cell>
          <cell r="DJ43">
            <v>524.3017000015825</v>
          </cell>
          <cell r="DK43">
            <v>1917.3965999986976</v>
          </cell>
          <cell r="DL43">
            <v>13527.902299996465</v>
          </cell>
          <cell r="DM43">
            <v>3586.6519999988377</v>
          </cell>
          <cell r="DN43">
            <v>897.52724999934435</v>
          </cell>
          <cell r="DO43">
            <v>3005.480000000447</v>
          </cell>
          <cell r="DP43">
            <v>4258.4199999999255</v>
          </cell>
          <cell r="DQ43">
            <v>-459.33200000226498</v>
          </cell>
          <cell r="DR43">
            <v>41639.039039969444</v>
          </cell>
          <cell r="DS43">
            <v>-3138.1200000010431</v>
          </cell>
          <cell r="DT43">
            <v>13491.259999999776</v>
          </cell>
          <cell r="DU43">
            <v>8379.8817600011826</v>
          </cell>
          <cell r="DV43">
            <v>2573.2321999985725</v>
          </cell>
          <cell r="DW43">
            <v>-147.90011999942362</v>
          </cell>
          <cell r="DX43">
            <v>3159.7565200012177</v>
          </cell>
          <cell r="DY43">
            <v>9963.9767999984324</v>
          </cell>
          <cell r="DZ43">
            <v>1553.0409999974072</v>
          </cell>
          <cell r="EA43">
            <v>-10751.60000000149</v>
          </cell>
          <cell r="EB43">
            <v>4313.6220399998128</v>
          </cell>
          <cell r="EC43">
            <v>4388.8999999985099</v>
          </cell>
          <cell r="ED43">
            <v>7852.9888400025666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0</v>
          </cell>
          <cell r="G178">
            <v>0</v>
          </cell>
          <cell r="H178">
            <v>-913.4940999999817</v>
          </cell>
          <cell r="I178">
            <v>-317.90000000000146</v>
          </cell>
          <cell r="J178">
            <v>-80.400000000008731</v>
          </cell>
          <cell r="K178">
            <v>-131.1710000000021</v>
          </cell>
          <cell r="L178">
            <v>1856.7209999999614</v>
          </cell>
          <cell r="M178">
            <v>-1172.3209999999963</v>
          </cell>
          <cell r="N178">
            <v>-100.99199999999837</v>
          </cell>
          <cell r="O178">
            <v>0</v>
          </cell>
          <cell r="P178">
            <v>-42.311499999999796</v>
          </cell>
          <cell r="Q178">
            <v>0</v>
          </cell>
          <cell r="R178">
            <v>-1907.0368000001181</v>
          </cell>
          <cell r="S178">
            <v>0</v>
          </cell>
          <cell r="T178">
            <v>-20.390000000003056</v>
          </cell>
          <cell r="U178">
            <v>0</v>
          </cell>
          <cell r="V178">
            <v>-99.468000000000757</v>
          </cell>
          <cell r="W178">
            <v>-164.25999999999476</v>
          </cell>
          <cell r="X178">
            <v>-1134.5449999999837</v>
          </cell>
          <cell r="Y178">
            <v>860.41000000000349</v>
          </cell>
          <cell r="Z178">
            <v>-986.40400000003865</v>
          </cell>
          <cell r="AA178">
            <v>-156.01399999999921</v>
          </cell>
          <cell r="AB178">
            <v>0</v>
          </cell>
          <cell r="AC178">
            <v>-206.36580000000322</v>
          </cell>
          <cell r="AD178">
            <v>0</v>
          </cell>
          <cell r="AE178">
            <v>-4341.4235000004992</v>
          </cell>
          <cell r="AF178">
            <v>-38.875999999999294</v>
          </cell>
          <cell r="AG178">
            <v>-336.81000000005588</v>
          </cell>
          <cell r="AH178">
            <v>-23.970000000001164</v>
          </cell>
          <cell r="AI178">
            <v>-8.1430000000000291</v>
          </cell>
          <cell r="AJ178">
            <v>-135.10999999998603</v>
          </cell>
          <cell r="AK178">
            <v>-2484.890000000014</v>
          </cell>
          <cell r="AL178">
            <v>802.28499999997439</v>
          </cell>
          <cell r="AM178">
            <v>-1324.1450000000186</v>
          </cell>
          <cell r="AN178">
            <v>-72.281999999999243</v>
          </cell>
          <cell r="AO178">
            <v>-55.26299999999901</v>
          </cell>
          <cell r="AP178">
            <v>-249.78349999999955</v>
          </cell>
          <cell r="AQ178">
            <v>-414.43600000000151</v>
          </cell>
          <cell r="AR178">
            <v>1322.9782999999588</v>
          </cell>
          <cell r="AS178">
            <v>0</v>
          </cell>
          <cell r="AT178">
            <v>148.29039999999986</v>
          </cell>
          <cell r="AU178">
            <v>173.43600000000151</v>
          </cell>
          <cell r="AV178">
            <v>0</v>
          </cell>
          <cell r="AW178">
            <v>62.228000000002794</v>
          </cell>
          <cell r="AX178">
            <v>39.060000000026776</v>
          </cell>
          <cell r="AY178">
            <v>642.46399999999267</v>
          </cell>
          <cell r="AZ178">
            <v>234.64599999999336</v>
          </cell>
          <cell r="BA178">
            <v>0</v>
          </cell>
          <cell r="BB178">
            <v>10.015699999999924</v>
          </cell>
          <cell r="BC178">
            <v>0</v>
          </cell>
          <cell r="BD178">
            <v>12.838200000000143</v>
          </cell>
          <cell r="BE178">
            <v>-927.05620000022464</v>
          </cell>
          <cell r="BF178">
            <v>0</v>
          </cell>
          <cell r="BG178">
            <v>75.27100000000064</v>
          </cell>
          <cell r="BH178">
            <v>-1015.4099999999162</v>
          </cell>
          <cell r="BI178">
            <v>-4.452000000004773</v>
          </cell>
          <cell r="BJ178">
            <v>-149.66379999999481</v>
          </cell>
          <cell r="BK178">
            <v>-482.01300000003539</v>
          </cell>
          <cell r="BL178">
            <v>195.07200000001467</v>
          </cell>
          <cell r="BM178">
            <v>479.49499999999534</v>
          </cell>
          <cell r="BN178">
            <v>0</v>
          </cell>
          <cell r="BO178">
            <v>161.23159999999916</v>
          </cell>
          <cell r="BP178">
            <v>-186.58699999999953</v>
          </cell>
          <cell r="BQ178">
            <v>0</v>
          </cell>
          <cell r="BR178">
            <v>-1425.7132600001059</v>
          </cell>
          <cell r="BS178">
            <v>0</v>
          </cell>
          <cell r="BT178">
            <v>0</v>
          </cell>
          <cell r="BU178">
            <v>0</v>
          </cell>
          <cell r="BV178">
            <v>38.061600000000908</v>
          </cell>
          <cell r="BW178">
            <v>-476.13999999999942</v>
          </cell>
          <cell r="BX178">
            <v>-1418.5868599999812</v>
          </cell>
          <cell r="BY178">
            <v>287.26300000000629</v>
          </cell>
          <cell r="BZ178">
            <v>182.21899999998277</v>
          </cell>
          <cell r="CA178">
            <v>-28.47899999999936</v>
          </cell>
          <cell r="CB178">
            <v>-10.050999999999476</v>
          </cell>
          <cell r="CC178">
            <v>0</v>
          </cell>
          <cell r="CD178">
            <v>0</v>
          </cell>
          <cell r="CE178">
            <v>-1445.9203699990176</v>
          </cell>
          <cell r="CF178">
            <v>491.34000000002561</v>
          </cell>
          <cell r="CG178">
            <v>-4.3199999999487773</v>
          </cell>
          <cell r="CH178">
            <v>-450.56000000005588</v>
          </cell>
          <cell r="CI178">
            <v>-555.5969999999943</v>
          </cell>
          <cell r="CJ178">
            <v>-82.309999999968568</v>
          </cell>
          <cell r="CK178">
            <v>-2.0400000000372529</v>
          </cell>
          <cell r="CL178">
            <v>489.20699999999488</v>
          </cell>
          <cell r="CM178">
            <v>-1012.5599999999395</v>
          </cell>
          <cell r="CN178">
            <v>73.091000000000349</v>
          </cell>
          <cell r="CO178">
            <v>0</v>
          </cell>
          <cell r="CP178">
            <v>-392.17136999999911</v>
          </cell>
          <cell r="CQ178">
            <v>0</v>
          </cell>
          <cell r="CR178">
            <v>-8749.2430000007153</v>
          </cell>
          <cell r="CS178">
            <v>-598.45999999999185</v>
          </cell>
          <cell r="CT178">
            <v>0</v>
          </cell>
          <cell r="CU178">
            <v>-1324.0200000000186</v>
          </cell>
          <cell r="CV178">
            <v>-498.38999999989755</v>
          </cell>
          <cell r="CW178">
            <v>-1049.2170000000042</v>
          </cell>
          <cell r="CX178">
            <v>-505.4340000001248</v>
          </cell>
          <cell r="CY178">
            <v>-464.08000000007451</v>
          </cell>
          <cell r="CZ178">
            <v>-1335.8099999999395</v>
          </cell>
          <cell r="DA178">
            <v>-344.44700000000012</v>
          </cell>
          <cell r="DB178">
            <v>-1.6330000000016298</v>
          </cell>
          <cell r="DC178">
            <v>-2328.0100000000675</v>
          </cell>
          <cell r="DD178">
            <v>-299.74199999999837</v>
          </cell>
          <cell r="DE178">
            <v>-7513.5509999999776</v>
          </cell>
          <cell r="DF178">
            <v>0</v>
          </cell>
          <cell r="DG178">
            <v>-388.10999999998603</v>
          </cell>
          <cell r="DH178">
            <v>-1205.890000000014</v>
          </cell>
          <cell r="DI178">
            <v>-2096.6699999999837</v>
          </cell>
          <cell r="DJ178">
            <v>-743.82500000006985</v>
          </cell>
          <cell r="DK178">
            <v>-88.445000000065193</v>
          </cell>
          <cell r="DL178">
            <v>183.59500000003027</v>
          </cell>
          <cell r="DM178">
            <v>-1240.109999999986</v>
          </cell>
          <cell r="DN178">
            <v>-954.47100000001956</v>
          </cell>
          <cell r="DO178">
            <v>106.42000000000189</v>
          </cell>
          <cell r="DP178">
            <v>-1086.0449999999837</v>
          </cell>
          <cell r="DQ178">
            <v>0</v>
          </cell>
          <cell r="DR178">
            <v>4054.2632799996063</v>
          </cell>
          <cell r="DS178">
            <v>18.111279999999169</v>
          </cell>
          <cell r="DT178">
            <v>-627.28000000002794</v>
          </cell>
          <cell r="DU178">
            <v>-2072.7300000000978</v>
          </cell>
          <cell r="DV178">
            <v>-197.34999999997672</v>
          </cell>
          <cell r="DW178">
            <v>-31.203999999968801</v>
          </cell>
          <cell r="DX178">
            <v>-2167.0600000000559</v>
          </cell>
          <cell r="DY178">
            <v>396.95999999999185</v>
          </cell>
          <cell r="DZ178">
            <v>57.260000000009313</v>
          </cell>
          <cell r="EA178">
            <v>7864.1830000000045</v>
          </cell>
          <cell r="EB178">
            <v>813.37299999999959</v>
          </cell>
          <cell r="EC178">
            <v>0</v>
          </cell>
          <cell r="ED178">
            <v>0</v>
          </cell>
        </row>
        <row r="179">
          <cell r="F179">
            <v>-3856.0399999999208</v>
          </cell>
          <cell r="G179">
            <v>-1602.5999999999767</v>
          </cell>
          <cell r="H179">
            <v>-2934.1000000000349</v>
          </cell>
          <cell r="I179">
            <v>-2460.0200000000041</v>
          </cell>
          <cell r="J179">
            <v>-409.25</v>
          </cell>
          <cell r="K179">
            <v>-151.69999999995343</v>
          </cell>
          <cell r="L179">
            <v>-872.33000000000175</v>
          </cell>
          <cell r="M179">
            <v>-2383.4200000000128</v>
          </cell>
          <cell r="N179">
            <v>-423.6929999999993</v>
          </cell>
          <cell r="O179">
            <v>-986.44000000000233</v>
          </cell>
          <cell r="P179">
            <v>0</v>
          </cell>
          <cell r="Q179">
            <v>-3278.6000000000349</v>
          </cell>
          <cell r="R179">
            <v>-6325.6954000000842</v>
          </cell>
          <cell r="S179">
            <v>-1424.9700000000012</v>
          </cell>
          <cell r="T179">
            <v>1539.3399999999965</v>
          </cell>
          <cell r="U179">
            <v>-1283.9499999999825</v>
          </cell>
          <cell r="V179">
            <v>-518.48099999999977</v>
          </cell>
          <cell r="W179">
            <v>0</v>
          </cell>
          <cell r="X179">
            <v>-542.79999999998836</v>
          </cell>
          <cell r="Y179">
            <v>-105.11300000000119</v>
          </cell>
          <cell r="Z179">
            <v>-2312.890000000014</v>
          </cell>
          <cell r="AA179">
            <v>-415.33199999999852</v>
          </cell>
          <cell r="AB179">
            <v>0</v>
          </cell>
          <cell r="AC179">
            <v>-134.9993999999997</v>
          </cell>
          <cell r="AD179">
            <v>-1126.5</v>
          </cell>
          <cell r="AE179">
            <v>-20577.378999999724</v>
          </cell>
          <cell r="AF179">
            <v>-3683.4500000000116</v>
          </cell>
          <cell r="AG179">
            <v>-2450.5599999999977</v>
          </cell>
          <cell r="AH179">
            <v>-1814.7799999999697</v>
          </cell>
          <cell r="AI179">
            <v>-2278.2299999999814</v>
          </cell>
          <cell r="AJ179">
            <v>-51.875</v>
          </cell>
          <cell r="AK179">
            <v>-697.34999999997672</v>
          </cell>
          <cell r="AL179">
            <v>-444.83000000000175</v>
          </cell>
          <cell r="AM179">
            <v>-2571.0899999999965</v>
          </cell>
          <cell r="AN179">
            <v>-376.55000000000291</v>
          </cell>
          <cell r="AO179">
            <v>-439.41600000000108</v>
          </cell>
          <cell r="AP179">
            <v>-356.18799999999464</v>
          </cell>
          <cell r="AQ179">
            <v>-5413.0600000000559</v>
          </cell>
          <cell r="AR179">
            <v>-3944.0889999999199</v>
          </cell>
          <cell r="AS179">
            <v>400.23000000001048</v>
          </cell>
          <cell r="AT179">
            <v>0</v>
          </cell>
          <cell r="AU179">
            <v>-1950.5899999999674</v>
          </cell>
          <cell r="AV179">
            <v>-1161.8070000000007</v>
          </cell>
          <cell r="AW179">
            <v>0</v>
          </cell>
          <cell r="AX179">
            <v>0</v>
          </cell>
          <cell r="AY179">
            <v>0</v>
          </cell>
          <cell r="AZ179">
            <v>-462.12199999999939</v>
          </cell>
          <cell r="BA179">
            <v>-97.371999999999844</v>
          </cell>
          <cell r="BB179">
            <v>0</v>
          </cell>
          <cell r="BC179">
            <v>-384.92799999999988</v>
          </cell>
          <cell r="BD179">
            <v>-287.5</v>
          </cell>
          <cell r="BE179">
            <v>-5813.6836999999359</v>
          </cell>
          <cell r="BF179">
            <v>-1195.3799999998882</v>
          </cell>
          <cell r="BG179">
            <v>-1088.1200000000244</v>
          </cell>
          <cell r="BH179">
            <v>-622</v>
          </cell>
          <cell r="BI179">
            <v>-996.12800000000061</v>
          </cell>
          <cell r="BJ179">
            <v>0</v>
          </cell>
          <cell r="BK179">
            <v>154.34400000000096</v>
          </cell>
          <cell r="BL179">
            <v>-20.318000000002939</v>
          </cell>
          <cell r="BM179">
            <v>216.11699999999837</v>
          </cell>
          <cell r="BN179">
            <v>-198.14870000000008</v>
          </cell>
          <cell r="BO179">
            <v>-810.6649999999936</v>
          </cell>
          <cell r="BP179">
            <v>-1189.4349999999977</v>
          </cell>
          <cell r="BQ179">
            <v>-63.950000000011642</v>
          </cell>
          <cell r="BR179">
            <v>-6287.3466999999946</v>
          </cell>
          <cell r="BS179">
            <v>-643.09000000000378</v>
          </cell>
          <cell r="BT179">
            <v>-655.11000000001513</v>
          </cell>
          <cell r="BU179">
            <v>-1970.4099999999744</v>
          </cell>
          <cell r="BV179">
            <v>-460.08770000000004</v>
          </cell>
          <cell r="BW179">
            <v>0</v>
          </cell>
          <cell r="BX179">
            <v>0</v>
          </cell>
          <cell r="BY179">
            <v>17.870000000002619</v>
          </cell>
          <cell r="BZ179">
            <v>-12.494999999998981</v>
          </cell>
          <cell r="CA179">
            <v>-254.64399999999841</v>
          </cell>
          <cell r="CB179">
            <v>-2060.0999999999767</v>
          </cell>
          <cell r="CC179">
            <v>0</v>
          </cell>
          <cell r="CD179">
            <v>-249.27999999999884</v>
          </cell>
          <cell r="CE179">
            <v>-9773.7899999995716</v>
          </cell>
          <cell r="CF179">
            <v>-610.02999999999884</v>
          </cell>
          <cell r="CG179">
            <v>-841.15999999997439</v>
          </cell>
          <cell r="CH179">
            <v>-5769.9499999999534</v>
          </cell>
          <cell r="CI179">
            <v>-377.33199999999852</v>
          </cell>
          <cell r="CJ179">
            <v>-9.6880000000001019</v>
          </cell>
          <cell r="CK179">
            <v>477.88699999999517</v>
          </cell>
          <cell r="CL179">
            <v>-111.48500000000058</v>
          </cell>
          <cell r="CM179">
            <v>-916.81600000000617</v>
          </cell>
          <cell r="CN179">
            <v>0</v>
          </cell>
          <cell r="CO179">
            <v>-2335.1199999999953</v>
          </cell>
          <cell r="CP179">
            <v>-1002.9959999999992</v>
          </cell>
          <cell r="CQ179">
            <v>1722.9000000000233</v>
          </cell>
          <cell r="CR179">
            <v>-22317.956999999471</v>
          </cell>
          <cell r="CS179">
            <v>-10688.960000000079</v>
          </cell>
          <cell r="CT179">
            <v>7288.6300000000047</v>
          </cell>
          <cell r="CU179">
            <v>-5428.0500000000466</v>
          </cell>
          <cell r="CV179">
            <v>-10235.689999999944</v>
          </cell>
          <cell r="CW179">
            <v>0</v>
          </cell>
          <cell r="CX179">
            <v>392.62299999999959</v>
          </cell>
          <cell r="CY179">
            <v>1465.5999999999767</v>
          </cell>
          <cell r="CZ179">
            <v>-29.769000000000233</v>
          </cell>
          <cell r="DA179">
            <v>-29.940999999998894</v>
          </cell>
          <cell r="DB179">
            <v>-2314.3999999999069</v>
          </cell>
          <cell r="DC179">
            <v>-4385</v>
          </cell>
          <cell r="DD179">
            <v>1647</v>
          </cell>
          <cell r="DE179">
            <v>-11774.23399999924</v>
          </cell>
          <cell r="DF179">
            <v>-3127.8999999999069</v>
          </cell>
          <cell r="DG179">
            <v>-1250.1200000000536</v>
          </cell>
          <cell r="DH179">
            <v>-4196.8600000001024</v>
          </cell>
          <cell r="DI179">
            <v>-1684.7200000000303</v>
          </cell>
          <cell r="DJ179">
            <v>-11.64799999999741</v>
          </cell>
          <cell r="DK179">
            <v>90.707000000002154</v>
          </cell>
          <cell r="DL179">
            <v>-14.5</v>
          </cell>
          <cell r="DM179">
            <v>509.91999999999825</v>
          </cell>
          <cell r="DN179">
            <v>39.037000000000262</v>
          </cell>
          <cell r="DO179">
            <v>-2326.0999999998603</v>
          </cell>
          <cell r="DP179">
            <v>-1244.5499999999884</v>
          </cell>
          <cell r="DQ179">
            <v>1442.5</v>
          </cell>
          <cell r="DR179">
            <v>14989.118999997154</v>
          </cell>
          <cell r="DS179">
            <v>-5554.1000000000931</v>
          </cell>
          <cell r="DT179">
            <v>11335.600000000093</v>
          </cell>
          <cell r="DU179">
            <v>-4269.3000000000466</v>
          </cell>
          <cell r="DV179">
            <v>-1743.359999999986</v>
          </cell>
          <cell r="DW179">
            <v>-322.78100000000268</v>
          </cell>
          <cell r="DX179">
            <v>357.47000000000116</v>
          </cell>
          <cell r="DY179">
            <v>319.52999999999884</v>
          </cell>
          <cell r="DZ179">
            <v>-670.70000000006985</v>
          </cell>
          <cell r="EA179">
            <v>0</v>
          </cell>
          <cell r="EB179">
            <v>-637.10000000009313</v>
          </cell>
          <cell r="EC179">
            <v>325.06000000005588</v>
          </cell>
          <cell r="ED179">
            <v>15848.799999999814</v>
          </cell>
        </row>
        <row r="180">
          <cell r="F180">
            <v>-201.69899999999689</v>
          </cell>
          <cell r="G180">
            <v>-1843.3800000000047</v>
          </cell>
          <cell r="H180">
            <v>-5217.2999999998137</v>
          </cell>
          <cell r="I180">
            <v>-4009</v>
          </cell>
          <cell r="J180">
            <v>-3080</v>
          </cell>
          <cell r="K180">
            <v>-3761</v>
          </cell>
          <cell r="L180">
            <v>-3108.5</v>
          </cell>
          <cell r="M180">
            <v>-10968.5</v>
          </cell>
          <cell r="N180">
            <v>-8833.3000000000466</v>
          </cell>
          <cell r="O180">
            <v>-7292.8999999999069</v>
          </cell>
          <cell r="P180">
            <v>-7369.8999999999069</v>
          </cell>
          <cell r="Q180">
            <v>-3122.8000000000466</v>
          </cell>
          <cell r="R180">
            <v>-90330.70000000298</v>
          </cell>
          <cell r="S180">
            <v>-12241.5</v>
          </cell>
          <cell r="T180">
            <v>-8432.2000000001863</v>
          </cell>
          <cell r="U180">
            <v>-12606.5</v>
          </cell>
          <cell r="V180">
            <v>-6136</v>
          </cell>
          <cell r="W180">
            <v>-2405</v>
          </cell>
          <cell r="X180">
            <v>-3012</v>
          </cell>
          <cell r="Y180">
            <v>-6595.5</v>
          </cell>
          <cell r="Z180">
            <v>-14205.5</v>
          </cell>
          <cell r="AA180">
            <v>-6930</v>
          </cell>
          <cell r="AB180">
            <v>-12348</v>
          </cell>
          <cell r="AC180">
            <v>-8560.7999999998137</v>
          </cell>
          <cell r="AD180">
            <v>3142.3000000000466</v>
          </cell>
          <cell r="AE180">
            <v>-134305.70000000298</v>
          </cell>
          <cell r="AF180">
            <v>-8639</v>
          </cell>
          <cell r="AG180">
            <v>-16334</v>
          </cell>
          <cell r="AH180">
            <v>-17337</v>
          </cell>
          <cell r="AI180">
            <v>-6175.5</v>
          </cell>
          <cell r="AJ180">
            <v>-6069</v>
          </cell>
          <cell r="AK180">
            <v>-3344</v>
          </cell>
          <cell r="AL180">
            <v>-6906</v>
          </cell>
          <cell r="AM180">
            <v>-16634</v>
          </cell>
          <cell r="AN180">
            <v>-5930.2000000001863</v>
          </cell>
          <cell r="AO180">
            <v>-19066.5</v>
          </cell>
          <cell r="AP180">
            <v>-16074.5</v>
          </cell>
          <cell r="AQ180">
            <v>-11796</v>
          </cell>
          <cell r="AR180">
            <v>-11439.10000000149</v>
          </cell>
          <cell r="AS180">
            <v>-1163</v>
          </cell>
          <cell r="AT180">
            <v>-1566.5</v>
          </cell>
          <cell r="AU180">
            <v>1431.5</v>
          </cell>
          <cell r="AV180">
            <v>4110.0999999998603</v>
          </cell>
          <cell r="AW180">
            <v>1058</v>
          </cell>
          <cell r="AX180">
            <v>3218</v>
          </cell>
          <cell r="AY180">
            <v>-13115.700000000186</v>
          </cell>
          <cell r="AZ180">
            <v>-2467.5</v>
          </cell>
          <cell r="BA180">
            <v>-1503.7000000001863</v>
          </cell>
          <cell r="BB180">
            <v>-1556.5999999996275</v>
          </cell>
          <cell r="BC180">
            <v>-347</v>
          </cell>
          <cell r="BD180">
            <v>463.29999999981374</v>
          </cell>
          <cell r="BE180">
            <v>652.90000001341105</v>
          </cell>
          <cell r="BF180">
            <v>-306.9000000001397</v>
          </cell>
          <cell r="BG180">
            <v>996.5</v>
          </cell>
          <cell r="BH180">
            <v>63.299999999813735</v>
          </cell>
          <cell r="BI180">
            <v>1300.1000000000931</v>
          </cell>
          <cell r="BJ180">
            <v>3094</v>
          </cell>
          <cell r="BK180">
            <v>6279</v>
          </cell>
          <cell r="BL180">
            <v>-9276.7999999998137</v>
          </cell>
          <cell r="BM180">
            <v>-3004</v>
          </cell>
          <cell r="BN180">
            <v>-971.39999999990687</v>
          </cell>
          <cell r="BO180">
            <v>257.40000000037253</v>
          </cell>
          <cell r="BP180">
            <v>1148.7000000001863</v>
          </cell>
          <cell r="BQ180">
            <v>1073</v>
          </cell>
          <cell r="BR180">
            <v>-5233.8000000044703</v>
          </cell>
          <cell r="BS180">
            <v>1332.3000000000466</v>
          </cell>
          <cell r="BT180">
            <v>240</v>
          </cell>
          <cell r="BU180">
            <v>-1038.0999999998603</v>
          </cell>
          <cell r="BV180">
            <v>278.5</v>
          </cell>
          <cell r="BW180">
            <v>1381</v>
          </cell>
          <cell r="BX180">
            <v>2880.5</v>
          </cell>
          <cell r="BY180">
            <v>-11900.700000000186</v>
          </cell>
          <cell r="BZ180">
            <v>-343.5</v>
          </cell>
          <cell r="CA180">
            <v>402.79999999981374</v>
          </cell>
          <cell r="CB180">
            <v>-215.70000000018626</v>
          </cell>
          <cell r="CC180">
            <v>1420.5</v>
          </cell>
          <cell r="CD180">
            <v>328.59999999997672</v>
          </cell>
          <cell r="CE180">
            <v>-13549.89999999851</v>
          </cell>
          <cell r="CF180">
            <v>660.80000000004657</v>
          </cell>
          <cell r="CG180">
            <v>1104.5</v>
          </cell>
          <cell r="CH180">
            <v>-4930</v>
          </cell>
          <cell r="CI180">
            <v>83.199999999953434</v>
          </cell>
          <cell r="CJ180">
            <v>-2430</v>
          </cell>
          <cell r="CK180">
            <v>-4358</v>
          </cell>
          <cell r="CL180">
            <v>-7990</v>
          </cell>
          <cell r="CM180">
            <v>-1730</v>
          </cell>
          <cell r="CN180">
            <v>1744.2000000001863</v>
          </cell>
          <cell r="CO180">
            <v>-890.40000000037253</v>
          </cell>
          <cell r="CP180">
            <v>3940.3999999999069</v>
          </cell>
          <cell r="CQ180">
            <v>1245.3999999999069</v>
          </cell>
          <cell r="CR180">
            <v>-70928.79999999702</v>
          </cell>
          <cell r="CS180">
            <v>-350.5</v>
          </cell>
          <cell r="CT180">
            <v>2061.2000000001863</v>
          </cell>
          <cell r="CU180">
            <v>-6376.5</v>
          </cell>
          <cell r="CV180">
            <v>-165</v>
          </cell>
          <cell r="CW180">
            <v>-2287</v>
          </cell>
          <cell r="CX180">
            <v>-9131</v>
          </cell>
          <cell r="CY180">
            <v>-29875</v>
          </cell>
          <cell r="CZ180">
            <v>-4568</v>
          </cell>
          <cell r="DA180">
            <v>634</v>
          </cell>
          <cell r="DB180">
            <v>-4099.5</v>
          </cell>
          <cell r="DC180">
            <v>-12204.5</v>
          </cell>
          <cell r="DD180">
            <v>-4567</v>
          </cell>
          <cell r="DE180">
            <v>-48494.09999999404</v>
          </cell>
          <cell r="DF180">
            <v>-5693.5</v>
          </cell>
          <cell r="DG180">
            <v>-1846.2999999998137</v>
          </cell>
          <cell r="DH180">
            <v>-4804</v>
          </cell>
          <cell r="DI180">
            <v>-1197.7000000001863</v>
          </cell>
          <cell r="DJ180">
            <v>-3572</v>
          </cell>
          <cell r="DK180">
            <v>-10883</v>
          </cell>
          <cell r="DL180">
            <v>-6969.5999999996275</v>
          </cell>
          <cell r="DM180">
            <v>-5343</v>
          </cell>
          <cell r="DN180">
            <v>1041</v>
          </cell>
          <cell r="DO180">
            <v>-3589.5</v>
          </cell>
          <cell r="DP180">
            <v>458.5</v>
          </cell>
          <cell r="DQ180">
            <v>-6095</v>
          </cell>
          <cell r="DR180">
            <v>-52110.70000000298</v>
          </cell>
          <cell r="DS180">
            <v>-2255</v>
          </cell>
          <cell r="DT180">
            <v>-1677.2000000001863</v>
          </cell>
          <cell r="DU180">
            <v>-5075</v>
          </cell>
          <cell r="DV180">
            <v>174.70000000018626</v>
          </cell>
          <cell r="DW180">
            <v>-6673</v>
          </cell>
          <cell r="DX180">
            <v>-17951</v>
          </cell>
          <cell r="DY180">
            <v>-10856.299999999814</v>
          </cell>
          <cell r="DZ180">
            <v>-7032</v>
          </cell>
          <cell r="EA180">
            <v>5324.7000000001863</v>
          </cell>
          <cell r="EB180">
            <v>692.59999999962747</v>
          </cell>
          <cell r="EC180">
            <v>1083.2999999998137</v>
          </cell>
          <cell r="ED180">
            <v>-7866.5</v>
          </cell>
        </row>
        <row r="181">
          <cell r="F181">
            <v>-3133.8499999999767</v>
          </cell>
          <cell r="G181">
            <v>-5025.4699999999721</v>
          </cell>
          <cell r="H181">
            <v>-2186.75</v>
          </cell>
          <cell r="I181">
            <v>159.10000000000582</v>
          </cell>
          <cell r="J181">
            <v>-2133.1900000000023</v>
          </cell>
          <cell r="K181">
            <v>-3.1906999999996515</v>
          </cell>
          <cell r="L181">
            <v>-19.407999999999447</v>
          </cell>
          <cell r="M181">
            <v>-118.48509999999806</v>
          </cell>
          <cell r="N181">
            <v>-540.0099999999984</v>
          </cell>
          <cell r="O181">
            <v>-237.49839999999995</v>
          </cell>
          <cell r="P181">
            <v>-1710.0599999999977</v>
          </cell>
          <cell r="Q181">
            <v>-5260.4399999999441</v>
          </cell>
          <cell r="R181">
            <v>-12841.401200000662</v>
          </cell>
          <cell r="S181">
            <v>-4048.5999999999767</v>
          </cell>
          <cell r="T181">
            <v>-1359.8799999999464</v>
          </cell>
          <cell r="U181">
            <v>-1870</v>
          </cell>
          <cell r="V181">
            <v>-1744.2809999999954</v>
          </cell>
          <cell r="W181">
            <v>-574.07999999999447</v>
          </cell>
          <cell r="X181">
            <v>-311.08800000000338</v>
          </cell>
          <cell r="Y181">
            <v>0</v>
          </cell>
          <cell r="Z181">
            <v>-56.696800000005169</v>
          </cell>
          <cell r="AA181">
            <v>-549.56100000000151</v>
          </cell>
          <cell r="AB181">
            <v>-11.044399999999769</v>
          </cell>
          <cell r="AC181">
            <v>788.02000000001863</v>
          </cell>
          <cell r="AD181">
            <v>-3104.1900000000023</v>
          </cell>
          <cell r="AE181">
            <v>-20654.933139999397</v>
          </cell>
          <cell r="AF181">
            <v>-3343.1399999998976</v>
          </cell>
          <cell r="AG181">
            <v>-2075.3799999999464</v>
          </cell>
          <cell r="AH181">
            <v>385.40000000002328</v>
          </cell>
          <cell r="AI181">
            <v>-2843.9400000000023</v>
          </cell>
          <cell r="AJ181">
            <v>-939.37700000000041</v>
          </cell>
          <cell r="AK181">
            <v>-873.69000000000233</v>
          </cell>
          <cell r="AL181">
            <v>-0.4679999999998472</v>
          </cell>
          <cell r="AM181">
            <v>0</v>
          </cell>
          <cell r="AN181">
            <v>0</v>
          </cell>
          <cell r="AO181">
            <v>-70.513000000000829</v>
          </cell>
          <cell r="AP181">
            <v>-2807.0199999999895</v>
          </cell>
          <cell r="AQ181">
            <v>-8086.8051400000695</v>
          </cell>
          <cell r="AR181">
            <v>4193.752000000095</v>
          </cell>
          <cell r="AS181">
            <v>-261</v>
          </cell>
          <cell r="AT181">
            <v>576.73999999999069</v>
          </cell>
          <cell r="AU181">
            <v>87.940000000002328</v>
          </cell>
          <cell r="AV181">
            <v>-896.30599999999686</v>
          </cell>
          <cell r="AW181">
            <v>-116.64499999999953</v>
          </cell>
          <cell r="AX181">
            <v>23.212999999999738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-726.6299999999901</v>
          </cell>
          <cell r="BD181">
            <v>5506.4400000000023</v>
          </cell>
          <cell r="BE181">
            <v>-239.7909999997355</v>
          </cell>
          <cell r="BF181">
            <v>2734.1200000001118</v>
          </cell>
          <cell r="BG181">
            <v>-1062.5599999999977</v>
          </cell>
          <cell r="BH181">
            <v>-203.28000000002794</v>
          </cell>
          <cell r="BI181">
            <v>-284.8179999999993</v>
          </cell>
          <cell r="BJ181">
            <v>-57.515999999999622</v>
          </cell>
          <cell r="BK181">
            <v>-400.64500000000407</v>
          </cell>
          <cell r="BL181">
            <v>0</v>
          </cell>
          <cell r="BM181">
            <v>0</v>
          </cell>
          <cell r="BN181">
            <v>-227.00200000000041</v>
          </cell>
          <cell r="BO181">
            <v>0</v>
          </cell>
          <cell r="BP181">
            <v>-869.64000000001397</v>
          </cell>
          <cell r="BQ181">
            <v>131.54999999998836</v>
          </cell>
          <cell r="BR181">
            <v>-2284.424100000062</v>
          </cell>
          <cell r="BS181">
            <v>-751.01000000000931</v>
          </cell>
          <cell r="BT181">
            <v>-570.79000000000815</v>
          </cell>
          <cell r="BU181">
            <v>-883.36000000001513</v>
          </cell>
          <cell r="BV181">
            <v>-735.36800000000039</v>
          </cell>
          <cell r="BW181">
            <v>-54.518100000000231</v>
          </cell>
          <cell r="BX181">
            <v>108.0530000000017</v>
          </cell>
          <cell r="BY181">
            <v>0</v>
          </cell>
          <cell r="BZ181">
            <v>0</v>
          </cell>
          <cell r="CA181">
            <v>-38.191999999999098</v>
          </cell>
          <cell r="CB181">
            <v>0</v>
          </cell>
          <cell r="CC181">
            <v>-100.71899999999732</v>
          </cell>
          <cell r="CD181">
            <v>741.48000000001048</v>
          </cell>
          <cell r="CE181">
            <v>-3840.1351999994367</v>
          </cell>
          <cell r="CF181">
            <v>-2037.2700000000186</v>
          </cell>
          <cell r="CG181">
            <v>4060.1655000000028</v>
          </cell>
          <cell r="CH181">
            <v>885.69000000000233</v>
          </cell>
          <cell r="CI181">
            <v>0</v>
          </cell>
          <cell r="CJ181">
            <v>0</v>
          </cell>
          <cell r="CK181">
            <v>503.25</v>
          </cell>
          <cell r="CL181">
            <v>0</v>
          </cell>
          <cell r="CM181">
            <v>0</v>
          </cell>
          <cell r="CN181">
            <v>-4581.0650000000023</v>
          </cell>
          <cell r="CO181">
            <v>-228.1456999999973</v>
          </cell>
          <cell r="CP181">
            <v>-1170.7199999999721</v>
          </cell>
          <cell r="CQ181">
            <v>-1272.0399999999208</v>
          </cell>
          <cell r="CR181">
            <v>-953.99949999991804</v>
          </cell>
          <cell r="CS181">
            <v>-12092.59999999986</v>
          </cell>
          <cell r="CT181">
            <v>20653.050000000047</v>
          </cell>
          <cell r="CU181">
            <v>-929.49950000003446</v>
          </cell>
          <cell r="CV181">
            <v>-2644.9000000000233</v>
          </cell>
          <cell r="CW181">
            <v>-19.449000000000524</v>
          </cell>
          <cell r="CX181">
            <v>649.42399999999907</v>
          </cell>
          <cell r="CY181">
            <v>97.363000000001193</v>
          </cell>
          <cell r="CZ181">
            <v>0</v>
          </cell>
          <cell r="DA181">
            <v>0</v>
          </cell>
          <cell r="DB181">
            <v>-1183.538000000015</v>
          </cell>
          <cell r="DC181">
            <v>-3198.4499999999534</v>
          </cell>
          <cell r="DD181">
            <v>-2285.3999999999069</v>
          </cell>
          <cell r="DE181">
            <v>-3958.0478000026196</v>
          </cell>
          <cell r="DF181">
            <v>-2814.5</v>
          </cell>
          <cell r="DG181">
            <v>-1800.6072000000859</v>
          </cell>
          <cell r="DH181">
            <v>2343.7403999998933</v>
          </cell>
          <cell r="DI181">
            <v>-1132.5</v>
          </cell>
          <cell r="DJ181">
            <v>-174.92799999999988</v>
          </cell>
          <cell r="DK181">
            <v>689.02500000000873</v>
          </cell>
          <cell r="DL181">
            <v>0</v>
          </cell>
          <cell r="DM181">
            <v>0</v>
          </cell>
          <cell r="DN181">
            <v>0</v>
          </cell>
          <cell r="DO181">
            <v>-947.56200000000536</v>
          </cell>
          <cell r="DP181">
            <v>-1184.8600000001024</v>
          </cell>
          <cell r="DQ181">
            <v>1064.1439999998547</v>
          </cell>
          <cell r="DR181">
            <v>-20411.050099999644</v>
          </cell>
          <cell r="DS181">
            <v>-10479.800000000047</v>
          </cell>
          <cell r="DT181">
            <v>-2900.3782999999821</v>
          </cell>
          <cell r="DU181">
            <v>3208.3050000001676</v>
          </cell>
          <cell r="DV181">
            <v>-1016.5599999999977</v>
          </cell>
          <cell r="DW181">
            <v>-151.38499999999476</v>
          </cell>
          <cell r="DX181">
            <v>-206.53500000000349</v>
          </cell>
          <cell r="DY181">
            <v>0</v>
          </cell>
          <cell r="DZ181">
            <v>74.725000000005821</v>
          </cell>
          <cell r="EA181">
            <v>4110.2582000000002</v>
          </cell>
          <cell r="EB181">
            <v>-12.179999999993015</v>
          </cell>
          <cell r="EC181">
            <v>-2806.2000000000698</v>
          </cell>
          <cell r="ED181">
            <v>-10231.300000000047</v>
          </cell>
        </row>
        <row r="182">
          <cell r="F182">
            <v>-2150</v>
          </cell>
          <cell r="G182">
            <v>-604</v>
          </cell>
          <cell r="H182">
            <v>-1256</v>
          </cell>
          <cell r="I182">
            <v>-503</v>
          </cell>
          <cell r="J182">
            <v>-1876</v>
          </cell>
          <cell r="K182">
            <v>0</v>
          </cell>
          <cell r="L182">
            <v>-1411.5</v>
          </cell>
          <cell r="M182">
            <v>240.5</v>
          </cell>
          <cell r="N182">
            <v>65</v>
          </cell>
          <cell r="O182">
            <v>-846</v>
          </cell>
          <cell r="P182">
            <v>-1865</v>
          </cell>
          <cell r="Q182">
            <v>-4603</v>
          </cell>
          <cell r="R182">
            <v>-9858.269999999553</v>
          </cell>
          <cell r="S182">
            <v>-2636.2000000001863</v>
          </cell>
          <cell r="T182">
            <v>-1047</v>
          </cell>
          <cell r="U182">
            <v>-1081.5</v>
          </cell>
          <cell r="V182">
            <v>-28.569999999977881</v>
          </cell>
          <cell r="W182">
            <v>0</v>
          </cell>
          <cell r="X182">
            <v>0</v>
          </cell>
          <cell r="Y182">
            <v>-335.79999999993015</v>
          </cell>
          <cell r="Z182">
            <v>-27.050000000046566</v>
          </cell>
          <cell r="AA182">
            <v>-368.52000000001863</v>
          </cell>
          <cell r="AB182">
            <v>-1331.6500000000233</v>
          </cell>
          <cell r="AC182">
            <v>-1310.4899999999907</v>
          </cell>
          <cell r="AD182">
            <v>-1691.4899999999907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-173.01960000000008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-56.083200000000033</v>
          </cell>
          <cell r="BQ182">
            <v>-116.93639999999982</v>
          </cell>
          <cell r="BR182">
            <v>93.124799999999595</v>
          </cell>
          <cell r="BS182">
            <v>0</v>
          </cell>
          <cell r="BT182">
            <v>0</v>
          </cell>
          <cell r="BU182">
            <v>-4.3868999999999687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97.511700000000019</v>
          </cell>
          <cell r="CC182">
            <v>0</v>
          </cell>
          <cell r="CD182">
            <v>0</v>
          </cell>
          <cell r="CE182">
            <v>87.135400000002846</v>
          </cell>
          <cell r="CF182">
            <v>0</v>
          </cell>
          <cell r="CG182">
            <v>0</v>
          </cell>
          <cell r="CH182">
            <v>-4.0264999999999418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6.7658000000001266</v>
          </cell>
          <cell r="CO182">
            <v>84.396100000000388</v>
          </cell>
          <cell r="CP182">
            <v>0</v>
          </cell>
          <cell r="CQ182">
            <v>0</v>
          </cell>
          <cell r="CR182">
            <v>143.89538999999058</v>
          </cell>
          <cell r="CS182">
            <v>52.442500000000109</v>
          </cell>
          <cell r="CT182">
            <v>410.10590000000002</v>
          </cell>
          <cell r="CU182">
            <v>0</v>
          </cell>
          <cell r="CV182">
            <v>-38.55639999999994</v>
          </cell>
          <cell r="CW182">
            <v>12.812390000000001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-86.419999999998254</v>
          </cell>
          <cell r="DC182">
            <v>-206.48899999999776</v>
          </cell>
          <cell r="DD182">
            <v>0</v>
          </cell>
          <cell r="DE182">
            <v>-176.23909999999159</v>
          </cell>
          <cell r="DF182">
            <v>0</v>
          </cell>
          <cell r="DG182">
            <v>0</v>
          </cell>
          <cell r="DH182">
            <v>-326.50700000000143</v>
          </cell>
          <cell r="DI182">
            <v>68.261200000000144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-60.417300000000068</v>
          </cell>
          <cell r="DO182">
            <v>142.42400000000089</v>
          </cell>
          <cell r="DP182">
            <v>0</v>
          </cell>
          <cell r="DQ182">
            <v>0</v>
          </cell>
          <cell r="DR182">
            <v>-75.806000000011409</v>
          </cell>
          <cell r="DS182">
            <v>-273.17299999999886</v>
          </cell>
          <cell r="DT182">
            <v>0</v>
          </cell>
          <cell r="DU182">
            <v>-38.744000000000597</v>
          </cell>
          <cell r="DV182">
            <v>0</v>
          </cell>
          <cell r="DW182">
            <v>0</v>
          </cell>
          <cell r="DX182">
            <v>0</v>
          </cell>
          <cell r="DY182">
            <v>44.581700000000183</v>
          </cell>
          <cell r="DZ182">
            <v>154.70399999999972</v>
          </cell>
          <cell r="EA182">
            <v>243.53490000000011</v>
          </cell>
          <cell r="EB182">
            <v>0</v>
          </cell>
          <cell r="EC182">
            <v>-21.526600000000144</v>
          </cell>
          <cell r="ED182">
            <v>-185.1830000000009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-9341.5890000015497</v>
          </cell>
          <cell r="G187">
            <v>-9075.4500000011176</v>
          </cell>
          <cell r="H187">
            <v>-12507.644099999219</v>
          </cell>
          <cell r="I187">
            <v>-7130.820000000298</v>
          </cell>
          <cell r="J187">
            <v>-7578.839999999851</v>
          </cell>
          <cell r="K187">
            <v>-4047.061700001359</v>
          </cell>
          <cell r="L187">
            <v>-3555.0170000009239</v>
          </cell>
          <cell r="M187">
            <v>-14402.226099999622</v>
          </cell>
          <cell r="N187">
            <v>-9832.9950000001118</v>
          </cell>
          <cell r="O187">
            <v>-9362.838399999775</v>
          </cell>
          <cell r="P187">
            <v>-10987.271499998868</v>
          </cell>
          <cell r="Q187">
            <v>-16264.839999999851</v>
          </cell>
          <cell r="R187">
            <v>-121263.10339999199</v>
          </cell>
          <cell r="S187">
            <v>-20351.269999999553</v>
          </cell>
          <cell r="T187">
            <v>-9320.1299999998882</v>
          </cell>
          <cell r="U187">
            <v>-16841.950000001118</v>
          </cell>
          <cell r="V187">
            <v>-8526.7999999988824</v>
          </cell>
          <cell r="W187">
            <v>-3143.339999999851</v>
          </cell>
          <cell r="X187">
            <v>-5000.4330000001937</v>
          </cell>
          <cell r="Y187">
            <v>-6176.0029999995604</v>
          </cell>
          <cell r="Z187">
            <v>-17588.540800001472</v>
          </cell>
          <cell r="AA187">
            <v>-8419.4270000006072</v>
          </cell>
          <cell r="AB187">
            <v>-13690.69439999992</v>
          </cell>
          <cell r="AC187">
            <v>-9424.6351999999024</v>
          </cell>
          <cell r="AD187">
            <v>-2779.8799999998882</v>
          </cell>
          <cell r="AE187">
            <v>-179879.43564000726</v>
          </cell>
          <cell r="AF187">
            <v>-15704.466000000015</v>
          </cell>
          <cell r="AG187">
            <v>-21196.750000001863</v>
          </cell>
          <cell r="AH187">
            <v>-18790.349999999627</v>
          </cell>
          <cell r="AI187">
            <v>-11305.813000001013</v>
          </cell>
          <cell r="AJ187">
            <v>-7195.3619999997318</v>
          </cell>
          <cell r="AK187">
            <v>-7399.929999999702</v>
          </cell>
          <cell r="AL187">
            <v>-6549.0130000002682</v>
          </cell>
          <cell r="AM187">
            <v>-20529.234999999404</v>
          </cell>
          <cell r="AN187">
            <v>-6379.0320000001229</v>
          </cell>
          <cell r="AO187">
            <v>-19631.691999998875</v>
          </cell>
          <cell r="AP187">
            <v>-19487.491500000469</v>
          </cell>
          <cell r="AQ187">
            <v>-25710.301140001044</v>
          </cell>
          <cell r="AR187">
            <v>-9866.4586999863386</v>
          </cell>
          <cell r="AS187">
            <v>-1023.769999999553</v>
          </cell>
          <cell r="AT187">
            <v>-841.46960000041872</v>
          </cell>
          <cell r="AU187">
            <v>-257.71399999968708</v>
          </cell>
          <cell r="AV187">
            <v>2051.9869999997318</v>
          </cell>
          <cell r="AW187">
            <v>1003.5830000005662</v>
          </cell>
          <cell r="AX187">
            <v>3280.2730000000447</v>
          </cell>
          <cell r="AY187">
            <v>-12473.236000000034</v>
          </cell>
          <cell r="AZ187">
            <v>-2694.9759999997914</v>
          </cell>
          <cell r="BA187">
            <v>-1601.0720000001602</v>
          </cell>
          <cell r="BB187">
            <v>-1546.5842999997549</v>
          </cell>
          <cell r="BC187">
            <v>-1458.5580000001937</v>
          </cell>
          <cell r="BD187">
            <v>5695.0782000003383</v>
          </cell>
          <cell r="BE187">
            <v>-6500.6504999995232</v>
          </cell>
          <cell r="BF187">
            <v>1231.839999999851</v>
          </cell>
          <cell r="BG187">
            <v>-1078.9089999999851</v>
          </cell>
          <cell r="BH187">
            <v>-1777.3900000001304</v>
          </cell>
          <cell r="BI187">
            <v>14.702000000048429</v>
          </cell>
          <cell r="BJ187">
            <v>2886.8202000008896</v>
          </cell>
          <cell r="BK187">
            <v>5550.6860000006855</v>
          </cell>
          <cell r="BL187">
            <v>-9102.0459999996237</v>
          </cell>
          <cell r="BM187">
            <v>-2308.3879999993369</v>
          </cell>
          <cell r="BN187">
            <v>-1396.5507000000216</v>
          </cell>
          <cell r="BO187">
            <v>-392.03339999960735</v>
          </cell>
          <cell r="BP187">
            <v>-1153.0452000000514</v>
          </cell>
          <cell r="BQ187">
            <v>1023.6635999996215</v>
          </cell>
          <cell r="BR187">
            <v>-15138.159259997308</v>
          </cell>
          <cell r="BS187">
            <v>-61.799999999813735</v>
          </cell>
          <cell r="BT187">
            <v>-985.90000000037253</v>
          </cell>
          <cell r="BU187">
            <v>-3896.2568999999203</v>
          </cell>
          <cell r="BV187">
            <v>-878.8941000001505</v>
          </cell>
          <cell r="BW187">
            <v>850.34189999941736</v>
          </cell>
          <cell r="BX187">
            <v>1569.9661400001496</v>
          </cell>
          <cell r="BY187">
            <v>-11595.567000000272</v>
          </cell>
          <cell r="BZ187">
            <v>-173.77599999960512</v>
          </cell>
          <cell r="CA187">
            <v>81.484999999869615</v>
          </cell>
          <cell r="CB187">
            <v>-2188.3393000001088</v>
          </cell>
          <cell r="CC187">
            <v>1319.780999999959</v>
          </cell>
          <cell r="CD187">
            <v>820.80000000004657</v>
          </cell>
          <cell r="CE187">
            <v>-28522.610169991851</v>
          </cell>
          <cell r="CF187">
            <v>-1495.1599999999162</v>
          </cell>
          <cell r="CG187">
            <v>4319.1855000006035</v>
          </cell>
          <cell r="CH187">
            <v>-10268.846500001848</v>
          </cell>
          <cell r="CI187">
            <v>-849.72900000005029</v>
          </cell>
          <cell r="CJ187">
            <v>-2521.9979999996722</v>
          </cell>
          <cell r="CK187">
            <v>-3378.9029999990016</v>
          </cell>
          <cell r="CL187">
            <v>-7612.2779999999329</v>
          </cell>
          <cell r="CM187">
            <v>-3659.3759999992326</v>
          </cell>
          <cell r="CN187">
            <v>-2757.0082000000402</v>
          </cell>
          <cell r="CO187">
            <v>-3369.2696000006981</v>
          </cell>
          <cell r="CP187">
            <v>1374.5126299997792</v>
          </cell>
          <cell r="CQ187">
            <v>1696.2599999997765</v>
          </cell>
          <cell r="CR187">
            <v>-102806.10410998762</v>
          </cell>
          <cell r="CS187">
            <v>-23678.07750000013</v>
          </cell>
          <cell r="CT187">
            <v>30412.9859000016</v>
          </cell>
          <cell r="CU187">
            <v>-14058.069499999285</v>
          </cell>
          <cell r="CV187">
            <v>-13582.536400000565</v>
          </cell>
          <cell r="CW187">
            <v>-3342.8536099977791</v>
          </cell>
          <cell r="CX187">
            <v>-8594.387000001967</v>
          </cell>
          <cell r="CY187">
            <v>-28776.116999998689</v>
          </cell>
          <cell r="CZ187">
            <v>-5933.5789999999106</v>
          </cell>
          <cell r="DA187">
            <v>259.61200000019744</v>
          </cell>
          <cell r="DB187">
            <v>-7685.4909999994561</v>
          </cell>
          <cell r="DC187">
            <v>-22322.448999999091</v>
          </cell>
          <cell r="DD187">
            <v>-5505.1420000009239</v>
          </cell>
          <cell r="DE187">
            <v>-71916.171900004148</v>
          </cell>
          <cell r="DF187">
            <v>-11635.900000000373</v>
          </cell>
          <cell r="DG187">
            <v>-5285.1371999988332</v>
          </cell>
          <cell r="DH187">
            <v>-8189.516600000672</v>
          </cell>
          <cell r="DI187">
            <v>-6043.3287999997847</v>
          </cell>
          <cell r="DJ187">
            <v>-4502.4010000005364</v>
          </cell>
          <cell r="DK187">
            <v>-10191.712999999523</v>
          </cell>
          <cell r="DL187">
            <v>-6800.5049999989569</v>
          </cell>
          <cell r="DM187">
            <v>-6073.1899999994785</v>
          </cell>
          <cell r="DN187">
            <v>65.148700000252575</v>
          </cell>
          <cell r="DO187">
            <v>-6614.3179999999702</v>
          </cell>
          <cell r="DP187">
            <v>-3056.9550000010058</v>
          </cell>
          <cell r="DQ187">
            <v>-3588.3560000006109</v>
          </cell>
          <cell r="DR187">
            <v>-53554.173819988966</v>
          </cell>
          <cell r="DS187">
            <v>-18543.961720000952</v>
          </cell>
          <cell r="DT187">
            <v>6130.7417000001296</v>
          </cell>
          <cell r="DU187">
            <v>-8247.468999998644</v>
          </cell>
          <cell r="DV187">
            <v>-2782.5699999998324</v>
          </cell>
          <cell r="DW187">
            <v>-7178.3699999991804</v>
          </cell>
          <cell r="DX187">
            <v>-19967.125</v>
          </cell>
          <cell r="DY187">
            <v>-10095.22829999961</v>
          </cell>
          <cell r="DZ187">
            <v>-7416.0109999999404</v>
          </cell>
          <cell r="EA187">
            <v>17542.676100000273</v>
          </cell>
          <cell r="EB187">
            <v>856.6929999999702</v>
          </cell>
          <cell r="EC187">
            <v>-1419.3666000012308</v>
          </cell>
          <cell r="ED187">
            <v>-2434.1830000020564</v>
          </cell>
        </row>
        <row r="189">
          <cell r="A189" t="str">
            <v>Total Purchased Power &amp; Net Interchange</v>
          </cell>
          <cell r="F189">
            <v>-9341.5890000164509</v>
          </cell>
          <cell r="G189">
            <v>-9075.4499999880791</v>
          </cell>
          <cell r="H189">
            <v>-12507.644099995494</v>
          </cell>
          <cell r="I189">
            <v>-7130.8199999928474</v>
          </cell>
          <cell r="J189">
            <v>-7578.8399999961257</v>
          </cell>
          <cell r="K189">
            <v>-4047.061700001359</v>
          </cell>
          <cell r="L189">
            <v>-3555.0169999971986</v>
          </cell>
          <cell r="M189">
            <v>-14402.226099997759</v>
          </cell>
          <cell r="N189">
            <v>-9832.9950000047684</v>
          </cell>
          <cell r="O189">
            <v>-9362.8383999988437</v>
          </cell>
          <cell r="P189">
            <v>-10987.271499998868</v>
          </cell>
          <cell r="Q189">
            <v>-16264.839999996126</v>
          </cell>
          <cell r="R189">
            <v>-121263.10339999199</v>
          </cell>
          <cell r="S189">
            <v>-20351.269999995828</v>
          </cell>
          <cell r="T189">
            <v>-9320.1300000026822</v>
          </cell>
          <cell r="U189">
            <v>-16841.95000000298</v>
          </cell>
          <cell r="V189">
            <v>-8526.7999999970198</v>
          </cell>
          <cell r="W189">
            <v>-3143.3399999961257</v>
          </cell>
          <cell r="X189">
            <v>-5000.4329999983311</v>
          </cell>
          <cell r="Y189">
            <v>-6176.0029999986291</v>
          </cell>
          <cell r="Z189">
            <v>-17588.540800005198</v>
          </cell>
          <cell r="AA189">
            <v>-8419.4270000010729</v>
          </cell>
          <cell r="AB189">
            <v>-13690.694400005043</v>
          </cell>
          <cell r="AC189">
            <v>-9424.6351999938488</v>
          </cell>
          <cell r="AD189">
            <v>-2779.8799999952316</v>
          </cell>
          <cell r="AE189">
            <v>-179879.43563985825</v>
          </cell>
          <cell r="AF189">
            <v>-15704.465999998152</v>
          </cell>
          <cell r="AG189">
            <v>-21196.750000007451</v>
          </cell>
          <cell r="AH189">
            <v>-18790.35000000149</v>
          </cell>
          <cell r="AI189">
            <v>-11305.813000001013</v>
          </cell>
          <cell r="AJ189">
            <v>-7195.3619999960065</v>
          </cell>
          <cell r="AK189">
            <v>-7399.929999999702</v>
          </cell>
          <cell r="AL189">
            <v>-6549.0129999965429</v>
          </cell>
          <cell r="AM189">
            <v>-20529.234999999404</v>
          </cell>
          <cell r="AN189">
            <v>-6379.0319999977946</v>
          </cell>
          <cell r="AO189">
            <v>-19631.692000001669</v>
          </cell>
          <cell r="AP189">
            <v>-19487.491499997675</v>
          </cell>
          <cell r="AQ189">
            <v>-25710.301140002906</v>
          </cell>
          <cell r="AR189">
            <v>-9866.4587000608444</v>
          </cell>
          <cell r="AS189">
            <v>-1023.7700000032783</v>
          </cell>
          <cell r="AT189">
            <v>-841.4695999994874</v>
          </cell>
          <cell r="AU189">
            <v>-257.71399999409914</v>
          </cell>
          <cell r="AV189">
            <v>2051.9869999960065</v>
          </cell>
          <cell r="AW189">
            <v>1003.5830000042915</v>
          </cell>
          <cell r="AX189">
            <v>3280.2730000019073</v>
          </cell>
          <cell r="AY189">
            <v>-12473.236000001431</v>
          </cell>
          <cell r="AZ189">
            <v>-2694.9760000035167</v>
          </cell>
          <cell r="BA189">
            <v>-1601.0719999969006</v>
          </cell>
          <cell r="BB189">
            <v>-1546.5843000039458</v>
          </cell>
          <cell r="BC189">
            <v>-1458.5579999983311</v>
          </cell>
          <cell r="BD189">
            <v>5695.0782000049949</v>
          </cell>
          <cell r="BE189">
            <v>-6500.6505000591278</v>
          </cell>
          <cell r="BF189">
            <v>1231.8399999961257</v>
          </cell>
          <cell r="BG189">
            <v>-1078.9090000018477</v>
          </cell>
          <cell r="BH189">
            <v>-1777.390000000596</v>
          </cell>
          <cell r="BI189">
            <v>14.702000007033348</v>
          </cell>
          <cell r="BJ189">
            <v>2886.8202000036836</v>
          </cell>
          <cell r="BK189">
            <v>5550.6860000044107</v>
          </cell>
          <cell r="BL189">
            <v>-9102.0459999963641</v>
          </cell>
          <cell r="BM189">
            <v>-2308.3880000039935</v>
          </cell>
          <cell r="BN189">
            <v>-1396.550699993968</v>
          </cell>
          <cell r="BO189">
            <v>-392.03339999914169</v>
          </cell>
          <cell r="BP189">
            <v>-1153.0451999977231</v>
          </cell>
          <cell r="BQ189">
            <v>1023.6635999977589</v>
          </cell>
          <cell r="BR189">
            <v>-15138.159259974957</v>
          </cell>
          <cell r="BS189">
            <v>-61.799999997019768</v>
          </cell>
          <cell r="BT189">
            <v>-985.89999999850988</v>
          </cell>
          <cell r="BU189">
            <v>-3896.2569000050426</v>
          </cell>
          <cell r="BV189">
            <v>-878.89409999549389</v>
          </cell>
          <cell r="BW189">
            <v>850.34190000593662</v>
          </cell>
          <cell r="BX189">
            <v>1569.9661400020123</v>
          </cell>
          <cell r="BY189">
            <v>-11595.566999994218</v>
          </cell>
          <cell r="BZ189">
            <v>-173.77600000053644</v>
          </cell>
          <cell r="CA189">
            <v>81.484999999403954</v>
          </cell>
          <cell r="CB189">
            <v>-2188.3392999991775</v>
          </cell>
          <cell r="CC189">
            <v>1319.7810000032187</v>
          </cell>
          <cell r="CD189">
            <v>820.80000000447035</v>
          </cell>
          <cell r="CE189">
            <v>-28522.610170006752</v>
          </cell>
          <cell r="CF189">
            <v>-1495.1600000038743</v>
          </cell>
          <cell r="CG189">
            <v>4319.1854999959469</v>
          </cell>
          <cell r="CH189">
            <v>-10268.846500001848</v>
          </cell>
          <cell r="CI189">
            <v>-849.72900000214577</v>
          </cell>
          <cell r="CJ189">
            <v>-2521.9980000033975</v>
          </cell>
          <cell r="CK189">
            <v>-3378.902999997139</v>
          </cell>
          <cell r="CL189">
            <v>-7612.277999997139</v>
          </cell>
          <cell r="CM189">
            <v>-3659.3760000020266</v>
          </cell>
          <cell r="CN189">
            <v>-2757.0081999972463</v>
          </cell>
          <cell r="CO189">
            <v>-3369.2695999965072</v>
          </cell>
          <cell r="CP189">
            <v>1374.5126300007105</v>
          </cell>
          <cell r="CQ189">
            <v>1696.2599999979138</v>
          </cell>
          <cell r="CR189">
            <v>-102806.10411006212</v>
          </cell>
          <cell r="CS189">
            <v>-23678.077500000596</v>
          </cell>
          <cell r="CT189">
            <v>30412.985899999738</v>
          </cell>
          <cell r="CU189">
            <v>-14058.069499999285</v>
          </cell>
          <cell r="CV189">
            <v>-13582.536399997771</v>
          </cell>
          <cell r="CW189">
            <v>-3342.8536100015044</v>
          </cell>
          <cell r="CX189">
            <v>-8594.387000001967</v>
          </cell>
          <cell r="CY189">
            <v>-28776.116999998689</v>
          </cell>
          <cell r="CZ189">
            <v>-5933.5789999961853</v>
          </cell>
          <cell r="DA189">
            <v>259.61199999600649</v>
          </cell>
          <cell r="DB189">
            <v>-7685.4909999966621</v>
          </cell>
          <cell r="DC189">
            <v>-22322.449000000954</v>
          </cell>
          <cell r="DD189">
            <v>-5505.1419999971986</v>
          </cell>
          <cell r="DE189">
            <v>-71916.171899974346</v>
          </cell>
          <cell r="DF189">
            <v>-11635.89999999851</v>
          </cell>
          <cell r="DG189">
            <v>-5285.1372000053525</v>
          </cell>
          <cell r="DH189">
            <v>-8189.5166000053287</v>
          </cell>
          <cell r="DI189">
            <v>-6043.3288000002503</v>
          </cell>
          <cell r="DJ189">
            <v>-4502.4009999930859</v>
          </cell>
          <cell r="DK189">
            <v>-10191.712999999523</v>
          </cell>
          <cell r="DL189">
            <v>-6800.5050000026822</v>
          </cell>
          <cell r="DM189">
            <v>-6073.1899999976158</v>
          </cell>
          <cell r="DN189">
            <v>65.148699998855591</v>
          </cell>
          <cell r="DO189">
            <v>-6614.3179999962449</v>
          </cell>
          <cell r="DP189">
            <v>-3056.9549999982119</v>
          </cell>
          <cell r="DQ189">
            <v>-3588.3559999987483</v>
          </cell>
          <cell r="DR189">
            <v>-53554.173820018768</v>
          </cell>
          <cell r="DS189">
            <v>-18543.961719997227</v>
          </cell>
          <cell r="DT189">
            <v>6130.741700001061</v>
          </cell>
          <cell r="DU189">
            <v>-8247.4690000042319</v>
          </cell>
          <cell r="DV189">
            <v>-2782.570000000298</v>
          </cell>
          <cell r="DW189">
            <v>-7178.3699999973178</v>
          </cell>
          <cell r="DX189">
            <v>-19967.125</v>
          </cell>
          <cell r="DY189">
            <v>-10095.228299997747</v>
          </cell>
          <cell r="DZ189">
            <v>-7416.011000007391</v>
          </cell>
          <cell r="EA189">
            <v>17542.676100000739</v>
          </cell>
          <cell r="EB189">
            <v>856.69300000369549</v>
          </cell>
          <cell r="EC189">
            <v>-1419.3666000068188</v>
          </cell>
          <cell r="ED189">
            <v>-2434.1829999983311</v>
          </cell>
        </row>
        <row r="191">
          <cell r="A191" t="str">
            <v>Wheeling &amp; U. of F. Expense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-3.2425000000000637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-8.3605600000000777</v>
          </cell>
          <cell r="L194">
            <v>2.3004000000000815</v>
          </cell>
          <cell r="M194">
            <v>-14.278599999999642</v>
          </cell>
          <cell r="N194">
            <v>-2.0395000000000891</v>
          </cell>
          <cell r="O194">
            <v>0</v>
          </cell>
          <cell r="P194">
            <v>4.5623999999997977</v>
          </cell>
          <cell r="Q194">
            <v>0</v>
          </cell>
          <cell r="R194">
            <v>-61.209799999996903</v>
          </cell>
          <cell r="S194">
            <v>-39.676200000000335</v>
          </cell>
          <cell r="T194">
            <v>1.3579999999999472</v>
          </cell>
          <cell r="U194">
            <v>0</v>
          </cell>
          <cell r="V194">
            <v>0</v>
          </cell>
          <cell r="W194">
            <v>0</v>
          </cell>
          <cell r="X194">
            <v>-2.0333000000000254</v>
          </cell>
          <cell r="Y194">
            <v>-4.832300000000032</v>
          </cell>
          <cell r="Z194">
            <v>0</v>
          </cell>
          <cell r="AA194">
            <v>0</v>
          </cell>
          <cell r="AB194">
            <v>0</v>
          </cell>
          <cell r="AC194">
            <v>-6.1837999999997919</v>
          </cell>
          <cell r="AD194">
            <v>-9.842200000000048</v>
          </cell>
          <cell r="AE194">
            <v>-40.333499999997002</v>
          </cell>
          <cell r="AF194">
            <v>-8.7160999999998694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-1.1757000000000062</v>
          </cell>
          <cell r="AL194">
            <v>-6.0182999999997264</v>
          </cell>
          <cell r="AM194">
            <v>0</v>
          </cell>
          <cell r="AN194">
            <v>0</v>
          </cell>
          <cell r="AO194">
            <v>0</v>
          </cell>
          <cell r="AP194">
            <v>3.4880000000002838</v>
          </cell>
          <cell r="AQ194">
            <v>-27.911399999999958</v>
          </cell>
          <cell r="AR194">
            <v>-7.6246999999966647</v>
          </cell>
          <cell r="AS194">
            <v>-5.0435999999999694</v>
          </cell>
          <cell r="AT194">
            <v>0</v>
          </cell>
          <cell r="AU194">
            <v>0</v>
          </cell>
          <cell r="AV194">
            <v>0.95860000000001833</v>
          </cell>
          <cell r="AW194">
            <v>0</v>
          </cell>
          <cell r="AX194">
            <v>-1.9949999999998909</v>
          </cell>
          <cell r="AY194">
            <v>0</v>
          </cell>
          <cell r="AZ194">
            <v>-1.8451999999997497</v>
          </cell>
          <cell r="BA194">
            <v>0</v>
          </cell>
          <cell r="BB194">
            <v>0</v>
          </cell>
          <cell r="BC194">
            <v>-2.800499999999829</v>
          </cell>
          <cell r="BD194">
            <v>3.1009999999998854</v>
          </cell>
          <cell r="BE194">
            <v>-14.602289999995264</v>
          </cell>
          <cell r="BF194">
            <v>-3.3052000000000135</v>
          </cell>
          <cell r="BG194">
            <v>-3.215099999999893</v>
          </cell>
          <cell r="BH194">
            <v>0</v>
          </cell>
          <cell r="BI194">
            <v>-2.890989999999988</v>
          </cell>
          <cell r="BJ194">
            <v>0</v>
          </cell>
          <cell r="BK194">
            <v>0</v>
          </cell>
          <cell r="BL194">
            <v>-13.970800000000054</v>
          </cell>
          <cell r="BM194">
            <v>10.619300000000294</v>
          </cell>
          <cell r="BN194">
            <v>-1.8395000000000437</v>
          </cell>
          <cell r="BO194">
            <v>0</v>
          </cell>
          <cell r="BP194">
            <v>0</v>
          </cell>
          <cell r="BQ194">
            <v>0</v>
          </cell>
          <cell r="BR194">
            <v>115.6929999999702</v>
          </cell>
          <cell r="BS194">
            <v>-4.0720000000001164</v>
          </cell>
          <cell r="BT194">
            <v>0</v>
          </cell>
          <cell r="BU194">
            <v>117.25</v>
          </cell>
          <cell r="BV194">
            <v>0</v>
          </cell>
          <cell r="BW194">
            <v>-5.5979999999981374</v>
          </cell>
          <cell r="BX194">
            <v>0</v>
          </cell>
          <cell r="BY194">
            <v>0</v>
          </cell>
          <cell r="BZ194">
            <v>11.702999999997701</v>
          </cell>
          <cell r="CA194">
            <v>-3.5900000000001455</v>
          </cell>
          <cell r="CB194">
            <v>0</v>
          </cell>
          <cell r="CC194">
            <v>0</v>
          </cell>
          <cell r="CD194">
            <v>0</v>
          </cell>
          <cell r="CE194">
            <v>51.474999999918509</v>
          </cell>
          <cell r="CF194">
            <v>17.876000000003842</v>
          </cell>
          <cell r="CG194">
            <v>20.914999999993597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-14.254000000000815</v>
          </cell>
          <cell r="CM194">
            <v>3.7969999999986612</v>
          </cell>
          <cell r="CN194">
            <v>0</v>
          </cell>
          <cell r="CO194">
            <v>0</v>
          </cell>
          <cell r="CP194">
            <v>0</v>
          </cell>
          <cell r="CQ194">
            <v>23.140999999995984</v>
          </cell>
          <cell r="CR194">
            <v>-9.8680000000167638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-5.6460000000006403</v>
          </cell>
          <cell r="CZ194">
            <v>0</v>
          </cell>
          <cell r="DA194">
            <v>2.8930000000036671</v>
          </cell>
          <cell r="DB194">
            <v>2.7970000000022992</v>
          </cell>
          <cell r="DC194">
            <v>-2.1599999999998545</v>
          </cell>
          <cell r="DD194">
            <v>-7.7520000000004075</v>
          </cell>
          <cell r="DE194">
            <v>-80.937999999965541</v>
          </cell>
          <cell r="DF194">
            <v>9.5000000001164153E-2</v>
          </cell>
          <cell r="DG194">
            <v>-19.210999999995693</v>
          </cell>
          <cell r="DH194">
            <v>-27.461000000002969</v>
          </cell>
          <cell r="DI194">
            <v>-14.192999999999302</v>
          </cell>
          <cell r="DJ194">
            <v>0</v>
          </cell>
          <cell r="DK194">
            <v>12.284999999999854</v>
          </cell>
          <cell r="DL194">
            <v>0</v>
          </cell>
          <cell r="DM194">
            <v>-30.569999999999709</v>
          </cell>
          <cell r="DN194">
            <v>11.416000000001077</v>
          </cell>
          <cell r="DO194">
            <v>-4.4940000000024156</v>
          </cell>
          <cell r="DP194">
            <v>-9.4710000000013679</v>
          </cell>
          <cell r="DQ194">
            <v>0.66600000000107684</v>
          </cell>
          <cell r="DR194">
            <v>-17.964000000007218</v>
          </cell>
          <cell r="DS194">
            <v>5.672999999995227</v>
          </cell>
          <cell r="DT194">
            <v>-39.531000000002678</v>
          </cell>
          <cell r="DU194">
            <v>-1.4879999999975553</v>
          </cell>
          <cell r="DV194">
            <v>28.453999999997905</v>
          </cell>
          <cell r="DW194">
            <v>1.3150000000023283</v>
          </cell>
          <cell r="DX194">
            <v>0</v>
          </cell>
          <cell r="DY194">
            <v>-12.387000000002445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A196" t="str">
            <v>Total Wheeling &amp; U. of F. Expense</v>
          </cell>
          <cell r="F196">
            <v>-3.2424999997019768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-8.3605599999427795</v>
          </cell>
          <cell r="L196">
            <v>2.3004000000655651</v>
          </cell>
          <cell r="M196">
            <v>-14.278599999845028</v>
          </cell>
          <cell r="N196">
            <v>-2.0394999999552965</v>
          </cell>
          <cell r="O196">
            <v>0</v>
          </cell>
          <cell r="P196">
            <v>4.5624000001698732</v>
          </cell>
          <cell r="Q196">
            <v>0</v>
          </cell>
          <cell r="R196">
            <v>-61.209800004959106</v>
          </cell>
          <cell r="S196">
            <v>-39.676199998706579</v>
          </cell>
          <cell r="T196">
            <v>1.3580000009387732</v>
          </cell>
          <cell r="U196">
            <v>0</v>
          </cell>
          <cell r="V196">
            <v>0</v>
          </cell>
          <cell r="W196">
            <v>0</v>
          </cell>
          <cell r="X196">
            <v>-2.0332999993115664</v>
          </cell>
          <cell r="Y196">
            <v>-4.8322999998927116</v>
          </cell>
          <cell r="Z196">
            <v>0</v>
          </cell>
          <cell r="AA196">
            <v>0</v>
          </cell>
          <cell r="AB196">
            <v>0</v>
          </cell>
          <cell r="AC196">
            <v>-6.1837999988347292</v>
          </cell>
          <cell r="AD196">
            <v>-9.8421999998390675</v>
          </cell>
          <cell r="AE196">
            <v>-40.333499997854233</v>
          </cell>
          <cell r="AF196">
            <v>-8.7160999998450279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-1.1756999995559454</v>
          </cell>
          <cell r="AL196">
            <v>-6.0182999987155199</v>
          </cell>
          <cell r="AM196">
            <v>0</v>
          </cell>
          <cell r="AN196">
            <v>0</v>
          </cell>
          <cell r="AO196">
            <v>0</v>
          </cell>
          <cell r="AP196">
            <v>3.4879999998956919</v>
          </cell>
          <cell r="AQ196">
            <v>-27.911399999633431</v>
          </cell>
          <cell r="AR196">
            <v>-7.6247000098228455</v>
          </cell>
          <cell r="AS196">
            <v>-5.0436000004410744</v>
          </cell>
          <cell r="AT196">
            <v>0</v>
          </cell>
          <cell r="AU196">
            <v>0</v>
          </cell>
          <cell r="AV196">
            <v>0.95860000140964985</v>
          </cell>
          <cell r="AW196">
            <v>0</v>
          </cell>
          <cell r="AX196">
            <v>-1.9950000010430813</v>
          </cell>
          <cell r="AY196">
            <v>0</v>
          </cell>
          <cell r="AZ196">
            <v>-1.8452000003308058</v>
          </cell>
          <cell r="BA196">
            <v>0</v>
          </cell>
          <cell r="BB196">
            <v>0</v>
          </cell>
          <cell r="BC196">
            <v>-2.8004999998956919</v>
          </cell>
          <cell r="BD196">
            <v>3.1009999997913837</v>
          </cell>
          <cell r="BE196">
            <v>-14.602290004491806</v>
          </cell>
          <cell r="BF196">
            <v>-3.3052000012248755</v>
          </cell>
          <cell r="BG196">
            <v>-3.2150999996811152</v>
          </cell>
          <cell r="BH196">
            <v>0</v>
          </cell>
          <cell r="BI196">
            <v>-2.890990000218153</v>
          </cell>
          <cell r="BJ196">
            <v>0</v>
          </cell>
          <cell r="BK196">
            <v>0</v>
          </cell>
          <cell r="BL196">
            <v>-13.970799999311566</v>
          </cell>
          <cell r="BM196">
            <v>10.619300000369549</v>
          </cell>
          <cell r="BN196">
            <v>-1.8395000007003546</v>
          </cell>
          <cell r="BO196">
            <v>0</v>
          </cell>
          <cell r="BP196">
            <v>0</v>
          </cell>
          <cell r="BQ196">
            <v>0</v>
          </cell>
          <cell r="BR196">
            <v>115.69299998879433</v>
          </cell>
          <cell r="BS196">
            <v>-4.0719999987632036</v>
          </cell>
          <cell r="BT196">
            <v>0</v>
          </cell>
          <cell r="BU196">
            <v>117.25</v>
          </cell>
          <cell r="BV196">
            <v>0</v>
          </cell>
          <cell r="BW196">
            <v>-5.5980000011622906</v>
          </cell>
          <cell r="BX196">
            <v>0</v>
          </cell>
          <cell r="BY196">
            <v>0</v>
          </cell>
          <cell r="BZ196">
            <v>11.70299999974668</v>
          </cell>
          <cell r="CA196">
            <v>-3.5899999998509884</v>
          </cell>
          <cell r="CB196">
            <v>0</v>
          </cell>
          <cell r="CC196">
            <v>0</v>
          </cell>
          <cell r="CD196">
            <v>0</v>
          </cell>
          <cell r="CE196">
            <v>51.475000023841858</v>
          </cell>
          <cell r="CF196">
            <v>17.876000000163913</v>
          </cell>
          <cell r="CG196">
            <v>20.91499999910593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-14.253999998793006</v>
          </cell>
          <cell r="CM196">
            <v>3.7970000002533197</v>
          </cell>
          <cell r="CN196">
            <v>0</v>
          </cell>
          <cell r="CO196">
            <v>0</v>
          </cell>
          <cell r="CP196">
            <v>0</v>
          </cell>
          <cell r="CQ196">
            <v>23.140999998897314</v>
          </cell>
          <cell r="CR196">
            <v>-9.8680000007152557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-5.6459999997168779</v>
          </cell>
          <cell r="CZ196">
            <v>0</v>
          </cell>
          <cell r="DA196">
            <v>2.8929999992251396</v>
          </cell>
          <cell r="DB196">
            <v>2.7969999983906746</v>
          </cell>
          <cell r="DC196">
            <v>-2.1600000001490116</v>
          </cell>
          <cell r="DD196">
            <v>-7.7520000003278255</v>
          </cell>
          <cell r="DE196">
            <v>-80.938000023365021</v>
          </cell>
          <cell r="DF196">
            <v>9.5000000670552254E-2</v>
          </cell>
          <cell r="DG196">
            <v>-19.210999999195337</v>
          </cell>
          <cell r="DH196">
            <v>-27.461000001057982</v>
          </cell>
          <cell r="DI196">
            <v>-14.192999999970198</v>
          </cell>
          <cell r="DJ196">
            <v>0</v>
          </cell>
          <cell r="DK196">
            <v>12.285000000149012</v>
          </cell>
          <cell r="DL196">
            <v>0</v>
          </cell>
          <cell r="DM196">
            <v>-30.570000000298023</v>
          </cell>
          <cell r="DN196">
            <v>11.415999999269843</v>
          </cell>
          <cell r="DO196">
            <v>-4.4940000008791685</v>
          </cell>
          <cell r="DP196">
            <v>-9.4709999989718199</v>
          </cell>
          <cell r="DQ196">
            <v>0.6659999992698431</v>
          </cell>
          <cell r="DR196">
            <v>-17.964000016450882</v>
          </cell>
          <cell r="DS196">
            <v>5.6730000004172325</v>
          </cell>
          <cell r="DT196">
            <v>-39.531000001356006</v>
          </cell>
          <cell r="DU196">
            <v>-1.4879999998956919</v>
          </cell>
          <cell r="DV196">
            <v>28.453999999910593</v>
          </cell>
          <cell r="DW196">
            <v>1.3149999994784594</v>
          </cell>
          <cell r="DX196">
            <v>0</v>
          </cell>
          <cell r="DY196">
            <v>-12.387000000104308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8">
          <cell r="A198" t="str">
            <v>Coal Fuel Burn Expense</v>
          </cell>
        </row>
        <row r="199">
          <cell r="F199">
            <v>-3404.9338907683268</v>
          </cell>
          <cell r="G199">
            <v>-1430.1209398177452</v>
          </cell>
          <cell r="H199">
            <v>-394.71906172018498</v>
          </cell>
          <cell r="I199">
            <v>-467.47319211950526</v>
          </cell>
          <cell r="J199">
            <v>-39.573376368265599</v>
          </cell>
          <cell r="K199">
            <v>-18.467575638089329</v>
          </cell>
          <cell r="L199">
            <v>-197.66394144669175</v>
          </cell>
          <cell r="M199">
            <v>-997.04614407755435</v>
          </cell>
          <cell r="N199">
            <v>-804.86159320501611</v>
          </cell>
          <cell r="O199">
            <v>-308.67233566939831</v>
          </cell>
          <cell r="P199">
            <v>-3411.6309236930683</v>
          </cell>
          <cell r="Q199">
            <v>-1211.3511976399459</v>
          </cell>
          <cell r="R199">
            <v>-10791.933503985405</v>
          </cell>
          <cell r="S199">
            <v>-3612.848954712972</v>
          </cell>
          <cell r="T199">
            <v>-1882.9289159956388</v>
          </cell>
          <cell r="U199">
            <v>-882.30938659235835</v>
          </cell>
          <cell r="V199">
            <v>-699.61845935089514</v>
          </cell>
          <cell r="W199">
            <v>-87.373921723570675</v>
          </cell>
          <cell r="X199">
            <v>0</v>
          </cell>
          <cell r="Y199">
            <v>-126.25322660524398</v>
          </cell>
          <cell r="Z199">
            <v>-164.92350296676159</v>
          </cell>
          <cell r="AA199">
            <v>-35.743877069093287</v>
          </cell>
          <cell r="AB199">
            <v>-313.54278130456805</v>
          </cell>
          <cell r="AC199">
            <v>-2235.1419736607932</v>
          </cell>
          <cell r="AD199">
            <v>-751.24850400630385</v>
          </cell>
          <cell r="AE199">
            <v>-11548.905086375773</v>
          </cell>
          <cell r="AF199">
            <v>-2371.4441714752465</v>
          </cell>
          <cell r="AG199">
            <v>-3067.6341187148355</v>
          </cell>
          <cell r="AH199">
            <v>-1303.1192446942441</v>
          </cell>
          <cell r="AI199">
            <v>-781.35409377422184</v>
          </cell>
          <cell r="AJ199">
            <v>-145.31806269381195</v>
          </cell>
          <cell r="AK199">
            <v>-190.59520388999954</v>
          </cell>
          <cell r="AL199">
            <v>-128.28523338772357</v>
          </cell>
          <cell r="AM199">
            <v>-114.48648559395224</v>
          </cell>
          <cell r="AN199">
            <v>-104.35303018335253</v>
          </cell>
          <cell r="AO199">
            <v>-506.45716508757323</v>
          </cell>
          <cell r="AP199">
            <v>-1733.2520860517398</v>
          </cell>
          <cell r="AQ199">
            <v>-1102.6061908276752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-0.82082311809062958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-0.82082311838166788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1785.7317393943667</v>
          </cell>
          <cell r="AS200">
            <v>0</v>
          </cell>
          <cell r="AT200">
            <v>73.67967229266651</v>
          </cell>
          <cell r="AU200">
            <v>111.06513409782201</v>
          </cell>
          <cell r="AV200">
            <v>917.68846911075525</v>
          </cell>
          <cell r="AW200">
            <v>-82.180654779076576</v>
          </cell>
          <cell r="AX200">
            <v>-37.627962097991258</v>
          </cell>
          <cell r="AY200">
            <v>0</v>
          </cell>
          <cell r="AZ200">
            <v>0</v>
          </cell>
          <cell r="BA200">
            <v>126.50431940564886</v>
          </cell>
          <cell r="BB200">
            <v>344.05402651499026</v>
          </cell>
          <cell r="BC200">
            <v>332.54873484675772</v>
          </cell>
          <cell r="BD200">
            <v>0</v>
          </cell>
          <cell r="BE200">
            <v>813.03635868802667</v>
          </cell>
          <cell r="BF200">
            <v>0</v>
          </cell>
          <cell r="BG200">
            <v>0</v>
          </cell>
          <cell r="BH200">
            <v>180.40178199415095</v>
          </cell>
          <cell r="BI200">
            <v>366.57732670055702</v>
          </cell>
          <cell r="BJ200">
            <v>85.089412831352092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180.96783716208301</v>
          </cell>
          <cell r="BP200">
            <v>0</v>
          </cell>
          <cell r="BQ200">
            <v>0</v>
          </cell>
          <cell r="BR200">
            <v>222.28493588976562</v>
          </cell>
          <cell r="BS200">
            <v>0</v>
          </cell>
          <cell r="BT200">
            <v>0</v>
          </cell>
          <cell r="BU200">
            <v>0</v>
          </cell>
          <cell r="BV200">
            <v>54.793216488789767</v>
          </cell>
          <cell r="BW200">
            <v>-30.041001621866599</v>
          </cell>
          <cell r="BX200">
            <v>100.18671154021285</v>
          </cell>
          <cell r="BY200">
            <v>0</v>
          </cell>
          <cell r="BZ200">
            <v>0</v>
          </cell>
          <cell r="CA200">
            <v>0</v>
          </cell>
          <cell r="CB200">
            <v>97.346009484026581</v>
          </cell>
          <cell r="CC200">
            <v>0</v>
          </cell>
          <cell r="CD200">
            <v>0</v>
          </cell>
          <cell r="CE200">
            <v>373.70814187452197</v>
          </cell>
          <cell r="CF200">
            <v>0</v>
          </cell>
          <cell r="CG200">
            <v>0</v>
          </cell>
          <cell r="CH200">
            <v>89.398789612110704</v>
          </cell>
          <cell r="CI200">
            <v>284.30935226101428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654.52839359454811</v>
          </cell>
          <cell r="DF200">
            <v>0</v>
          </cell>
          <cell r="DG200">
            <v>0</v>
          </cell>
          <cell r="DH200">
            <v>0</v>
          </cell>
          <cell r="DI200">
            <v>654.52839359408244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38.711877789348364</v>
          </cell>
          <cell r="DS200">
            <v>0</v>
          </cell>
          <cell r="DT200">
            <v>0</v>
          </cell>
          <cell r="DU200">
            <v>0</v>
          </cell>
          <cell r="DV200">
            <v>38.711877788882703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-49.035105887101963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-95.092603500932455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-95.0926035027951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480.22534441947937</v>
          </cell>
          <cell r="AS201">
            <v>0</v>
          </cell>
          <cell r="AT201">
            <v>110.18100779387169</v>
          </cell>
          <cell r="AU201">
            <v>0</v>
          </cell>
          <cell r="AV201">
            <v>415.70305403275415</v>
          </cell>
          <cell r="AW201">
            <v>-41.875566542381421</v>
          </cell>
          <cell r="AX201">
            <v>-3.783150871284306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574.96303817629814</v>
          </cell>
          <cell r="BF201">
            <v>0</v>
          </cell>
          <cell r="BG201">
            <v>121.91185734211467</v>
          </cell>
          <cell r="BH201">
            <v>0</v>
          </cell>
          <cell r="BI201">
            <v>776.02046716958284</v>
          </cell>
          <cell r="BJ201">
            <v>-193.71237930492498</v>
          </cell>
          <cell r="BK201">
            <v>-68.580409598536789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-0.30604373733513057</v>
          </cell>
          <cell r="BQ201">
            <v>-60.370453695999458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-32.775722422637045</v>
          </cell>
          <cell r="J202">
            <v>-196.99449771642685</v>
          </cell>
          <cell r="K202">
            <v>-858.17166257556528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-550.47095559537411</v>
          </cell>
          <cell r="S202">
            <v>0</v>
          </cell>
          <cell r="T202">
            <v>0</v>
          </cell>
          <cell r="U202">
            <v>0</v>
          </cell>
          <cell r="V202">
            <v>-103.34027693234384</v>
          </cell>
          <cell r="W202">
            <v>-13.681962441653013</v>
          </cell>
          <cell r="X202">
            <v>-433.44871622044593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-248.5960106626153</v>
          </cell>
          <cell r="AF202">
            <v>0</v>
          </cell>
          <cell r="AG202">
            <v>0</v>
          </cell>
          <cell r="AH202">
            <v>0</v>
          </cell>
          <cell r="AI202">
            <v>-22.194171544164419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-226.40183912869543</v>
          </cell>
          <cell r="AR202">
            <v>-31662.880626544356</v>
          </cell>
          <cell r="AS202">
            <v>-2537.843849430792</v>
          </cell>
          <cell r="AT202">
            <v>-5823.6624617986381</v>
          </cell>
          <cell r="AU202">
            <v>-4809.1211354425177</v>
          </cell>
          <cell r="AV202">
            <v>58.290101776830852</v>
          </cell>
          <cell r="AW202">
            <v>-2862.962211355567</v>
          </cell>
          <cell r="AX202">
            <v>-1493.3325585871935</v>
          </cell>
          <cell r="AY202">
            <v>-616.40957714058459</v>
          </cell>
          <cell r="AZ202">
            <v>-481.0668559577316</v>
          </cell>
          <cell r="BA202">
            <v>-2070.1804172275588</v>
          </cell>
          <cell r="BB202">
            <v>-3027.7628816887736</v>
          </cell>
          <cell r="BC202">
            <v>-4594.8939177524298</v>
          </cell>
          <cell r="BD202">
            <v>-3403.9348619347438</v>
          </cell>
          <cell r="BE202">
            <v>-31355.223691523075</v>
          </cell>
          <cell r="BF202">
            <v>-2865.6380048217252</v>
          </cell>
          <cell r="BG202">
            <v>-6132.3668777095154</v>
          </cell>
          <cell r="BH202">
            <v>-5046.7773452866822</v>
          </cell>
          <cell r="BI202">
            <v>499.14092542324215</v>
          </cell>
          <cell r="BJ202">
            <v>-2240.5904544238001</v>
          </cell>
          <cell r="BK202">
            <v>-1220.2947842450812</v>
          </cell>
          <cell r="BL202">
            <v>-598.76668458525091</v>
          </cell>
          <cell r="BM202">
            <v>-431.94932013656944</v>
          </cell>
          <cell r="BN202">
            <v>-2024.5352840451524</v>
          </cell>
          <cell r="BO202">
            <v>-3149.1723173139617</v>
          </cell>
          <cell r="BP202">
            <v>-4824.3503588642925</v>
          </cell>
          <cell r="BQ202">
            <v>-3319.9231855301186</v>
          </cell>
          <cell r="BR202">
            <v>-33120.517911538482</v>
          </cell>
          <cell r="BS202">
            <v>-2866.5063180504367</v>
          </cell>
          <cell r="BT202">
            <v>-6338.9741042824462</v>
          </cell>
          <cell r="BU202">
            <v>-4836.271354787983</v>
          </cell>
          <cell r="BV202">
            <v>390.89896248653531</v>
          </cell>
          <cell r="BW202">
            <v>-2713.0763625614345</v>
          </cell>
          <cell r="BX202">
            <v>-1782.2851806282997</v>
          </cell>
          <cell r="BY202">
            <v>-614.81139064300805</v>
          </cell>
          <cell r="BZ202">
            <v>-456.74520256556571</v>
          </cell>
          <cell r="CA202">
            <v>-2026.1510148700327</v>
          </cell>
          <cell r="CB202">
            <v>-3223.8131345296279</v>
          </cell>
          <cell r="CC202">
            <v>-4919.8526516836137</v>
          </cell>
          <cell r="CD202">
            <v>-3732.9301594160497</v>
          </cell>
          <cell r="CE202">
            <v>-38190.946038872004</v>
          </cell>
          <cell r="CF202">
            <v>-3063.9412589026615</v>
          </cell>
          <cell r="CG202">
            <v>-6299.7937212781981</v>
          </cell>
          <cell r="CH202">
            <v>-5698.5736859608442</v>
          </cell>
          <cell r="CI202">
            <v>-2076.3480869941413</v>
          </cell>
          <cell r="CJ202">
            <v>-2512.4539678217843</v>
          </cell>
          <cell r="CK202">
            <v>-2130.5319960517809</v>
          </cell>
          <cell r="CL202">
            <v>-1224.20265755523</v>
          </cell>
          <cell r="CM202">
            <v>-587.43345454800874</v>
          </cell>
          <cell r="CN202">
            <v>-1904.9902715831995</v>
          </cell>
          <cell r="CO202">
            <v>-4377.9612044310197</v>
          </cell>
          <cell r="CP202">
            <v>-4725.1520604258403</v>
          </cell>
          <cell r="CQ202">
            <v>-3589.5636733239517</v>
          </cell>
          <cell r="CR202">
            <v>-40213.583593726158</v>
          </cell>
          <cell r="CS202">
            <v>-3359.0521049080417</v>
          </cell>
          <cell r="CT202">
            <v>-7118.1406381847337</v>
          </cell>
          <cell r="CU202">
            <v>-5437.4791704360396</v>
          </cell>
          <cell r="CV202">
            <v>-2964.7421188987792</v>
          </cell>
          <cell r="CW202">
            <v>-2741.5342814372852</v>
          </cell>
          <cell r="CX202">
            <v>-1798.2633411986753</v>
          </cell>
          <cell r="CY202">
            <v>-1258.4474166901782</v>
          </cell>
          <cell r="CZ202">
            <v>-631.08109967317432</v>
          </cell>
          <cell r="DA202">
            <v>-1767.8662990825251</v>
          </cell>
          <cell r="DB202">
            <v>-4547.4616758842021</v>
          </cell>
          <cell r="DC202">
            <v>-4959.9629895724356</v>
          </cell>
          <cell r="DD202">
            <v>-3629.5524577507749</v>
          </cell>
          <cell r="DE202">
            <v>-40599.038172110915</v>
          </cell>
          <cell r="DF202">
            <v>-3504.5481060110033</v>
          </cell>
          <cell r="DG202">
            <v>-7203.6143891429529</v>
          </cell>
          <cell r="DH202">
            <v>-5768.3607561634853</v>
          </cell>
          <cell r="DI202">
            <v>-2676.9616797212511</v>
          </cell>
          <cell r="DJ202">
            <v>-2567.3115306589752</v>
          </cell>
          <cell r="DK202">
            <v>-1817.4818510171026</v>
          </cell>
          <cell r="DL202">
            <v>-1276.4308044649661</v>
          </cell>
          <cell r="DM202">
            <v>-569.71090004965663</v>
          </cell>
          <cell r="DN202">
            <v>-1896.413285356015</v>
          </cell>
          <cell r="DO202">
            <v>-4437.3638137020171</v>
          </cell>
          <cell r="DP202">
            <v>-5069.0300162686035</v>
          </cell>
          <cell r="DQ202">
            <v>-3811.8110395558178</v>
          </cell>
          <cell r="DR202">
            <v>-41379.960859060287</v>
          </cell>
          <cell r="DS202">
            <v>-3689.6873982297257</v>
          </cell>
          <cell r="DT202">
            <v>-7383.8648010753095</v>
          </cell>
          <cell r="DU202">
            <v>-6073.4882793864235</v>
          </cell>
          <cell r="DV202">
            <v>-2332.5835029128939</v>
          </cell>
          <cell r="DW202">
            <v>-2645.8265866041183</v>
          </cell>
          <cell r="DX202">
            <v>-1711.4748992007226</v>
          </cell>
          <cell r="DY202">
            <v>-1116.5753921996802</v>
          </cell>
          <cell r="DZ202">
            <v>-524.91286527551711</v>
          </cell>
          <cell r="EA202">
            <v>-1913.8383630765602</v>
          </cell>
          <cell r="EB202">
            <v>-4769.8467646194622</v>
          </cell>
          <cell r="EC202">
            <v>-5201.8139238646254</v>
          </cell>
          <cell r="ED202">
            <v>-4016.0480826171115</v>
          </cell>
        </row>
        <row r="203">
          <cell r="F203">
            <v>-152.66418300848454</v>
          </cell>
          <cell r="G203">
            <v>-93.769166249549016</v>
          </cell>
          <cell r="H203">
            <v>-8.9180462369695306</v>
          </cell>
          <cell r="I203">
            <v>-17.836092473939061</v>
          </cell>
          <cell r="J203">
            <v>0</v>
          </cell>
          <cell r="K203">
            <v>-99.953941044630483</v>
          </cell>
          <cell r="L203">
            <v>-135.4266171278432</v>
          </cell>
          <cell r="M203">
            <v>-301.63745202706195</v>
          </cell>
          <cell r="N203">
            <v>-35.253216332523152</v>
          </cell>
          <cell r="O203">
            <v>-134.94779585325159</v>
          </cell>
          <cell r="P203">
            <v>-585.11959739646409</v>
          </cell>
          <cell r="Q203">
            <v>-296.45022155344486</v>
          </cell>
          <cell r="R203">
            <v>-3326.3315342254937</v>
          </cell>
          <cell r="S203">
            <v>-866.81518790591508</v>
          </cell>
          <cell r="T203">
            <v>-293.27616730262525</v>
          </cell>
          <cell r="U203">
            <v>-32.595450517022982</v>
          </cell>
          <cell r="V203">
            <v>-87.135327033698559</v>
          </cell>
          <cell r="W203">
            <v>-6.1543857618235052</v>
          </cell>
          <cell r="X203">
            <v>-23.415676468168385</v>
          </cell>
          <cell r="Y203">
            <v>-144.99069756374229</v>
          </cell>
          <cell r="Z203">
            <v>-238.79845629865304</v>
          </cell>
          <cell r="AA203">
            <v>-55.845352284377441</v>
          </cell>
          <cell r="AB203">
            <v>-161.21589639037848</v>
          </cell>
          <cell r="AC203">
            <v>-497.19977095013019</v>
          </cell>
          <cell r="AD203">
            <v>-918.88916575047188</v>
          </cell>
          <cell r="AE203">
            <v>-3330.2193937320262</v>
          </cell>
          <cell r="AF203">
            <v>-982.43449419201352</v>
          </cell>
          <cell r="AG203">
            <v>-268.91334859025665</v>
          </cell>
          <cell r="AH203">
            <v>-8.4364972107578069</v>
          </cell>
          <cell r="AI203">
            <v>-105.52212526788935</v>
          </cell>
          <cell r="AJ203">
            <v>0</v>
          </cell>
          <cell r="AK203">
            <v>-144.78259536041878</v>
          </cell>
          <cell r="AL203">
            <v>-49.76215151604265</v>
          </cell>
          <cell r="AM203">
            <v>0</v>
          </cell>
          <cell r="AN203">
            <v>-3.5591472608502954</v>
          </cell>
          <cell r="AO203">
            <v>-303.36237886711024</v>
          </cell>
          <cell r="AP203">
            <v>-720.28791940631345</v>
          </cell>
          <cell r="AQ203">
            <v>-743.15873606340028</v>
          </cell>
          <cell r="AR203">
            <v>-608.96098504774272</v>
          </cell>
          <cell r="AS203">
            <v>-3.2610519896261394</v>
          </cell>
          <cell r="AT203">
            <v>-107.03651495685335</v>
          </cell>
          <cell r="AU203">
            <v>-191.87012274889275</v>
          </cell>
          <cell r="AV203">
            <v>27.267945361905731</v>
          </cell>
          <cell r="AW203">
            <v>0</v>
          </cell>
          <cell r="AX203">
            <v>107.96163608855568</v>
          </cell>
          <cell r="AY203">
            <v>-252.53494097082876</v>
          </cell>
          <cell r="AZ203">
            <v>156.4148553700652</v>
          </cell>
          <cell r="BA203">
            <v>-94.015435025910847</v>
          </cell>
          <cell r="BB203">
            <v>66.562465437687933</v>
          </cell>
          <cell r="BC203">
            <v>-152.85313901235349</v>
          </cell>
          <cell r="BD203">
            <v>-165.59668260382023</v>
          </cell>
          <cell r="BE203">
            <v>-1325.5958470292389</v>
          </cell>
          <cell r="BF203">
            <v>-6.7391140123363584</v>
          </cell>
          <cell r="BG203">
            <v>-111.80141664424445</v>
          </cell>
          <cell r="BH203">
            <v>-284.22092141932808</v>
          </cell>
          <cell r="BI203">
            <v>-548.28025605983566</v>
          </cell>
          <cell r="BJ203">
            <v>0</v>
          </cell>
          <cell r="BK203">
            <v>3.8786267699906603</v>
          </cell>
          <cell r="BL203">
            <v>-431.86084941774607</v>
          </cell>
          <cell r="BM203">
            <v>-118.56477207411081</v>
          </cell>
          <cell r="BN203">
            <v>-48.676765962969512</v>
          </cell>
          <cell r="BO203">
            <v>220.6696217933204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-50.367699842900038</v>
          </cell>
          <cell r="G204">
            <v>-1459.472167417407</v>
          </cell>
          <cell r="H204">
            <v>-6743.1459776647389</v>
          </cell>
          <cell r="I204">
            <v>-8379.9260614216328</v>
          </cell>
          <cell r="J204">
            <v>-7241.0374970585108</v>
          </cell>
          <cell r="K204">
            <v>-11218.214012049139</v>
          </cell>
          <cell r="L204">
            <v>-12824.875572586432</v>
          </cell>
          <cell r="M204">
            <v>-4076.550625488162</v>
          </cell>
          <cell r="N204">
            <v>-7559.0686828959733</v>
          </cell>
          <cell r="O204">
            <v>-12422.274296140298</v>
          </cell>
          <cell r="P204">
            <v>-2458.6584291756153</v>
          </cell>
          <cell r="Q204">
            <v>-971.79031690768898</v>
          </cell>
          <cell r="R204">
            <v>-83973.59644895792</v>
          </cell>
          <cell r="S204">
            <v>-118.62389632500708</v>
          </cell>
          <cell r="T204">
            <v>-1405.6498780716211</v>
          </cell>
          <cell r="U204">
            <v>-3889.6515845004469</v>
          </cell>
          <cell r="V204">
            <v>-5213.563536929898</v>
          </cell>
          <cell r="W204">
            <v>-10478.732798097655</v>
          </cell>
          <cell r="X204">
            <v>-10836.163049219176</v>
          </cell>
          <cell r="Y204">
            <v>-7109.1214481499046</v>
          </cell>
          <cell r="Z204">
            <v>-6080.6436083242297</v>
          </cell>
          <cell r="AA204">
            <v>-16692.027362020686</v>
          </cell>
          <cell r="AB204">
            <v>-12115.742567399517</v>
          </cell>
          <cell r="AC204">
            <v>-2349.4458415433764</v>
          </cell>
          <cell r="AD204">
            <v>-7684.2308783680201</v>
          </cell>
          <cell r="AE204">
            <v>-100966.36445096135</v>
          </cell>
          <cell r="AF204">
            <v>-1473.3337641395628</v>
          </cell>
          <cell r="AG204">
            <v>-521.48260862007737</v>
          </cell>
          <cell r="AH204">
            <v>-2864.3652713559568</v>
          </cell>
          <cell r="AI204">
            <v>-8660.065530622378</v>
          </cell>
          <cell r="AJ204">
            <v>-14562.38862808235</v>
          </cell>
          <cell r="AK204">
            <v>-19312.127656467259</v>
          </cell>
          <cell r="AL204">
            <v>-9899.181522924453</v>
          </cell>
          <cell r="AM204">
            <v>-9759.6025347448885</v>
          </cell>
          <cell r="AN204">
            <v>-21016.506942708045</v>
          </cell>
          <cell r="AO204">
            <v>-8637.8597825057805</v>
          </cell>
          <cell r="AP204">
            <v>-2319.7957341317087</v>
          </cell>
          <cell r="AQ204">
            <v>-1939.6544746533036</v>
          </cell>
          <cell r="AR204">
            <v>33092.846281126142</v>
          </cell>
          <cell r="AS204">
            <v>17056.506329394877</v>
          </cell>
          <cell r="AT204">
            <v>11197.650138616562</v>
          </cell>
          <cell r="AU204">
            <v>4507.2700737901032</v>
          </cell>
          <cell r="AV204">
            <v>-170.21963449846953</v>
          </cell>
          <cell r="AW204">
            <v>2609.7145541552454</v>
          </cell>
          <cell r="AX204">
            <v>-1995.0432020761073</v>
          </cell>
          <cell r="AY204">
            <v>-3029.7943511288613</v>
          </cell>
          <cell r="AZ204">
            <v>-7286.244738008827</v>
          </cell>
          <cell r="BA204">
            <v>-5545.0917010344565</v>
          </cell>
          <cell r="BB204">
            <v>1737.8906539045274</v>
          </cell>
          <cell r="BC204">
            <v>7256.6913854628801</v>
          </cell>
          <cell r="BD204">
            <v>6753.5167725458741</v>
          </cell>
          <cell r="BE204">
            <v>39468.333367824554</v>
          </cell>
          <cell r="BF204">
            <v>12615.74861196056</v>
          </cell>
          <cell r="BG204">
            <v>10672.143116820604</v>
          </cell>
          <cell r="BH204">
            <v>9129.9064839733765</v>
          </cell>
          <cell r="BI204">
            <v>1580.3775439374149</v>
          </cell>
          <cell r="BJ204">
            <v>2275.6092807855457</v>
          </cell>
          <cell r="BK204">
            <v>-6826.037357147783</v>
          </cell>
          <cell r="BL204">
            <v>-4393.5167633853853</v>
          </cell>
          <cell r="BM204">
            <v>-6707.2669552583247</v>
          </cell>
          <cell r="BN204">
            <v>-4172.1809062883258</v>
          </cell>
          <cell r="BO204">
            <v>2470.4638835508376</v>
          </cell>
          <cell r="BP204">
            <v>10723.32703377679</v>
          </cell>
          <cell r="BQ204">
            <v>12099.759395102039</v>
          </cell>
          <cell r="BR204">
            <v>86032.995735272765</v>
          </cell>
          <cell r="BS204">
            <v>51496.146628532559</v>
          </cell>
          <cell r="BT204">
            <v>12113.944238176569</v>
          </cell>
          <cell r="BU204">
            <v>4363.9903197893873</v>
          </cell>
          <cell r="BV204">
            <v>2245.6464608972892</v>
          </cell>
          <cell r="BW204">
            <v>3930.0598158314824</v>
          </cell>
          <cell r="BX204">
            <v>2940.8125127274543</v>
          </cell>
          <cell r="BY204">
            <v>-1936.6724372748286</v>
          </cell>
          <cell r="BZ204">
            <v>-5997.7070455569774</v>
          </cell>
          <cell r="CA204">
            <v>-3185.4211983177811</v>
          </cell>
          <cell r="CB204">
            <v>-229.51190265826881</v>
          </cell>
          <cell r="CC204">
            <v>11681.645818857476</v>
          </cell>
          <cell r="CD204">
            <v>8610.0625242590904</v>
          </cell>
          <cell r="CE204">
            <v>56745.04984125495</v>
          </cell>
          <cell r="CF204">
            <v>9171.4296892266721</v>
          </cell>
          <cell r="CG204">
            <v>17595.897151203826</v>
          </cell>
          <cell r="CH204">
            <v>13440.070941446349</v>
          </cell>
          <cell r="CI204">
            <v>394.64434906281531</v>
          </cell>
          <cell r="CJ204">
            <v>3662.9477875363082</v>
          </cell>
          <cell r="CK204">
            <v>-5840.719702154398</v>
          </cell>
          <cell r="CL204">
            <v>-2613.7428966723382</v>
          </cell>
          <cell r="CM204">
            <v>-3496.3081383965909</v>
          </cell>
          <cell r="CN204">
            <v>-5887.7954030353576</v>
          </cell>
          <cell r="CO204">
            <v>2094.2437904924154</v>
          </cell>
          <cell r="CP204">
            <v>13073.297073701397</v>
          </cell>
          <cell r="CQ204">
            <v>15151.085198845714</v>
          </cell>
          <cell r="CR204">
            <v>49478.765995919704</v>
          </cell>
          <cell r="CS204">
            <v>18023.243378447369</v>
          </cell>
          <cell r="CT204">
            <v>-8293.8264311943203</v>
          </cell>
          <cell r="CU204">
            <v>11256.116264618933</v>
          </cell>
          <cell r="CV204">
            <v>9351.8169381525367</v>
          </cell>
          <cell r="CW204">
            <v>2311.3634203951806</v>
          </cell>
          <cell r="CX204">
            <v>-5251.0850186347961</v>
          </cell>
          <cell r="CY204">
            <v>790.93305724486709</v>
          </cell>
          <cell r="CZ204">
            <v>550.41418039426208</v>
          </cell>
          <cell r="DA204">
            <v>1633.8984345048666</v>
          </cell>
          <cell r="DB204">
            <v>7038.3638663515449</v>
          </cell>
          <cell r="DC204">
            <v>5100.6301173828542</v>
          </cell>
          <cell r="DD204">
            <v>6966.8977882638574</v>
          </cell>
          <cell r="DE204">
            <v>77551.732502669096</v>
          </cell>
          <cell r="DF204">
            <v>11011.83934725076</v>
          </cell>
          <cell r="DG204">
            <v>14217.376496519893</v>
          </cell>
          <cell r="DH204">
            <v>12213.600686108693</v>
          </cell>
          <cell r="DI204">
            <v>15174.836413055658</v>
          </cell>
          <cell r="DJ204">
            <v>1294.8185444381088</v>
          </cell>
          <cell r="DK204">
            <v>-5309.7223146855831</v>
          </cell>
          <cell r="DL204">
            <v>258.79565975442529</v>
          </cell>
          <cell r="DM204">
            <v>-107.13132018968463</v>
          </cell>
          <cell r="DN204">
            <v>3825.6384379118681</v>
          </cell>
          <cell r="DO204">
            <v>4414.2305147275329</v>
          </cell>
          <cell r="DP204">
            <v>12930.330224331468</v>
          </cell>
          <cell r="DQ204">
            <v>7627.1198134236038</v>
          </cell>
          <cell r="DR204">
            <v>84270.942656904459</v>
          </cell>
          <cell r="DS204">
            <v>6623.4862342625856</v>
          </cell>
          <cell r="DT204">
            <v>15800.76137419045</v>
          </cell>
          <cell r="DU204">
            <v>9169.523335494101</v>
          </cell>
          <cell r="DV204">
            <v>12270.675765464082</v>
          </cell>
          <cell r="DW204">
            <v>954.33325715921819</v>
          </cell>
          <cell r="DX204">
            <v>2240.4868097342551</v>
          </cell>
          <cell r="DY204">
            <v>162.14190943911672</v>
          </cell>
          <cell r="DZ204">
            <v>-1848.3747020438313</v>
          </cell>
          <cell r="EA204">
            <v>8350.6313280556351</v>
          </cell>
          <cell r="EB204">
            <v>9954.3935345821083</v>
          </cell>
          <cell r="EC204">
            <v>13441.198235210031</v>
          </cell>
          <cell r="ED204">
            <v>7151.6855753697455</v>
          </cell>
        </row>
        <row r="205">
          <cell r="F205">
            <v>-4019.8692504689097</v>
          </cell>
          <cell r="G205">
            <v>-4122.4510887619108</v>
          </cell>
          <cell r="H205">
            <v>-4534.4067250788212</v>
          </cell>
          <cell r="I205">
            <v>-6436.9651227528229</v>
          </cell>
          <cell r="J205">
            <v>-5672.2148044770584</v>
          </cell>
          <cell r="K205">
            <v>-3275.3820113623515</v>
          </cell>
          <cell r="L205">
            <v>-8227.5338239483535</v>
          </cell>
          <cell r="M205">
            <v>-9259.865339461714</v>
          </cell>
          <cell r="N205">
            <v>-12048.57161007449</v>
          </cell>
          <cell r="O205">
            <v>-10476.192850640975</v>
          </cell>
          <cell r="P205">
            <v>-6907.5389523785561</v>
          </cell>
          <cell r="Q205">
            <v>-1846.8349299598485</v>
          </cell>
          <cell r="R205">
            <v>-97269.528235003352</v>
          </cell>
          <cell r="S205">
            <v>-531.93184851296246</v>
          </cell>
          <cell r="T205">
            <v>-2340.1382750533521</v>
          </cell>
          <cell r="U205">
            <v>-4612.0662416443229</v>
          </cell>
          <cell r="V205">
            <v>-9328.8904901947826</v>
          </cell>
          <cell r="W205">
            <v>-7878.3810923956335</v>
          </cell>
          <cell r="X205">
            <v>-15476.321924519725</v>
          </cell>
          <cell r="Y205">
            <v>-9664.6950857173651</v>
          </cell>
          <cell r="Z205">
            <v>-9420.2597362808883</v>
          </cell>
          <cell r="AA205">
            <v>-7581.2953457087278</v>
          </cell>
          <cell r="AB205">
            <v>-10471.639318495058</v>
          </cell>
          <cell r="AC205">
            <v>-6570.0820459332317</v>
          </cell>
          <cell r="AD205">
            <v>-13393.826830511913</v>
          </cell>
          <cell r="AE205">
            <v>-65091.702354311943</v>
          </cell>
          <cell r="AF205">
            <v>-3600.7552096396685</v>
          </cell>
          <cell r="AG205">
            <v>-1157.4889987986535</v>
          </cell>
          <cell r="AH205">
            <v>-4072.2912938762456</v>
          </cell>
          <cell r="AI205">
            <v>-6137.9305638875812</v>
          </cell>
          <cell r="AJ205">
            <v>-4380.4363251347095</v>
          </cell>
          <cell r="AK205">
            <v>-8046.1498825326562</v>
          </cell>
          <cell r="AL205">
            <v>-6691.0717033818364</v>
          </cell>
          <cell r="AM205">
            <v>-10862.157587435097</v>
          </cell>
          <cell r="AN205">
            <v>-9807.6248556878418</v>
          </cell>
          <cell r="AO205">
            <v>-5774.959963362664</v>
          </cell>
          <cell r="AP205">
            <v>-2848.7582924906164</v>
          </cell>
          <cell r="AQ205">
            <v>-1712.0776780694723</v>
          </cell>
          <cell r="AR205">
            <v>66419.272251993418</v>
          </cell>
          <cell r="AS205">
            <v>14733.057481037453</v>
          </cell>
          <cell r="AT205">
            <v>11984.949596429244</v>
          </cell>
          <cell r="AU205">
            <v>9085.566397972405</v>
          </cell>
          <cell r="AV205">
            <v>4599.0590633507818</v>
          </cell>
          <cell r="AW205">
            <v>4835.9243574142456</v>
          </cell>
          <cell r="AX205">
            <v>-9299.0889701601118</v>
          </cell>
          <cell r="AY205">
            <v>-2853.4215600397438</v>
          </cell>
          <cell r="AZ205">
            <v>-3465.9418200924993</v>
          </cell>
          <cell r="BA205">
            <v>-2371.729113291949</v>
          </cell>
          <cell r="BB205">
            <v>4063.0812168894336</v>
          </cell>
          <cell r="BC205">
            <v>14821.723633892834</v>
          </cell>
          <cell r="BD205">
            <v>20286.091968607157</v>
          </cell>
          <cell r="BE205">
            <v>79173.248548597097</v>
          </cell>
          <cell r="BF205">
            <v>15393.380028339103</v>
          </cell>
          <cell r="BG205">
            <v>10598.026780631393</v>
          </cell>
          <cell r="BH205">
            <v>17161.647557456046</v>
          </cell>
          <cell r="BI205">
            <v>7039.4737926609814</v>
          </cell>
          <cell r="BJ205">
            <v>4462.047345912084</v>
          </cell>
          <cell r="BK205">
            <v>-6867.6959788072854</v>
          </cell>
          <cell r="BL205">
            <v>-5294.173241969198</v>
          </cell>
          <cell r="BM205">
            <v>-1622.3038397785276</v>
          </cell>
          <cell r="BN205">
            <v>-980.17749252542853</v>
          </cell>
          <cell r="BO205">
            <v>7289.0735995303839</v>
          </cell>
          <cell r="BP205">
            <v>13928.997891463339</v>
          </cell>
          <cell r="BQ205">
            <v>18064.952105661854</v>
          </cell>
          <cell r="BR205">
            <v>78972.258092924953</v>
          </cell>
          <cell r="BS205">
            <v>1001.5062187612057</v>
          </cell>
          <cell r="BT205">
            <v>10057.013073595241</v>
          </cell>
          <cell r="BU205">
            <v>22220.681950040162</v>
          </cell>
          <cell r="BV205">
            <v>6432.1528094746172</v>
          </cell>
          <cell r="BW205">
            <v>7806.2816035654396</v>
          </cell>
          <cell r="BX205">
            <v>-9476.7241215948015</v>
          </cell>
          <cell r="BY205">
            <v>-2648.9801521692425</v>
          </cell>
          <cell r="BZ205">
            <v>-430.89824044518173</v>
          </cell>
          <cell r="CA205">
            <v>-2073.6265985164791</v>
          </cell>
          <cell r="CB205">
            <v>7311.2231845892966</v>
          </cell>
          <cell r="CC205">
            <v>18522.360179727897</v>
          </cell>
          <cell r="CD205">
            <v>20251.268185887486</v>
          </cell>
          <cell r="CE205">
            <v>38623.191809773445</v>
          </cell>
          <cell r="CF205">
            <v>17161.180507162586</v>
          </cell>
          <cell r="CG205">
            <v>1549.9772000741214</v>
          </cell>
          <cell r="CH205">
            <v>5342.8179174568504</v>
          </cell>
          <cell r="CI205">
            <v>10457.078266160563</v>
          </cell>
          <cell r="CJ205">
            <v>-1305.4737544264644</v>
          </cell>
          <cell r="CK205">
            <v>-4110.6192639768124</v>
          </cell>
          <cell r="CL205">
            <v>-145.79087442159653</v>
          </cell>
          <cell r="CM205">
            <v>826.527952125296</v>
          </cell>
          <cell r="CN205">
            <v>-2500.4653618335724</v>
          </cell>
          <cell r="CO205">
            <v>8852.2396563123912</v>
          </cell>
          <cell r="CP205">
            <v>2499.5162024926394</v>
          </cell>
          <cell r="CQ205">
            <v>-3.7966373525559902</v>
          </cell>
          <cell r="CR205">
            <v>14999.970349758863</v>
          </cell>
          <cell r="CS205">
            <v>1267.8056066725403</v>
          </cell>
          <cell r="CT205">
            <v>0</v>
          </cell>
          <cell r="CU205">
            <v>3004.9673803299665</v>
          </cell>
          <cell r="CV205">
            <v>4631.0067502111197</v>
          </cell>
          <cell r="CW205">
            <v>1202.1423680819571</v>
          </cell>
          <cell r="CX205">
            <v>-458.86559040099382</v>
          </cell>
          <cell r="CY205">
            <v>1.3598895575851202</v>
          </cell>
          <cell r="CZ205">
            <v>0</v>
          </cell>
          <cell r="DA205">
            <v>1246.241643704474</v>
          </cell>
          <cell r="DB205">
            <v>3966.9921066910028</v>
          </cell>
          <cell r="DC205">
            <v>138.32019490562379</v>
          </cell>
          <cell r="DD205">
            <v>0</v>
          </cell>
          <cell r="DE205">
            <v>32965.610677301884</v>
          </cell>
          <cell r="DF205">
            <v>0</v>
          </cell>
          <cell r="DG205">
            <v>916.99580625630915</v>
          </cell>
          <cell r="DH205">
            <v>5158.4899677298963</v>
          </cell>
          <cell r="DI205">
            <v>21645.957996929064</v>
          </cell>
          <cell r="DJ205">
            <v>249.25966513343155</v>
          </cell>
          <cell r="DK205">
            <v>-1211.328146610409</v>
          </cell>
          <cell r="DL205">
            <v>0</v>
          </cell>
          <cell r="DM205">
            <v>0</v>
          </cell>
          <cell r="DN205">
            <v>583.61343262530863</v>
          </cell>
          <cell r="DO205">
            <v>4350.4845528528094</v>
          </cell>
          <cell r="DP205">
            <v>1272.1374024059623</v>
          </cell>
          <cell r="DQ205">
            <v>0</v>
          </cell>
          <cell r="DR205">
            <v>19364.558093369007</v>
          </cell>
          <cell r="DS205">
            <v>191.96046217530966</v>
          </cell>
          <cell r="DT205">
            <v>1510.4466594289988</v>
          </cell>
          <cell r="DU205">
            <v>4569.6923273522407</v>
          </cell>
          <cell r="DV205">
            <v>9995.8542116209865</v>
          </cell>
          <cell r="DW205">
            <v>-1418.2420481946319</v>
          </cell>
          <cell r="DX205">
            <v>-403.79260780848563</v>
          </cell>
          <cell r="DY205">
            <v>0</v>
          </cell>
          <cell r="DZ205">
            <v>0</v>
          </cell>
          <cell r="EA205">
            <v>1441.293201001361</v>
          </cell>
          <cell r="EB205">
            <v>2084.3408776130527</v>
          </cell>
          <cell r="EC205">
            <v>1393.005010208115</v>
          </cell>
          <cell r="ED205">
            <v>0</v>
          </cell>
        </row>
        <row r="206">
          <cell r="F206">
            <v>-12126.61352962628</v>
          </cell>
          <cell r="G206">
            <v>-12808.512837331742</v>
          </cell>
          <cell r="H206">
            <v>-3807.4745167326182</v>
          </cell>
          <cell r="I206">
            <v>-2977.1063189599663</v>
          </cell>
          <cell r="J206">
            <v>-3399.0671074576676</v>
          </cell>
          <cell r="K206">
            <v>-1927.96412711218</v>
          </cell>
          <cell r="L206">
            <v>-2512.17497279495</v>
          </cell>
          <cell r="M206">
            <v>-18203.343509152532</v>
          </cell>
          <cell r="N206">
            <v>-10528.421179378405</v>
          </cell>
          <cell r="O206">
            <v>-6916.2259633149952</v>
          </cell>
          <cell r="P206">
            <v>-14252.199918519706</v>
          </cell>
          <cell r="Q206">
            <v>-11255.487570799887</v>
          </cell>
          <cell r="R206">
            <v>-107390.54334801435</v>
          </cell>
          <cell r="S206">
            <v>-12746.372310929</v>
          </cell>
          <cell r="T206">
            <v>-13512.608456958085</v>
          </cell>
          <cell r="U206">
            <v>-5548.698138685897</v>
          </cell>
          <cell r="V206">
            <v>-2754.4173038806766</v>
          </cell>
          <cell r="W206">
            <v>-2932.1767875310034</v>
          </cell>
          <cell r="X206">
            <v>-1726.1473153214902</v>
          </cell>
          <cell r="Y206">
            <v>-3593.1944547668099</v>
          </cell>
          <cell r="Z206">
            <v>-17089.206937156618</v>
          </cell>
          <cell r="AA206">
            <v>-11661.061957765371</v>
          </cell>
          <cell r="AB206">
            <v>-7026.6692502442747</v>
          </cell>
          <cell r="AC206">
            <v>-19571.96473325789</v>
          </cell>
          <cell r="AD206">
            <v>-9228.0257014874369</v>
          </cell>
          <cell r="AE206">
            <v>-106503.18276232481</v>
          </cell>
          <cell r="AF206">
            <v>-14469.625281915069</v>
          </cell>
          <cell r="AG206">
            <v>-10311.626664727926</v>
          </cell>
          <cell r="AH206">
            <v>-9058.1161098182201</v>
          </cell>
          <cell r="AI206">
            <v>-3221.0566090289503</v>
          </cell>
          <cell r="AJ206">
            <v>-3906.6193904392421</v>
          </cell>
          <cell r="AK206">
            <v>-3716.6884191222489</v>
          </cell>
          <cell r="AL206">
            <v>-3780.8451375961304</v>
          </cell>
          <cell r="AM206">
            <v>-12269.506891347468</v>
          </cell>
          <cell r="AN206">
            <v>-8440.9928040839732</v>
          </cell>
          <cell r="AO206">
            <v>-12999.674673594534</v>
          </cell>
          <cell r="AP206">
            <v>-18539.260292127728</v>
          </cell>
          <cell r="AQ206">
            <v>-5789.1704885065556</v>
          </cell>
          <cell r="AR206">
            <v>103069.86083635688</v>
          </cell>
          <cell r="AS206">
            <v>20288.945012088865</v>
          </cell>
          <cell r="AT206">
            <v>18182.783135935664</v>
          </cell>
          <cell r="AU206">
            <v>16255.674372222275</v>
          </cell>
          <cell r="AV206">
            <v>667.27932337857783</v>
          </cell>
          <cell r="AW206">
            <v>5478.4899807088077</v>
          </cell>
          <cell r="AX206">
            <v>8256.7139875851572</v>
          </cell>
          <cell r="AY206">
            <v>7748.1478955969214</v>
          </cell>
          <cell r="AZ206">
            <v>-2557.6796090714633</v>
          </cell>
          <cell r="BA206">
            <v>1058.0882093012333</v>
          </cell>
          <cell r="BB206">
            <v>2493.1030767150223</v>
          </cell>
          <cell r="BC206">
            <v>16362.899042259902</v>
          </cell>
          <cell r="BD206">
            <v>8835.4164096321911</v>
          </cell>
          <cell r="BE206">
            <v>118462.3549811244</v>
          </cell>
          <cell r="BF206">
            <v>26665.822279352695</v>
          </cell>
          <cell r="BG206">
            <v>25713.024899199605</v>
          </cell>
          <cell r="BH206">
            <v>12841.806612031534</v>
          </cell>
          <cell r="BI206">
            <v>2206.8266713973135</v>
          </cell>
          <cell r="BJ206">
            <v>4761.4155806563795</v>
          </cell>
          <cell r="BK206">
            <v>8826.1443079970777</v>
          </cell>
          <cell r="BL206">
            <v>9850.797756742686</v>
          </cell>
          <cell r="BM206">
            <v>-4751.834771502763</v>
          </cell>
          <cell r="BN206">
            <v>72.454869167879224</v>
          </cell>
          <cell r="BO206">
            <v>1851.4561439137906</v>
          </cell>
          <cell r="BP206">
            <v>19321.357150504366</v>
          </cell>
          <cell r="BQ206">
            <v>11103.083481617272</v>
          </cell>
          <cell r="BR206">
            <v>96775.430189758539</v>
          </cell>
          <cell r="BS206">
            <v>30210.842239625752</v>
          </cell>
          <cell r="BT206">
            <v>24359.925904579461</v>
          </cell>
          <cell r="BU206">
            <v>10497.632740084082</v>
          </cell>
          <cell r="BV206">
            <v>2002.9879195038229</v>
          </cell>
          <cell r="BW206">
            <v>3137.3437505792826</v>
          </cell>
          <cell r="BX206">
            <v>7822.2516562137753</v>
          </cell>
          <cell r="BY206">
            <v>7125.4274284318089</v>
          </cell>
          <cell r="BZ206">
            <v>-7404.9475363045931</v>
          </cell>
          <cell r="CA206">
            <v>-54.251331990584731</v>
          </cell>
          <cell r="CB206">
            <v>3094.3199293445796</v>
          </cell>
          <cell r="CC206">
            <v>9619.8210388571024</v>
          </cell>
          <cell r="CD206">
            <v>6364.0764508135617</v>
          </cell>
          <cell r="CE206">
            <v>133958.84266248345</v>
          </cell>
          <cell r="CF206">
            <v>11645.921406028792</v>
          </cell>
          <cell r="CG206">
            <v>28639.313945723698</v>
          </cell>
          <cell r="CH206">
            <v>31127.068043239415</v>
          </cell>
          <cell r="CI206">
            <v>3150.5077670067549</v>
          </cell>
          <cell r="CJ206">
            <v>12061.127326700836</v>
          </cell>
          <cell r="CK206">
            <v>14982.777108304203</v>
          </cell>
          <cell r="CL206">
            <v>463.02972706407309</v>
          </cell>
          <cell r="CM206">
            <v>-10748.446295946836</v>
          </cell>
          <cell r="CN206">
            <v>92.642592007294297</v>
          </cell>
          <cell r="CO206">
            <v>6643.331377344206</v>
          </cell>
          <cell r="CP206">
            <v>16749.875916318968</v>
          </cell>
          <cell r="CQ206">
            <v>19151.693748697639</v>
          </cell>
          <cell r="CR206">
            <v>307436.99937570095</v>
          </cell>
          <cell r="CS206">
            <v>30905.95324848406</v>
          </cell>
          <cell r="CT206">
            <v>78016.86574668251</v>
          </cell>
          <cell r="CU206">
            <v>38550.253326591104</v>
          </cell>
          <cell r="CV206">
            <v>19530.055034400895</v>
          </cell>
          <cell r="CW206">
            <v>11679.046174446121</v>
          </cell>
          <cell r="CX206">
            <v>15981.803476182744</v>
          </cell>
          <cell r="CY206">
            <v>14945.456102445722</v>
          </cell>
          <cell r="CZ206">
            <v>-10019.021400142461</v>
          </cell>
          <cell r="DA206">
            <v>518.82782858237624</v>
          </cell>
          <cell r="DB206">
            <v>13056.220071306452</v>
          </cell>
          <cell r="DC206">
            <v>54718.954435545951</v>
          </cell>
          <cell r="DD206">
            <v>39552.585331162438</v>
          </cell>
          <cell r="DE206">
            <v>228806.03449991345</v>
          </cell>
          <cell r="DF206">
            <v>47772.896545190364</v>
          </cell>
          <cell r="DG206">
            <v>35564.974897926673</v>
          </cell>
          <cell r="DH206">
            <v>33026.662072207779</v>
          </cell>
          <cell r="DI206">
            <v>8911.7370499596</v>
          </cell>
          <cell r="DJ206">
            <v>14480.2978307046</v>
          </cell>
          <cell r="DK206">
            <v>17839.678124720231</v>
          </cell>
          <cell r="DL206">
            <v>-328.08384326100349</v>
          </cell>
          <cell r="DM206">
            <v>-9271.7523538582027</v>
          </cell>
          <cell r="DN206">
            <v>-1794.8721679840237</v>
          </cell>
          <cell r="DO206">
            <v>14502.22092308104</v>
          </cell>
          <cell r="DP206">
            <v>30611.118563784286</v>
          </cell>
          <cell r="DQ206">
            <v>37491.156857447699</v>
          </cell>
          <cell r="DR206">
            <v>279795.68007591367</v>
          </cell>
          <cell r="DS206">
            <v>54436.773072799668</v>
          </cell>
          <cell r="DT206">
            <v>35560.510163351893</v>
          </cell>
          <cell r="DU206">
            <v>37315.794943146408</v>
          </cell>
          <cell r="DV206">
            <v>6115.0878330543637</v>
          </cell>
          <cell r="DW206">
            <v>17106.005610758439</v>
          </cell>
          <cell r="DX206">
            <v>16228.460445011035</v>
          </cell>
          <cell r="DY206">
            <v>-1486.1683363243937</v>
          </cell>
          <cell r="DZ206">
            <v>-5444.5523246154189</v>
          </cell>
          <cell r="EA206">
            <v>33979.684395894408</v>
          </cell>
          <cell r="EB206">
            <v>6586.9555161297321</v>
          </cell>
          <cell r="EC206">
            <v>31406.900084557012</v>
          </cell>
          <cell r="ED206">
            <v>47990.22867215611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-210.83651451114565</v>
          </cell>
          <cell r="K207">
            <v>-207.68608383554965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-8.6207950860261917</v>
          </cell>
          <cell r="S207">
            <v>0</v>
          </cell>
          <cell r="T207">
            <v>0</v>
          </cell>
          <cell r="U207">
            <v>0</v>
          </cell>
          <cell r="V207">
            <v>-7.0243515465408564</v>
          </cell>
          <cell r="W207">
            <v>-1.5964435338973999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-0.75696857273578644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-0.75696857459843159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3094.7413156032562</v>
          </cell>
          <cell r="AS207">
            <v>0</v>
          </cell>
          <cell r="AT207">
            <v>57.42158343270421</v>
          </cell>
          <cell r="AU207">
            <v>300.41979701258242</v>
          </cell>
          <cell r="AV207">
            <v>2400.9893127316609</v>
          </cell>
          <cell r="AW207">
            <v>97.65053559653461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135.14942426607013</v>
          </cell>
          <cell r="BC207">
            <v>103.11066258698702</v>
          </cell>
          <cell r="BD207">
            <v>0</v>
          </cell>
          <cell r="BE207">
            <v>-5378.6612879745662</v>
          </cell>
          <cell r="BF207">
            <v>-703.4432915346697</v>
          </cell>
          <cell r="BG207">
            <v>-1038.9541792636737</v>
          </cell>
          <cell r="BH207">
            <v>-860.34523488814011</v>
          </cell>
          <cell r="BI207">
            <v>-55.215130653232336</v>
          </cell>
          <cell r="BJ207">
            <v>5.2056370319332927</v>
          </cell>
          <cell r="BK207">
            <v>87.914617639966309</v>
          </cell>
          <cell r="BL207">
            <v>-1070.541782611981</v>
          </cell>
          <cell r="BM207">
            <v>-192.20424885721877</v>
          </cell>
          <cell r="BN207">
            <v>-124.22772645018995</v>
          </cell>
          <cell r="BO207">
            <v>-1067.989504261408</v>
          </cell>
          <cell r="BP207">
            <v>-1325.5674570077099</v>
          </cell>
          <cell r="BQ207">
            <v>966.70701288478449</v>
          </cell>
          <cell r="BR207">
            <v>-1191.959479931742</v>
          </cell>
          <cell r="BS207">
            <v>3294.075546593871</v>
          </cell>
          <cell r="BT207">
            <v>-1192.9904975672252</v>
          </cell>
          <cell r="BU207">
            <v>-255.97590163582936</v>
          </cell>
          <cell r="BV207">
            <v>-781.7175656859763</v>
          </cell>
          <cell r="BW207">
            <v>43.612045672722161</v>
          </cell>
          <cell r="BX207">
            <v>301.9592878529802</v>
          </cell>
          <cell r="BY207">
            <v>-1500.1306490013376</v>
          </cell>
          <cell r="BZ207">
            <v>-1342.3591764494777</v>
          </cell>
          <cell r="CA207">
            <v>-437.82163580646738</v>
          </cell>
          <cell r="CB207">
            <v>353.87102543190122</v>
          </cell>
          <cell r="CC207">
            <v>-682.71409793989733</v>
          </cell>
          <cell r="CD207">
            <v>1008.2321385974064</v>
          </cell>
          <cell r="CE207">
            <v>-8580.172464158386</v>
          </cell>
          <cell r="CF207">
            <v>-16.221545961219817</v>
          </cell>
          <cell r="CG207">
            <v>-1754.5034815664403</v>
          </cell>
          <cell r="CH207">
            <v>-1556.8477562330663</v>
          </cell>
          <cell r="CI207">
            <v>99.537719621323049</v>
          </cell>
          <cell r="CJ207">
            <v>-235.98800087720156</v>
          </cell>
          <cell r="CK207">
            <v>-92.938679044600576</v>
          </cell>
          <cell r="CL207">
            <v>-1897.2110204212368</v>
          </cell>
          <cell r="CM207">
            <v>-1163.7447494231164</v>
          </cell>
          <cell r="CN207">
            <v>-482.2557820957154</v>
          </cell>
          <cell r="CO207">
            <v>-1144.5786116519012</v>
          </cell>
          <cell r="CP207">
            <v>-599.64508957229555</v>
          </cell>
          <cell r="CQ207">
            <v>264.22453306755051</v>
          </cell>
          <cell r="CR207">
            <v>5519.1469265371561</v>
          </cell>
          <cell r="CS207">
            <v>-1394.6097396858968</v>
          </cell>
          <cell r="CT207">
            <v>22641.296712971292</v>
          </cell>
          <cell r="CU207">
            <v>-1391.0967337065376</v>
          </cell>
          <cell r="CV207">
            <v>-580.2091400413774</v>
          </cell>
          <cell r="CW207">
            <v>-187.50334198400378</v>
          </cell>
          <cell r="CX207">
            <v>-1160.2305622054264</v>
          </cell>
          <cell r="CY207">
            <v>-2022.2042351728305</v>
          </cell>
          <cell r="CZ207">
            <v>-1460.3109965301119</v>
          </cell>
          <cell r="DA207">
            <v>-1171.4131842888892</v>
          </cell>
          <cell r="DB207">
            <v>-2432.3141620852984</v>
          </cell>
          <cell r="DC207">
            <v>-5548.0554795563221</v>
          </cell>
          <cell r="DD207">
            <v>225.79778883000836</v>
          </cell>
          <cell r="DE207">
            <v>-18119.005986459553</v>
          </cell>
          <cell r="DF207">
            <v>-2331.1456140298396</v>
          </cell>
          <cell r="DG207">
            <v>-1505.10756843118</v>
          </cell>
          <cell r="DH207">
            <v>-1908.0469521763735</v>
          </cell>
          <cell r="DI207">
            <v>-609.97544345352799</v>
          </cell>
          <cell r="DJ207">
            <v>-384.44864832889289</v>
          </cell>
          <cell r="DK207">
            <v>-768.78788402257487</v>
          </cell>
          <cell r="DL207">
            <v>-4392.2334902472794</v>
          </cell>
          <cell r="DM207">
            <v>-2160.5166088165715</v>
          </cell>
          <cell r="DN207">
            <v>-407.78089286992326</v>
          </cell>
          <cell r="DO207">
            <v>-2156.7965792063624</v>
          </cell>
          <cell r="DP207">
            <v>-1429.3393182815053</v>
          </cell>
          <cell r="DQ207">
            <v>-64.826986591331661</v>
          </cell>
          <cell r="DR207">
            <v>-14357.369957692921</v>
          </cell>
          <cell r="DS207">
            <v>-3166.7029686691239</v>
          </cell>
          <cell r="DT207">
            <v>-1943.8362880516797</v>
          </cell>
          <cell r="DU207">
            <v>-2788.6270756958984</v>
          </cell>
          <cell r="DV207">
            <v>-807.0138885891065</v>
          </cell>
          <cell r="DW207">
            <v>-281.62482943572104</v>
          </cell>
          <cell r="DX207">
            <v>-773.44992288621143</v>
          </cell>
          <cell r="DY207">
            <v>-4776.6573136011139</v>
          </cell>
          <cell r="DZ207">
            <v>-1782.126607903745</v>
          </cell>
          <cell r="EA207">
            <v>6762.6787356045097</v>
          </cell>
          <cell r="EB207">
            <v>-935.82920833444223</v>
          </cell>
          <cell r="EC207">
            <v>-2256.1792606627569</v>
          </cell>
          <cell r="ED207">
            <v>-1608.0013294713572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-109.96930000185966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-109.969300001394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-5109.9293000027537</v>
          </cell>
          <cell r="BF208">
            <v>-818.01988794095814</v>
          </cell>
          <cell r="BG208">
            <v>-1096.9698497280478</v>
          </cell>
          <cell r="BH208">
            <v>-873.94988028006628</v>
          </cell>
          <cell r="BI208">
            <v>49.139993268530816</v>
          </cell>
          <cell r="BJ208">
            <v>-25.899996451567858</v>
          </cell>
          <cell r="BK208">
            <v>-196.90997302532196</v>
          </cell>
          <cell r="BL208">
            <v>0</v>
          </cell>
          <cell r="BM208">
            <v>-12.179998332168907</v>
          </cell>
          <cell r="BN208">
            <v>-217.90997014893219</v>
          </cell>
          <cell r="BO208">
            <v>-364.69995004031807</v>
          </cell>
          <cell r="BP208">
            <v>-505.81993070896715</v>
          </cell>
          <cell r="BQ208">
            <v>-1046.7098566135392</v>
          </cell>
          <cell r="BR208">
            <v>-5203.4492999985814</v>
          </cell>
          <cell r="BS208">
            <v>-759.84989778045565</v>
          </cell>
          <cell r="BT208">
            <v>-1190.3498398670927</v>
          </cell>
          <cell r="BU208">
            <v>-937.7198738520965</v>
          </cell>
          <cell r="BV208">
            <v>-28.979996101465076</v>
          </cell>
          <cell r="BW208">
            <v>-82.179988944437355</v>
          </cell>
          <cell r="BX208">
            <v>-187.59997476311401</v>
          </cell>
          <cell r="BY208">
            <v>0</v>
          </cell>
          <cell r="BZ208">
            <v>-12.249998352490366</v>
          </cell>
          <cell r="CA208">
            <v>-168.34997735265642</v>
          </cell>
          <cell r="CB208">
            <v>-347.05995331099257</v>
          </cell>
          <cell r="CC208">
            <v>-529.96992870559916</v>
          </cell>
          <cell r="CD208">
            <v>-959.13987097050995</v>
          </cell>
          <cell r="CE208">
            <v>-5445.5792999863625</v>
          </cell>
          <cell r="CF208">
            <v>-948.28987810108811</v>
          </cell>
          <cell r="CG208">
            <v>-1257.1998383919708</v>
          </cell>
          <cell r="CH208">
            <v>-855.53989002341405</v>
          </cell>
          <cell r="CI208">
            <v>-37.099995230790228</v>
          </cell>
          <cell r="CJ208">
            <v>-35.839995393063873</v>
          </cell>
          <cell r="CK208">
            <v>-148.04998096823692</v>
          </cell>
          <cell r="CL208">
            <v>-20.439997372217476</v>
          </cell>
          <cell r="CM208">
            <v>-28.349996355827898</v>
          </cell>
          <cell r="CN208">
            <v>-302.67996109183878</v>
          </cell>
          <cell r="CO208">
            <v>-395.07994921458885</v>
          </cell>
          <cell r="CP208">
            <v>-572.10992645751685</v>
          </cell>
          <cell r="CQ208">
            <v>-844.89989139139652</v>
          </cell>
          <cell r="CR208">
            <v>-4965.5893000140786</v>
          </cell>
          <cell r="CS208">
            <v>-724.70989783806726</v>
          </cell>
          <cell r="CT208">
            <v>-915.03987100813538</v>
          </cell>
          <cell r="CU208">
            <v>-944.57986684376374</v>
          </cell>
          <cell r="CV208">
            <v>-28.349996003555134</v>
          </cell>
          <cell r="CW208">
            <v>-41.999994079116732</v>
          </cell>
          <cell r="CX208">
            <v>-211.95997012080625</v>
          </cell>
          <cell r="CY208">
            <v>-8.3999988161958754</v>
          </cell>
          <cell r="CZ208">
            <v>-12.179998283274472</v>
          </cell>
          <cell r="DA208">
            <v>-270.6199618508108</v>
          </cell>
          <cell r="DB208">
            <v>-330.18995345337316</v>
          </cell>
          <cell r="DC208">
            <v>-529.68992533022538</v>
          </cell>
          <cell r="DD208">
            <v>-947.86986638046801</v>
          </cell>
          <cell r="DE208">
            <v>-4684.189299993217</v>
          </cell>
          <cell r="DF208">
            <v>-725.19989162590355</v>
          </cell>
          <cell r="DG208">
            <v>-853.71987242018804</v>
          </cell>
          <cell r="DH208">
            <v>-850.21987294266</v>
          </cell>
          <cell r="DI208">
            <v>-28.279995773918927</v>
          </cell>
          <cell r="DJ208">
            <v>-41.089993859641254</v>
          </cell>
          <cell r="DK208">
            <v>-160.50997601356357</v>
          </cell>
          <cell r="DL208">
            <v>0</v>
          </cell>
          <cell r="DM208">
            <v>-12.24999816948548</v>
          </cell>
          <cell r="DN208">
            <v>-216.64996762387455</v>
          </cell>
          <cell r="DO208">
            <v>-394.79994100099429</v>
          </cell>
          <cell r="DP208">
            <v>-543.89991871966049</v>
          </cell>
          <cell r="DQ208">
            <v>-857.56987184425816</v>
          </cell>
          <cell r="DR208">
            <v>-4253.3393000029027</v>
          </cell>
          <cell r="DS208">
            <v>-704.4798840591684</v>
          </cell>
          <cell r="DT208">
            <v>-900.0598518718034</v>
          </cell>
          <cell r="DU208">
            <v>-793.65986938262358</v>
          </cell>
          <cell r="DV208">
            <v>301.69995034718886</v>
          </cell>
          <cell r="DW208">
            <v>-28.489995311480016</v>
          </cell>
          <cell r="DX208">
            <v>-150.84997517429292</v>
          </cell>
          <cell r="DY208">
            <v>-12.389997960999608</v>
          </cell>
          <cell r="DZ208">
            <v>-12.249997984152287</v>
          </cell>
          <cell r="EA208">
            <v>-233.0999616375193</v>
          </cell>
          <cell r="EB208">
            <v>-350.41994232917204</v>
          </cell>
          <cell r="EC208">
            <v>-538.43991138553247</v>
          </cell>
          <cell r="ED208">
            <v>-830.89986325381324</v>
          </cell>
        </row>
        <row r="210">
          <cell r="A210" t="str">
            <v>Total Coal Fuel Burn Expense</v>
          </cell>
          <cell r="F210">
            <v>-19754.448553711176</v>
          </cell>
          <cell r="G210">
            <v>-19914.326199583709</v>
          </cell>
          <cell r="H210">
            <v>-15488.664327442646</v>
          </cell>
          <cell r="I210">
            <v>-18312.082510150969</v>
          </cell>
          <cell r="J210">
            <v>-16808.758903473616</v>
          </cell>
          <cell r="K210">
            <v>-17605.839413620532</v>
          </cell>
          <cell r="L210">
            <v>-23897.674927905202</v>
          </cell>
          <cell r="M210">
            <v>-32838.443070203066</v>
          </cell>
          <cell r="N210">
            <v>-30976.176281884313</v>
          </cell>
          <cell r="O210">
            <v>-30258.313241615891</v>
          </cell>
          <cell r="P210">
            <v>-27615.147821173072</v>
          </cell>
          <cell r="Q210">
            <v>-15581.914236858487</v>
          </cell>
          <cell r="R210">
            <v>-303406.11742448807</v>
          </cell>
          <cell r="S210">
            <v>-17876.59219840169</v>
          </cell>
          <cell r="T210">
            <v>-19434.601693384349</v>
          </cell>
          <cell r="U210">
            <v>-14965.32080193609</v>
          </cell>
          <cell r="V210">
            <v>-18193.989745870233</v>
          </cell>
          <cell r="W210">
            <v>-21398.097391486168</v>
          </cell>
          <cell r="X210">
            <v>-28590.589285254478</v>
          </cell>
          <cell r="Y210">
            <v>-20638.254912808537</v>
          </cell>
          <cell r="Z210">
            <v>-32993.832241028547</v>
          </cell>
          <cell r="AA210">
            <v>-36025.97389484942</v>
          </cell>
          <cell r="AB210">
            <v>-30088.809813827276</v>
          </cell>
          <cell r="AC210">
            <v>-31223.834365338087</v>
          </cell>
          <cell r="AD210">
            <v>-31976.221080116928</v>
          </cell>
          <cell r="AE210">
            <v>-287800.51714980602</v>
          </cell>
          <cell r="AF210">
            <v>-22897.592921361327</v>
          </cell>
          <cell r="AG210">
            <v>-15327.1457394436</v>
          </cell>
          <cell r="AH210">
            <v>-17306.328416958451</v>
          </cell>
          <cell r="AI210">
            <v>-18928.123094119132</v>
          </cell>
          <cell r="AJ210">
            <v>-22996.340198047459</v>
          </cell>
          <cell r="AK210">
            <v>-31410.343757376075</v>
          </cell>
          <cell r="AL210">
            <v>-20549.14574880898</v>
          </cell>
          <cell r="AM210">
            <v>-33005.753499120474</v>
          </cell>
          <cell r="AN210">
            <v>-39373.036779917777</v>
          </cell>
          <cell r="AO210">
            <v>-28222.313963420689</v>
          </cell>
          <cell r="AP210">
            <v>-26161.35432420671</v>
          </cell>
          <cell r="AQ210">
            <v>-11623.038707241416</v>
          </cell>
          <cell r="AR210">
            <v>175670.83615744114</v>
          </cell>
          <cell r="AS210">
            <v>49537.403921097517</v>
          </cell>
          <cell r="AT210">
            <v>35675.966157749295</v>
          </cell>
          <cell r="AU210">
            <v>25259.004516907036</v>
          </cell>
          <cell r="AV210">
            <v>8916.0576352402568</v>
          </cell>
          <cell r="AW210">
            <v>10034.760995194316</v>
          </cell>
          <cell r="AX210">
            <v>-4464.2002201229334</v>
          </cell>
          <cell r="AY210">
            <v>995.98746632039547</v>
          </cell>
          <cell r="AZ210">
            <v>-13634.518167763948</v>
          </cell>
          <cell r="BA210">
            <v>-8896.4241378679872</v>
          </cell>
          <cell r="BB210">
            <v>5812.0779820457101</v>
          </cell>
          <cell r="BC210">
            <v>34129.226402282715</v>
          </cell>
          <cell r="BD210">
            <v>32305.493606254458</v>
          </cell>
          <cell r="BE210">
            <v>195322.52616786957</v>
          </cell>
          <cell r="BF210">
            <v>50281.110621348023</v>
          </cell>
          <cell r="BG210">
            <v>38725.014330655336</v>
          </cell>
          <cell r="BH210">
            <v>32248.469053581357</v>
          </cell>
          <cell r="BI210">
            <v>11914.061333835125</v>
          </cell>
          <cell r="BJ210">
            <v>9129.1644270420074</v>
          </cell>
          <cell r="BK210">
            <v>-6261.5809504166245</v>
          </cell>
          <cell r="BL210">
            <v>-1938.061565220356</v>
          </cell>
          <cell r="BM210">
            <v>-13836.303905948997</v>
          </cell>
          <cell r="BN210">
            <v>-7495.253276258707</v>
          </cell>
          <cell r="BO210">
            <v>7430.7693143337965</v>
          </cell>
          <cell r="BP210">
            <v>37317.638285420835</v>
          </cell>
          <cell r="BQ210">
            <v>37807.498499430716</v>
          </cell>
          <cell r="BR210">
            <v>222487.04226231575</v>
          </cell>
          <cell r="BS210">
            <v>82376.214417681098</v>
          </cell>
          <cell r="BT210">
            <v>37808.56877463311</v>
          </cell>
          <cell r="BU210">
            <v>31052.337879642844</v>
          </cell>
          <cell r="BV210">
            <v>10315.781807057559</v>
          </cell>
          <cell r="BW210">
            <v>12091.999862521887</v>
          </cell>
          <cell r="BX210">
            <v>-281.39910865575075</v>
          </cell>
          <cell r="BY210">
            <v>424.8327993452549</v>
          </cell>
          <cell r="BZ210">
            <v>-15644.907199680805</v>
          </cell>
          <cell r="CA210">
            <v>-7945.6217568516731</v>
          </cell>
          <cell r="CB210">
            <v>7056.3751583471894</v>
          </cell>
          <cell r="CC210">
            <v>33691.290359117091</v>
          </cell>
          <cell r="CD210">
            <v>31541.569269180298</v>
          </cell>
          <cell r="CE210">
            <v>177484.09465229511</v>
          </cell>
          <cell r="CF210">
            <v>33950.078919447958</v>
          </cell>
          <cell r="CG210">
            <v>38473.691255763173</v>
          </cell>
          <cell r="CH210">
            <v>41888.394359536469</v>
          </cell>
          <cell r="CI210">
            <v>12272.629371881485</v>
          </cell>
          <cell r="CJ210">
            <v>11634.319395720959</v>
          </cell>
          <cell r="CK210">
            <v>2659.9174861088395</v>
          </cell>
          <cell r="CL210">
            <v>-5438.3577193915844</v>
          </cell>
          <cell r="CM210">
            <v>-15197.754682555795</v>
          </cell>
          <cell r="CN210">
            <v>-10985.544187627733</v>
          </cell>
          <cell r="CO210">
            <v>11672.195058844984</v>
          </cell>
          <cell r="CP210">
            <v>26425.782116055489</v>
          </cell>
          <cell r="CQ210">
            <v>30128.743278540671</v>
          </cell>
          <cell r="CR210">
            <v>332255.70975410938</v>
          </cell>
          <cell r="CS210">
            <v>44718.630491174757</v>
          </cell>
          <cell r="CT210">
            <v>84331.155519261956</v>
          </cell>
          <cell r="CU210">
            <v>45038.181200556457</v>
          </cell>
          <cell r="CV210">
            <v>29939.577467821538</v>
          </cell>
          <cell r="CW210">
            <v>12221.514345437288</v>
          </cell>
          <cell r="CX210">
            <v>7101.3989936187863</v>
          </cell>
          <cell r="CY210">
            <v>12448.697398558259</v>
          </cell>
          <cell r="CZ210">
            <v>-11572.179314225912</v>
          </cell>
          <cell r="DA210">
            <v>189.06846157461405</v>
          </cell>
          <cell r="DB210">
            <v>16751.610252924263</v>
          </cell>
          <cell r="DC210">
            <v>48920.196353368461</v>
          </cell>
          <cell r="DD210">
            <v>42167.85858412087</v>
          </cell>
          <cell r="DE210">
            <v>276575.67261493206</v>
          </cell>
          <cell r="DF210">
            <v>52223.842280775309</v>
          </cell>
          <cell r="DG210">
            <v>41136.905370727181</v>
          </cell>
          <cell r="DH210">
            <v>41872.125144764781</v>
          </cell>
          <cell r="DI210">
            <v>43071.842734582722</v>
          </cell>
          <cell r="DJ210">
            <v>13031.525867432356</v>
          </cell>
          <cell r="DK210">
            <v>8571.8479523807764</v>
          </cell>
          <cell r="DL210">
            <v>-5737.9524782150984</v>
          </cell>
          <cell r="DM210">
            <v>-12121.361181080341</v>
          </cell>
          <cell r="DN210">
            <v>93.535556711256504</v>
          </cell>
          <cell r="DO210">
            <v>16277.975656755269</v>
          </cell>
          <cell r="DP210">
            <v>37771.31693726033</v>
          </cell>
          <cell r="DQ210">
            <v>40384.068772874773</v>
          </cell>
          <cell r="DR210">
            <v>323479.22258734703</v>
          </cell>
          <cell r="DS210">
            <v>53691.349518276751</v>
          </cell>
          <cell r="DT210">
            <v>42643.957255966961</v>
          </cell>
          <cell r="DU210">
            <v>41399.235381521285</v>
          </cell>
          <cell r="DV210">
            <v>25582.432246774435</v>
          </cell>
          <cell r="DW210">
            <v>13686.155408367515</v>
          </cell>
          <cell r="DX210">
            <v>15429.379849664867</v>
          </cell>
          <cell r="DY210">
            <v>-7229.6491306424141</v>
          </cell>
          <cell r="DZ210">
            <v>-9612.216497823596</v>
          </cell>
          <cell r="EA210">
            <v>48387.349335834384</v>
          </cell>
          <cell r="EB210">
            <v>12569.594013042748</v>
          </cell>
          <cell r="EC210">
            <v>38244.670234069228</v>
          </cell>
          <cell r="ED210">
            <v>48686.964972175658</v>
          </cell>
        </row>
        <row r="212">
          <cell r="A212" t="str">
            <v>Gas Fuel Burn Expense</v>
          </cell>
        </row>
        <row r="213">
          <cell r="F213">
            <v>-4815.7467319099233</v>
          </cell>
          <cell r="G213">
            <v>-26.019076860393398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-7.2392544550821185</v>
          </cell>
          <cell r="O213">
            <v>-214.68569369614124</v>
          </cell>
          <cell r="P213">
            <v>0</v>
          </cell>
          <cell r="Q213">
            <v>-3714.4871039660648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698.84660000354052</v>
          </cell>
          <cell r="AS213">
            <v>0</v>
          </cell>
          <cell r="AT213">
            <v>0</v>
          </cell>
          <cell r="AU213">
            <v>0</v>
          </cell>
          <cell r="AV213">
            <v>529.41830000001937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169.42830000072718</v>
          </cell>
          <cell r="BB213">
            <v>0</v>
          </cell>
          <cell r="BC213">
            <v>0</v>
          </cell>
          <cell r="BD213">
            <v>0</v>
          </cell>
          <cell r="BE213">
            <v>1526.0767999961972</v>
          </cell>
          <cell r="BF213">
            <v>454.0168000003323</v>
          </cell>
          <cell r="BG213">
            <v>0</v>
          </cell>
          <cell r="BH213">
            <v>0</v>
          </cell>
          <cell r="BI213">
            <v>944.92129999957979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127.13870000001043</v>
          </cell>
          <cell r="BO213">
            <v>0</v>
          </cell>
          <cell r="BP213">
            <v>0</v>
          </cell>
          <cell r="BQ213">
            <v>0</v>
          </cell>
          <cell r="BR213">
            <v>3225.7173000052571</v>
          </cell>
          <cell r="BS213">
            <v>-1367.3179999999702</v>
          </cell>
          <cell r="BT213">
            <v>0</v>
          </cell>
          <cell r="BU213">
            <v>0</v>
          </cell>
          <cell r="BV213">
            <v>894.12319999933243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123.22230000048876</v>
          </cell>
          <cell r="CB213">
            <v>0</v>
          </cell>
          <cell r="CC213">
            <v>0</v>
          </cell>
          <cell r="CD213">
            <v>3575.6897999998182</v>
          </cell>
          <cell r="CE213">
            <v>23882.502200007439</v>
          </cell>
          <cell r="CF213">
            <v>7933.7648000000045</v>
          </cell>
          <cell r="CG213">
            <v>0</v>
          </cell>
          <cell r="CH213">
            <v>0</v>
          </cell>
          <cell r="CI213">
            <v>3625.6728999996558</v>
          </cell>
          <cell r="CJ213">
            <v>0</v>
          </cell>
          <cell r="CK213">
            <v>0</v>
          </cell>
          <cell r="CL213">
            <v>0</v>
          </cell>
          <cell r="CM213">
            <v>-106.4855999997817</v>
          </cell>
          <cell r="CN213">
            <v>1074.0530000003055</v>
          </cell>
          <cell r="CO213">
            <v>0</v>
          </cell>
          <cell r="CP213">
            <v>4650.0946000004187</v>
          </cell>
          <cell r="CQ213">
            <v>6705.402499999851</v>
          </cell>
          <cell r="CR213">
            <v>6614.3130000028759</v>
          </cell>
          <cell r="CS213">
            <v>8175.6855000015348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-1561.3724999995902</v>
          </cell>
          <cell r="DB213">
            <v>0</v>
          </cell>
          <cell r="DC213">
            <v>0</v>
          </cell>
          <cell r="DD213">
            <v>0</v>
          </cell>
          <cell r="DE213">
            <v>7591.3618999999017</v>
          </cell>
          <cell r="DF213">
            <v>0</v>
          </cell>
          <cell r="DG213">
            <v>0</v>
          </cell>
          <cell r="DH213">
            <v>0</v>
          </cell>
          <cell r="DI213">
            <v>9222.8409000001848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-1631.4790000002831</v>
          </cell>
          <cell r="DO213">
            <v>0</v>
          </cell>
          <cell r="DP213">
            <v>0</v>
          </cell>
          <cell r="DQ213">
            <v>0</v>
          </cell>
          <cell r="DR213">
            <v>16023.48050000146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-1674.0919999992475</v>
          </cell>
          <cell r="EA213">
            <v>17697.572499999776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9.7907111980021</v>
          </cell>
          <cell r="G215">
            <v>3.0439524609828368</v>
          </cell>
          <cell r="H215">
            <v>7.7997404315538006</v>
          </cell>
          <cell r="I215">
            <v>0</v>
          </cell>
          <cell r="J215">
            <v>0</v>
          </cell>
          <cell r="K215">
            <v>-3500.6274487301707</v>
          </cell>
          <cell r="L215">
            <v>-111.94326902646571</v>
          </cell>
          <cell r="M215">
            <v>19.942435854114592</v>
          </cell>
          <cell r="N215">
            <v>-53.679628286510706</v>
          </cell>
          <cell r="O215">
            <v>-444.37416141014546</v>
          </cell>
          <cell r="P215">
            <v>-0.70679780942737125</v>
          </cell>
          <cell r="Q215">
            <v>0.91482635296415538</v>
          </cell>
          <cell r="R215">
            <v>-678.12939047440886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-310.33193613961339</v>
          </cell>
          <cell r="Z215">
            <v>-97.599495179019868</v>
          </cell>
          <cell r="AA215">
            <v>-108.77745870407671</v>
          </cell>
          <cell r="AB215">
            <v>-6.0446136025711894</v>
          </cell>
          <cell r="AC215">
            <v>0</v>
          </cell>
          <cell r="AD215">
            <v>-155.37588684819639</v>
          </cell>
          <cell r="AE215">
            <v>-261.7019637785852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-44.428057952784002</v>
          </cell>
          <cell r="AM215">
            <v>7.6033896738663316</v>
          </cell>
          <cell r="AN215">
            <v>-224.87729550059885</v>
          </cell>
          <cell r="AO215">
            <v>0</v>
          </cell>
          <cell r="AP215">
            <v>0</v>
          </cell>
          <cell r="AQ215">
            <v>0</v>
          </cell>
          <cell r="AR215">
            <v>3737.7229739949107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-89.395076111890376</v>
          </cell>
          <cell r="AZ215">
            <v>-187.60982080269605</v>
          </cell>
          <cell r="BA215">
            <v>712.10486037377268</v>
          </cell>
          <cell r="BB215">
            <v>998.70998691208661</v>
          </cell>
          <cell r="BC215">
            <v>0</v>
          </cell>
          <cell r="BD215">
            <v>2303.9130236171186</v>
          </cell>
          <cell r="BE215">
            <v>1473.7612210586667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44.259454007260501</v>
          </cell>
          <cell r="BM215">
            <v>83.684169662185013</v>
          </cell>
          <cell r="BN215">
            <v>223.00180735811591</v>
          </cell>
          <cell r="BO215">
            <v>473.61721315979958</v>
          </cell>
          <cell r="BP215">
            <v>0</v>
          </cell>
          <cell r="BQ215">
            <v>649.19857687503099</v>
          </cell>
          <cell r="BR215">
            <v>512.80646520107985</v>
          </cell>
          <cell r="BS215">
            <v>-1257.0879729120061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34.881715140305459</v>
          </cell>
          <cell r="BZ215">
            <v>27.499822966754436</v>
          </cell>
          <cell r="CA215">
            <v>-203.44270000047982</v>
          </cell>
          <cell r="CB215">
            <v>708.97681999951601</v>
          </cell>
          <cell r="CC215">
            <v>509.96362999919802</v>
          </cell>
          <cell r="CD215">
            <v>692.01515000034124</v>
          </cell>
          <cell r="CE215">
            <v>8715.9841100051999</v>
          </cell>
          <cell r="CF215">
            <v>2302.1952499998733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-77.521610000170767</v>
          </cell>
          <cell r="CM215">
            <v>64.288670000620186</v>
          </cell>
          <cell r="CN215">
            <v>616.29690000042319</v>
          </cell>
          <cell r="CO215">
            <v>1358.8081000000238</v>
          </cell>
          <cell r="CP215">
            <v>0</v>
          </cell>
          <cell r="CQ215">
            <v>4451.9167999997735</v>
          </cell>
          <cell r="CR215">
            <v>-1626.6742600016296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-475.95375999994576</v>
          </cell>
          <cell r="DA215">
            <v>-1150.7204999998212</v>
          </cell>
          <cell r="DB215">
            <v>0</v>
          </cell>
          <cell r="DC215">
            <v>0</v>
          </cell>
          <cell r="DD215">
            <v>0</v>
          </cell>
          <cell r="DE215">
            <v>4305.0794700086117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483.93513000011444</v>
          </cell>
          <cell r="DM215">
            <v>-293.54330999962986</v>
          </cell>
          <cell r="DN215">
            <v>-445.92499999981374</v>
          </cell>
          <cell r="DO215">
            <v>0</v>
          </cell>
          <cell r="DP215">
            <v>0</v>
          </cell>
          <cell r="DQ215">
            <v>4560.6126499995589</v>
          </cell>
          <cell r="DR215">
            <v>-9535.3374900072813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152.18883999995887</v>
          </cell>
          <cell r="DZ215">
            <v>-870.60847000032663</v>
          </cell>
          <cell r="EA215">
            <v>-10246.255660000257</v>
          </cell>
          <cell r="EB215">
            <v>1429.3378000007942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2.8321041164454073</v>
          </cell>
          <cell r="L216">
            <v>5.9598841082770377</v>
          </cell>
          <cell r="M216">
            <v>4.1474248406011611</v>
          </cell>
          <cell r="N216">
            <v>2.2565221044351347</v>
          </cell>
          <cell r="O216">
            <v>0</v>
          </cell>
          <cell r="P216">
            <v>0</v>
          </cell>
          <cell r="Q216">
            <v>0</v>
          </cell>
          <cell r="R216">
            <v>22.405846425332129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9.216947932203766</v>
          </cell>
          <cell r="Y216">
            <v>3.5578724457882345</v>
          </cell>
          <cell r="Z216">
            <v>7.658782729646191</v>
          </cell>
          <cell r="AA216">
            <v>1.8857620555791073</v>
          </cell>
          <cell r="AB216">
            <v>2.1785459593957057E-2</v>
          </cell>
          <cell r="AC216">
            <v>0</v>
          </cell>
          <cell r="AD216">
            <v>6.4695802109781653E-2</v>
          </cell>
          <cell r="AE216">
            <v>8.534176729619503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0.55575971833604854</v>
          </cell>
          <cell r="AK216">
            <v>4.9468879383639432</v>
          </cell>
          <cell r="AL216">
            <v>-0.50638184888521209</v>
          </cell>
          <cell r="AM216">
            <v>1.6117207668139599</v>
          </cell>
          <cell r="AN216">
            <v>1.9019595783902332</v>
          </cell>
          <cell r="AO216">
            <v>2.4230577168054879E-2</v>
          </cell>
          <cell r="AP216">
            <v>0</v>
          </cell>
          <cell r="AQ216">
            <v>0</v>
          </cell>
          <cell r="AR216">
            <v>-14.515669119078666</v>
          </cell>
          <cell r="AS216">
            <v>-1.4535401121684117</v>
          </cell>
          <cell r="AT216">
            <v>-3.5189972057414707</v>
          </cell>
          <cell r="AU216">
            <v>0</v>
          </cell>
          <cell r="AV216">
            <v>0</v>
          </cell>
          <cell r="AW216">
            <v>5.7237553645973094</v>
          </cell>
          <cell r="AX216">
            <v>2.5979262891341932</v>
          </cell>
          <cell r="AY216">
            <v>0.14605335314990953</v>
          </cell>
          <cell r="AZ216">
            <v>1.4621965641854331</v>
          </cell>
          <cell r="BA216">
            <v>-3.198203559499234</v>
          </cell>
          <cell r="BB216">
            <v>-6.506888865318615</v>
          </cell>
          <cell r="BC216">
            <v>-3.5888401034462731</v>
          </cell>
          <cell r="BD216">
            <v>-6.1791308438987471</v>
          </cell>
          <cell r="BE216">
            <v>10.775646578986198</v>
          </cell>
          <cell r="BF216">
            <v>-1.1228284750541206</v>
          </cell>
          <cell r="BG216">
            <v>-0.97940311615820974</v>
          </cell>
          <cell r="BH216">
            <v>-0.16485308723713388</v>
          </cell>
          <cell r="BI216">
            <v>-3.459215856710216</v>
          </cell>
          <cell r="BJ216">
            <v>9.1832066488568671</v>
          </cell>
          <cell r="BK216">
            <v>9.8428307275171392</v>
          </cell>
          <cell r="BL216">
            <v>5.6126622599549592E-2</v>
          </cell>
          <cell r="BM216">
            <v>1.9511100886738859</v>
          </cell>
          <cell r="BN216">
            <v>-0.28838806546991691</v>
          </cell>
          <cell r="BO216">
            <v>-2.6079685426084325</v>
          </cell>
          <cell r="BP216">
            <v>-0.51081338606309146</v>
          </cell>
          <cell r="BQ216">
            <v>-1.124156979698455</v>
          </cell>
          <cell r="BR216">
            <v>5.2108735674992204</v>
          </cell>
          <cell r="BS216">
            <v>1.0817217953735963</v>
          </cell>
          <cell r="BT216">
            <v>-1.9395845580438618</v>
          </cell>
          <cell r="BU216">
            <v>-0.94806413922924548</v>
          </cell>
          <cell r="BV216">
            <v>-8.2704483361158054</v>
          </cell>
          <cell r="BW216">
            <v>9.7171581969014369</v>
          </cell>
          <cell r="BX216">
            <v>2.0248705231351778</v>
          </cell>
          <cell r="BY216">
            <v>1.3894559373147786</v>
          </cell>
          <cell r="BZ216">
            <v>2.1557641483959742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0.12918469617488881</v>
          </cell>
          <cell r="I217">
            <v>-1.623135796864517</v>
          </cell>
          <cell r="J217">
            <v>1.6169059840576665</v>
          </cell>
          <cell r="K217">
            <v>9.2423711200244725</v>
          </cell>
          <cell r="L217">
            <v>-14.549831069307402</v>
          </cell>
          <cell r="M217">
            <v>-683.81808800902218</v>
          </cell>
          <cell r="N217">
            <v>-2.6574359502410516</v>
          </cell>
          <cell r="O217">
            <v>4.9983300236053765</v>
          </cell>
          <cell r="P217">
            <v>-493.23842043869081</v>
          </cell>
          <cell r="Q217">
            <v>1.7775434356881306</v>
          </cell>
          <cell r="R217">
            <v>25.827109413221478</v>
          </cell>
          <cell r="S217">
            <v>2.047442861367017</v>
          </cell>
          <cell r="T217">
            <v>0.678702310717199</v>
          </cell>
          <cell r="U217">
            <v>4.7629585687536746</v>
          </cell>
          <cell r="V217">
            <v>5.0566332581511233</v>
          </cell>
          <cell r="W217">
            <v>24.990345758851618</v>
          </cell>
          <cell r="X217">
            <v>15.533596287714317</v>
          </cell>
          <cell r="Y217">
            <v>-185.02798928553239</v>
          </cell>
          <cell r="Z217">
            <v>-277.58735857298598</v>
          </cell>
          <cell r="AA217">
            <v>-38.264400914311409</v>
          </cell>
          <cell r="AB217">
            <v>0.87349572719540447</v>
          </cell>
          <cell r="AC217">
            <v>472.55692225729581</v>
          </cell>
          <cell r="AD217">
            <v>0.20676115539390594</v>
          </cell>
          <cell r="AE217">
            <v>134.39176818355918</v>
          </cell>
          <cell r="AF217">
            <v>1.1124263750389218E-2</v>
          </cell>
          <cell r="AG217">
            <v>1.6325177159160376E-2</v>
          </cell>
          <cell r="AH217">
            <v>8.5259550483897328E-2</v>
          </cell>
          <cell r="AI217">
            <v>1.2256701108417474</v>
          </cell>
          <cell r="AJ217">
            <v>11.630958613939583</v>
          </cell>
          <cell r="AK217">
            <v>9.7776710384059697</v>
          </cell>
          <cell r="AL217">
            <v>423.84659937745892</v>
          </cell>
          <cell r="AM217">
            <v>-250.50268753082491</v>
          </cell>
          <cell r="AN217">
            <v>-49.05283981654793</v>
          </cell>
          <cell r="AO217">
            <v>-12.646312600700185</v>
          </cell>
          <cell r="AP217">
            <v>0</v>
          </cell>
          <cell r="AQ217">
            <v>0</v>
          </cell>
          <cell r="AR217">
            <v>-556.15348608791828</v>
          </cell>
          <cell r="AS217">
            <v>-13.618802679469809</v>
          </cell>
          <cell r="AT217">
            <v>-14.59293808916118</v>
          </cell>
          <cell r="AU217">
            <v>-31.010924902511761</v>
          </cell>
          <cell r="AV217">
            <v>-470.11843205994228</v>
          </cell>
          <cell r="AW217">
            <v>14.5538497234229</v>
          </cell>
          <cell r="AX217">
            <v>4.4323036952409893</v>
          </cell>
          <cell r="AY217">
            <v>0.33418279176112264</v>
          </cell>
          <cell r="AZ217">
            <v>2.7123043888714164</v>
          </cell>
          <cell r="BA217">
            <v>-5.0367060455027968</v>
          </cell>
          <cell r="BB217">
            <v>-14.658580970135517</v>
          </cell>
          <cell r="BC217">
            <v>-15.335863510263152</v>
          </cell>
          <cell r="BD217">
            <v>-13.81387843110133</v>
          </cell>
          <cell r="BE217">
            <v>-1871.8831818290055</v>
          </cell>
          <cell r="BF217">
            <v>-8.058912463253364</v>
          </cell>
          <cell r="BG217">
            <v>-530.03232140059117</v>
          </cell>
          <cell r="BH217">
            <v>-4.1445039595710114</v>
          </cell>
          <cell r="BI217">
            <v>-37.56188257120084</v>
          </cell>
          <cell r="BJ217">
            <v>11.021823019837029</v>
          </cell>
          <cell r="BK217">
            <v>5.4708715870510787</v>
          </cell>
          <cell r="BL217">
            <v>-5.8704586924286559</v>
          </cell>
          <cell r="BM217">
            <v>-799.17877138999756</v>
          </cell>
          <cell r="BN217">
            <v>-436.39223445474636</v>
          </cell>
          <cell r="BO217">
            <v>-59.217623406322673</v>
          </cell>
          <cell r="BP217">
            <v>-2.6266851475229487</v>
          </cell>
          <cell r="BQ217">
            <v>-5.2924829515395686</v>
          </cell>
          <cell r="BR217">
            <v>-2977.0856156051159</v>
          </cell>
          <cell r="BS217">
            <v>-1531.1438121038955</v>
          </cell>
          <cell r="BT217">
            <v>526.71741812198889</v>
          </cell>
          <cell r="BU217">
            <v>-12.342620340874419</v>
          </cell>
          <cell r="BV217">
            <v>217.43111155147199</v>
          </cell>
          <cell r="BW217">
            <v>4.2771274638362229</v>
          </cell>
          <cell r="BX217">
            <v>3.3796074739657342</v>
          </cell>
          <cell r="BY217">
            <v>-461.62026776373386</v>
          </cell>
          <cell r="BZ217">
            <v>-1212.8287400058471</v>
          </cell>
          <cell r="CA217">
            <v>-294.6155199999921</v>
          </cell>
          <cell r="CB217">
            <v>-217.34166000003461</v>
          </cell>
          <cell r="CC217">
            <v>1.0017399999778718</v>
          </cell>
          <cell r="CD217">
            <v>0</v>
          </cell>
          <cell r="CE217">
            <v>-1065.0148100014776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-1.0057999999262393</v>
          </cell>
          <cell r="CK217">
            <v>-512.03595000004862</v>
          </cell>
          <cell r="CL217">
            <v>-18.413599999854341</v>
          </cell>
          <cell r="CM217">
            <v>-387.9359800000675</v>
          </cell>
          <cell r="CN217">
            <v>-145.6234800000675</v>
          </cell>
          <cell r="CO217">
            <v>0</v>
          </cell>
          <cell r="CP217">
            <v>0</v>
          </cell>
          <cell r="CQ217">
            <v>0</v>
          </cell>
          <cell r="CR217">
            <v>3560.6794999986887</v>
          </cell>
          <cell r="CS217">
            <v>0</v>
          </cell>
          <cell r="CT217">
            <v>3560.6795000000275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-628.2508499994874</v>
          </cell>
          <cell r="DF217">
            <v>0</v>
          </cell>
          <cell r="DG217">
            <v>0</v>
          </cell>
          <cell r="DH217">
            <v>0</v>
          </cell>
          <cell r="DI217">
            <v>-628.25084999995306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2103.1175299994648</v>
          </cell>
          <cell r="DS217">
            <v>710.39416999998502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670.57589999982156</v>
          </cell>
          <cell r="DZ217">
            <v>0</v>
          </cell>
          <cell r="EA217">
            <v>0</v>
          </cell>
          <cell r="EB217">
            <v>0</v>
          </cell>
          <cell r="EC217">
            <v>722.147459999891</v>
          </cell>
          <cell r="ED217">
            <v>0</v>
          </cell>
        </row>
        <row r="218">
          <cell r="F218">
            <v>-1.2434680894948542</v>
          </cell>
          <cell r="G218">
            <v>1.2270768601447344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4.2554454877972603E-2</v>
          </cell>
          <cell r="O218">
            <v>0.13589369505643845</v>
          </cell>
          <cell r="P218">
            <v>0</v>
          </cell>
          <cell r="Q218">
            <v>-3.2114960341714323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1383.6179000027478</v>
          </cell>
          <cell r="AS218">
            <v>0</v>
          </cell>
          <cell r="AT218">
            <v>298.71549999946728</v>
          </cell>
          <cell r="AU218">
            <v>327.47530000004917</v>
          </cell>
          <cell r="AV218">
            <v>502.11170000000857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-4.2137000001966953</v>
          </cell>
          <cell r="BC218">
            <v>119.15950000099838</v>
          </cell>
          <cell r="BD218">
            <v>140.36960000079125</v>
          </cell>
          <cell r="BE218">
            <v>594.75560000166297</v>
          </cell>
          <cell r="BF218">
            <v>0</v>
          </cell>
          <cell r="BG218">
            <v>270.19429999962449</v>
          </cell>
          <cell r="BH218">
            <v>132.17400000011548</v>
          </cell>
          <cell r="BI218">
            <v>38.724399999715388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153.6628999998793</v>
          </cell>
          <cell r="BP218">
            <v>0</v>
          </cell>
          <cell r="BQ218">
            <v>0</v>
          </cell>
          <cell r="BR218">
            <v>1048.1636000014842</v>
          </cell>
          <cell r="BS218">
            <v>0</v>
          </cell>
          <cell r="BT218">
            <v>154.48029999947175</v>
          </cell>
          <cell r="BU218">
            <v>0</v>
          </cell>
          <cell r="BV218">
            <v>596.5663999998942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297.11689999978989</v>
          </cell>
          <cell r="CC218">
            <v>0</v>
          </cell>
          <cell r="CD218">
            <v>0</v>
          </cell>
          <cell r="CE218">
            <v>2536.8009000048041</v>
          </cell>
          <cell r="CF218">
            <v>0</v>
          </cell>
          <cell r="CG218">
            <v>701.60490000015125</v>
          </cell>
          <cell r="CH218">
            <v>753.6695000003092</v>
          </cell>
          <cell r="CI218">
            <v>708.47809999994934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173.27689999993891</v>
          </cell>
          <cell r="CO218">
            <v>0</v>
          </cell>
          <cell r="CP218">
            <v>83.915399999823421</v>
          </cell>
          <cell r="CQ218">
            <v>115.85609999997541</v>
          </cell>
          <cell r="CR218">
            <v>9118.3034999966621</v>
          </cell>
          <cell r="CS218">
            <v>107.24570000031963</v>
          </cell>
          <cell r="CT218">
            <v>3239.9297000002116</v>
          </cell>
          <cell r="CU218">
            <v>755.8996000001207</v>
          </cell>
          <cell r="CV218">
            <v>529.05379999987781</v>
          </cell>
          <cell r="CW218">
            <v>0</v>
          </cell>
          <cell r="CX218">
            <v>184.52200000034645</v>
          </cell>
          <cell r="CY218">
            <v>0</v>
          </cell>
          <cell r="CZ218">
            <v>-78.530499999877065</v>
          </cell>
          <cell r="DA218">
            <v>-26.983200000133365</v>
          </cell>
          <cell r="DB218">
            <v>689.6871999995783</v>
          </cell>
          <cell r="DC218">
            <v>1779.9897999996319</v>
          </cell>
          <cell r="DD218">
            <v>1937.4893999993801</v>
          </cell>
          <cell r="DE218">
            <v>-39286.466599993408</v>
          </cell>
          <cell r="DF218">
            <v>2183.36699999962</v>
          </cell>
          <cell r="DG218">
            <v>1760.344800000079</v>
          </cell>
          <cell r="DH218">
            <v>1160.2724000001326</v>
          </cell>
          <cell r="DI218">
            <v>-47713.259199999738</v>
          </cell>
          <cell r="DJ218">
            <v>0</v>
          </cell>
          <cell r="DK218">
            <v>189.2090000002645</v>
          </cell>
          <cell r="DL218">
            <v>0</v>
          </cell>
          <cell r="DM218">
            <v>-175.46100000012666</v>
          </cell>
          <cell r="DN218">
            <v>377.12089999997988</v>
          </cell>
          <cell r="DO218">
            <v>576.7179000005126</v>
          </cell>
          <cell r="DP218">
            <v>975.13389999978244</v>
          </cell>
          <cell r="DQ218">
            <v>1380.0877000000328</v>
          </cell>
          <cell r="DR218">
            <v>3003.1688999980688</v>
          </cell>
          <cell r="DS218">
            <v>1941.2702999999747</v>
          </cell>
          <cell r="DT218">
            <v>1437.6714000003412</v>
          </cell>
          <cell r="DU218">
            <v>1025.9199000000954</v>
          </cell>
          <cell r="DV218">
            <v>3.6485999999567866</v>
          </cell>
          <cell r="DW218">
            <v>0</v>
          </cell>
          <cell r="DX218">
            <v>0</v>
          </cell>
          <cell r="DY218">
            <v>0</v>
          </cell>
          <cell r="DZ218">
            <v>74.079499999992549</v>
          </cell>
          <cell r="EA218">
            <v>-498.87699999986216</v>
          </cell>
          <cell r="EB218">
            <v>-603.59729999955744</v>
          </cell>
          <cell r="EC218">
            <v>714.21170000080019</v>
          </cell>
          <cell r="ED218">
            <v>-1091.1581999994814</v>
          </cell>
        </row>
        <row r="219">
          <cell r="F219">
            <v>0</v>
          </cell>
          <cell r="G219">
            <v>31.107675850391388</v>
          </cell>
          <cell r="H219">
            <v>-872.2962093744427</v>
          </cell>
          <cell r="I219">
            <v>-258.36324804648757</v>
          </cell>
          <cell r="J219">
            <v>-864.79783816356212</v>
          </cell>
          <cell r="K219">
            <v>-3082.6687123263255</v>
          </cell>
          <cell r="L219">
            <v>32.691389806568623</v>
          </cell>
          <cell r="M219">
            <v>23.427073353901505</v>
          </cell>
          <cell r="N219">
            <v>42.074477492831647</v>
          </cell>
          <cell r="O219">
            <v>59.119269105605781</v>
          </cell>
          <cell r="P219">
            <v>26.337473359890282</v>
          </cell>
          <cell r="Q219">
            <v>41.859487288631499</v>
          </cell>
          <cell r="R219">
            <v>-3820.4395795762539</v>
          </cell>
          <cell r="S219">
            <v>31.70726831164211</v>
          </cell>
          <cell r="T219">
            <v>17.94340450130403</v>
          </cell>
          <cell r="U219">
            <v>-1771.9335959926248</v>
          </cell>
          <cell r="V219">
            <v>-392.31371814478189</v>
          </cell>
          <cell r="W219">
            <v>-806.21744111832231</v>
          </cell>
          <cell r="X219">
            <v>-987.51197811774909</v>
          </cell>
          <cell r="Y219">
            <v>18.765091666951776</v>
          </cell>
          <cell r="Z219">
            <v>42.563546127639711</v>
          </cell>
          <cell r="AA219">
            <v>35.168993978761137</v>
          </cell>
          <cell r="AB219">
            <v>9.036524647846818</v>
          </cell>
          <cell r="AC219">
            <v>-20.314356615766883</v>
          </cell>
          <cell r="AD219">
            <v>2.6666811741888523</v>
          </cell>
          <cell r="AE219">
            <v>47.542849026620388</v>
          </cell>
          <cell r="AF219">
            <v>9.579931665211916E-2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-7.8260774938389659</v>
          </cell>
          <cell r="AM219">
            <v>24.207317164167762</v>
          </cell>
          <cell r="AN219">
            <v>30.19913430698216</v>
          </cell>
          <cell r="AO219">
            <v>0.86667572893202305</v>
          </cell>
          <cell r="AP219">
            <v>0</v>
          </cell>
          <cell r="AQ219">
            <v>0</v>
          </cell>
          <cell r="AR219">
            <v>7024.7748233228922</v>
          </cell>
          <cell r="AS219">
            <v>72.616862012073398</v>
          </cell>
          <cell r="AT219">
            <v>889.22190903220326</v>
          </cell>
          <cell r="AU219">
            <v>0</v>
          </cell>
          <cell r="AV219">
            <v>3252.5544315399602</v>
          </cell>
          <cell r="AW219">
            <v>-800.60052702855319</v>
          </cell>
          <cell r="AX219">
            <v>0</v>
          </cell>
          <cell r="AY219">
            <v>2.2234643092378974</v>
          </cell>
          <cell r="AZ219">
            <v>21.77261228300631</v>
          </cell>
          <cell r="BA219">
            <v>776.50019070599228</v>
          </cell>
          <cell r="BB219">
            <v>1515.8698745146394</v>
          </cell>
          <cell r="BC219">
            <v>582.50418888125569</v>
          </cell>
          <cell r="BD219">
            <v>712.11181706935167</v>
          </cell>
          <cell r="BE219">
            <v>3167.127362921834</v>
          </cell>
          <cell r="BF219">
            <v>-65.073534344322979</v>
          </cell>
          <cell r="BG219">
            <v>523.53048086445779</v>
          </cell>
          <cell r="BH219">
            <v>49.201370634138584</v>
          </cell>
          <cell r="BI219">
            <v>2721.8267287136987</v>
          </cell>
          <cell r="BJ219">
            <v>-617.48753966763616</v>
          </cell>
          <cell r="BK219">
            <v>0</v>
          </cell>
          <cell r="BL219">
            <v>0.84862510859966278</v>
          </cell>
          <cell r="BM219">
            <v>29.145720961503685</v>
          </cell>
          <cell r="BN219">
            <v>113.89159892871976</v>
          </cell>
          <cell r="BO219">
            <v>331.36477230675519</v>
          </cell>
          <cell r="BP219">
            <v>129.17746361345053</v>
          </cell>
          <cell r="BQ219">
            <v>-49.29832418449223</v>
          </cell>
          <cell r="BR219">
            <v>5659.2151451557875</v>
          </cell>
          <cell r="BS219">
            <v>458.42925906181335</v>
          </cell>
          <cell r="BT219">
            <v>179.39540200214833</v>
          </cell>
          <cell r="BU219">
            <v>1320.473097669892</v>
          </cell>
          <cell r="BV219">
            <v>4270.9434491414577</v>
          </cell>
          <cell r="BW219">
            <v>-1624.2863657819107</v>
          </cell>
          <cell r="BX219">
            <v>201.94975787680596</v>
          </cell>
          <cell r="BY219">
            <v>21.013097832910717</v>
          </cell>
          <cell r="BZ219">
            <v>32.202847340144217</v>
          </cell>
          <cell r="CA219">
            <v>0</v>
          </cell>
          <cell r="CB219">
            <v>595.92009999975562</v>
          </cell>
          <cell r="CC219">
            <v>129.88350000046194</v>
          </cell>
          <cell r="CD219">
            <v>73.291000000201166</v>
          </cell>
          <cell r="CE219">
            <v>19419.364400006831</v>
          </cell>
          <cell r="CF219">
            <v>761.58120000082999</v>
          </cell>
          <cell r="CG219">
            <v>8039.2675000000745</v>
          </cell>
          <cell r="CH219">
            <v>0</v>
          </cell>
          <cell r="CI219">
            <v>3838.9662999995053</v>
          </cell>
          <cell r="CJ219">
            <v>0</v>
          </cell>
          <cell r="CK219">
            <v>0</v>
          </cell>
          <cell r="CL219">
            <v>0</v>
          </cell>
          <cell r="CM219">
            <v>311.48450000025332</v>
          </cell>
          <cell r="CN219">
            <v>248.29529999941587</v>
          </cell>
          <cell r="CO219">
            <v>1024.8547999998555</v>
          </cell>
          <cell r="CP219">
            <v>5194.9148000013083</v>
          </cell>
          <cell r="CQ219">
            <v>0</v>
          </cell>
          <cell r="CR219">
            <v>-8492.5074999928474</v>
          </cell>
          <cell r="CS219">
            <v>6135.8359999991953</v>
          </cell>
          <cell r="CT219">
            <v>-11816.610499999486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147.88700000010431</v>
          </cell>
          <cell r="CZ219">
            <v>-597.69450000114739</v>
          </cell>
          <cell r="DA219">
            <v>-3492.1809999998659</v>
          </cell>
          <cell r="DB219">
            <v>-110.77400000020862</v>
          </cell>
          <cell r="DC219">
            <v>0</v>
          </cell>
          <cell r="DD219">
            <v>1241.0295000001788</v>
          </cell>
          <cell r="DE219">
            <v>19808.771999999881</v>
          </cell>
          <cell r="DF219">
            <v>6793.7379999998957</v>
          </cell>
          <cell r="DG219">
            <v>5221.0394999999553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482.71750000119209</v>
          </cell>
          <cell r="DM219">
            <v>-837.0530000012368</v>
          </cell>
          <cell r="DN219">
            <v>2885.8954999987036</v>
          </cell>
          <cell r="DO219">
            <v>512.41950000077486</v>
          </cell>
          <cell r="DP219">
            <v>4750.015000000596</v>
          </cell>
          <cell r="DQ219">
            <v>0</v>
          </cell>
          <cell r="DR219">
            <v>17495.723500013351</v>
          </cell>
          <cell r="DS219">
            <v>6362.2175000011921</v>
          </cell>
          <cell r="DT219">
            <v>3952.0834999997169</v>
          </cell>
          <cell r="DU219">
            <v>0</v>
          </cell>
          <cell r="DV219">
            <v>2853.2199999997392</v>
          </cell>
          <cell r="DW219">
            <v>0</v>
          </cell>
          <cell r="DX219">
            <v>0</v>
          </cell>
          <cell r="DY219">
            <v>115.3614999987185</v>
          </cell>
          <cell r="DZ219">
            <v>-1023.7744999993593</v>
          </cell>
          <cell r="EA219">
            <v>-583.26999999955297</v>
          </cell>
          <cell r="EB219">
            <v>1674.4169999994338</v>
          </cell>
          <cell r="EC219">
            <v>5291.5710000004619</v>
          </cell>
          <cell r="ED219">
            <v>-1146.1024999991059</v>
          </cell>
        </row>
        <row r="220">
          <cell r="F220">
            <v>-305.24101119861007</v>
          </cell>
          <cell r="G220">
            <v>-482.67220831103623</v>
          </cell>
          <cell r="H220">
            <v>-2545.2084457539022</v>
          </cell>
          <cell r="I220">
            <v>-1465.6949761556461</v>
          </cell>
          <cell r="J220">
            <v>-2508.826037818566</v>
          </cell>
          <cell r="K220">
            <v>-5121.3000541795045</v>
          </cell>
          <cell r="L220">
            <v>-693.10838381946087</v>
          </cell>
          <cell r="M220">
            <v>13.167303959839046</v>
          </cell>
          <cell r="N220">
            <v>-920.83719536010176</v>
          </cell>
          <cell r="O220">
            <v>-1075.5915477192029</v>
          </cell>
          <cell r="P220">
            <v>27.395824886858463</v>
          </cell>
          <cell r="Q220">
            <v>-1054.9445570772514</v>
          </cell>
          <cell r="R220">
            <v>-10050.997815802693</v>
          </cell>
          <cell r="S220">
            <v>-778.2061111740768</v>
          </cell>
          <cell r="T220">
            <v>-394.47210681345314</v>
          </cell>
          <cell r="U220">
            <v>-1187.3871625764295</v>
          </cell>
          <cell r="V220">
            <v>-1585.6830151136965</v>
          </cell>
          <cell r="W220">
            <v>-1929.7350046411157</v>
          </cell>
          <cell r="X220">
            <v>-1453.4822661010548</v>
          </cell>
          <cell r="Y220">
            <v>-237.24036868941039</v>
          </cell>
          <cell r="Z220">
            <v>-1234.9873651051894</v>
          </cell>
          <cell r="AA220">
            <v>-943.45404641516507</v>
          </cell>
          <cell r="AB220">
            <v>-287.74050223454833</v>
          </cell>
          <cell r="AC220">
            <v>-21.535895640961826</v>
          </cell>
          <cell r="AD220">
            <v>2.926028716377914</v>
          </cell>
          <cell r="AE220">
            <v>-2792.7065401524305</v>
          </cell>
          <cell r="AF220">
            <v>-2.8539235815405846</v>
          </cell>
          <cell r="AG220">
            <v>-1.7053251788020134</v>
          </cell>
          <cell r="AH220">
            <v>-15.279259549453855</v>
          </cell>
          <cell r="AI220">
            <v>-121.83397011086345</v>
          </cell>
          <cell r="AJ220">
            <v>-558.42310833185911</v>
          </cell>
          <cell r="AK220">
            <v>-495.40865897759795</v>
          </cell>
          <cell r="AL220">
            <v>-54.108662081882358</v>
          </cell>
          <cell r="AM220">
            <v>-685.7660700744018</v>
          </cell>
          <cell r="AN220">
            <v>-851.61641856748611</v>
          </cell>
          <cell r="AO220">
            <v>-5.7111437059938908</v>
          </cell>
          <cell r="AP220">
            <v>0</v>
          </cell>
          <cell r="AQ220">
            <v>0</v>
          </cell>
          <cell r="AR220">
            <v>17537.605707898736</v>
          </cell>
          <cell r="AS220">
            <v>3014.9657807778567</v>
          </cell>
          <cell r="AT220">
            <v>3962.6946262633428</v>
          </cell>
          <cell r="AU220">
            <v>3281.0730249024928</v>
          </cell>
          <cell r="AV220">
            <v>1147.994380521588</v>
          </cell>
          <cell r="AW220">
            <v>-792.79138805903494</v>
          </cell>
          <cell r="AX220">
            <v>-225.99692998453975</v>
          </cell>
          <cell r="AY220">
            <v>2.5675656581297517</v>
          </cell>
          <cell r="AZ220">
            <v>-639.83236243203282</v>
          </cell>
          <cell r="BA220">
            <v>317.03130852617323</v>
          </cell>
          <cell r="BB220">
            <v>1748.5195084074512</v>
          </cell>
          <cell r="BC220">
            <v>2239.0078147323802</v>
          </cell>
          <cell r="BD220">
            <v>3482.3723785867915</v>
          </cell>
          <cell r="BE220">
            <v>9593.3925112634897</v>
          </cell>
          <cell r="BF220">
            <v>2082.4227752834558</v>
          </cell>
          <cell r="BG220">
            <v>1282.5513236531988</v>
          </cell>
          <cell r="BH220">
            <v>1748.4418864119798</v>
          </cell>
          <cell r="BI220">
            <v>3086.8762697149068</v>
          </cell>
          <cell r="BJ220">
            <v>-1381.6844100011513</v>
          </cell>
          <cell r="BK220">
            <v>-902.06178231537342</v>
          </cell>
          <cell r="BL220">
            <v>-73.087417046539485</v>
          </cell>
          <cell r="BM220">
            <v>-504.33791932277381</v>
          </cell>
          <cell r="BN220">
            <v>249.87610623426735</v>
          </cell>
          <cell r="BO220">
            <v>1209.6511864820495</v>
          </cell>
          <cell r="BP220">
            <v>455.69733491819352</v>
          </cell>
          <cell r="BQ220">
            <v>2339.0471572410315</v>
          </cell>
          <cell r="BR220">
            <v>-6780.5380083173513</v>
          </cell>
          <cell r="BS220">
            <v>-24165.319115841761</v>
          </cell>
          <cell r="BT220">
            <v>3255.1177444336936</v>
          </cell>
          <cell r="BU220">
            <v>3951.287886807695</v>
          </cell>
          <cell r="BV220">
            <v>2583.4088276438415</v>
          </cell>
          <cell r="BW220">
            <v>-616.31393987778574</v>
          </cell>
          <cell r="BX220">
            <v>-812.11168587487191</v>
          </cell>
          <cell r="BY220">
            <v>-500.72566114645451</v>
          </cell>
          <cell r="BZ220">
            <v>-195.90093444939703</v>
          </cell>
          <cell r="CA220">
            <v>323.81380000058562</v>
          </cell>
          <cell r="CB220">
            <v>1809.2102699996904</v>
          </cell>
          <cell r="CC220">
            <v>3094.0943999998271</v>
          </cell>
          <cell r="CD220">
            <v>4492.9004000006244</v>
          </cell>
          <cell r="CE220">
            <v>20536.903999984264</v>
          </cell>
          <cell r="CF220">
            <v>7912.2538000000641</v>
          </cell>
          <cell r="CG220">
            <v>714.79550000000745</v>
          </cell>
          <cell r="CH220">
            <v>1822.2390000000596</v>
          </cell>
          <cell r="CI220">
            <v>3907.1245999997482</v>
          </cell>
          <cell r="CJ220">
            <v>58.868900000117719</v>
          </cell>
          <cell r="CK220">
            <v>-90.395100000314415</v>
          </cell>
          <cell r="CL220">
            <v>0</v>
          </cell>
          <cell r="CM220">
            <v>-3.9550000000745058</v>
          </cell>
          <cell r="CN220">
            <v>319.27489999961108</v>
          </cell>
          <cell r="CO220">
            <v>-807.33809999935329</v>
          </cell>
          <cell r="CP220">
            <v>3347.1114999996498</v>
          </cell>
          <cell r="CQ220">
            <v>3356.9239999996498</v>
          </cell>
          <cell r="CR220">
            <v>-112447.46150000393</v>
          </cell>
          <cell r="CS220">
            <v>1243.3540000002831</v>
          </cell>
          <cell r="CT220">
            <v>-106328.37650000025</v>
          </cell>
          <cell r="CU220">
            <v>-719.60500000044703</v>
          </cell>
          <cell r="CV220">
            <v>1101.9764999998733</v>
          </cell>
          <cell r="CW220">
            <v>-617.26750000007451</v>
          </cell>
          <cell r="CX220">
            <v>-1252.1015000008047</v>
          </cell>
          <cell r="CY220">
            <v>-832.88399999961257</v>
          </cell>
          <cell r="CZ220">
            <v>-1078.0094999987632</v>
          </cell>
          <cell r="DA220">
            <v>-2934.8040000004694</v>
          </cell>
          <cell r="DB220">
            <v>-780.60550000052899</v>
          </cell>
          <cell r="DC220">
            <v>132.61349999997765</v>
          </cell>
          <cell r="DD220">
            <v>-381.75200000032783</v>
          </cell>
          <cell r="DE220">
            <v>-17519.616000011563</v>
          </cell>
          <cell r="DF220">
            <v>-465.35499999951571</v>
          </cell>
          <cell r="DG220">
            <v>-94.245500000193715</v>
          </cell>
          <cell r="DH220">
            <v>-86.020000000484288</v>
          </cell>
          <cell r="DI220">
            <v>485.9394999993965</v>
          </cell>
          <cell r="DJ220">
            <v>-123.93850000016391</v>
          </cell>
          <cell r="DK220">
            <v>-2003.1639999998733</v>
          </cell>
          <cell r="DL220">
            <v>-294.6140000000596</v>
          </cell>
          <cell r="DM220">
            <v>-1146.4900000002235</v>
          </cell>
          <cell r="DN220">
            <v>-12050.203999999911</v>
          </cell>
          <cell r="DO220">
            <v>-923.9035000000149</v>
          </cell>
          <cell r="DP220">
            <v>-154.85600000061095</v>
          </cell>
          <cell r="DQ220">
            <v>-662.7649999987334</v>
          </cell>
          <cell r="DR220">
            <v>-109073.59450002015</v>
          </cell>
          <cell r="DS220">
            <v>401.61199999973178</v>
          </cell>
          <cell r="DT220">
            <v>520.45500000007451</v>
          </cell>
          <cell r="DU220">
            <v>1414.8650000002235</v>
          </cell>
          <cell r="DV220">
            <v>-0.83799999952316284</v>
          </cell>
          <cell r="DW220">
            <v>462.62100000027567</v>
          </cell>
          <cell r="DX220">
            <v>-956.75800000037998</v>
          </cell>
          <cell r="DY220">
            <v>-213.43500000052154</v>
          </cell>
          <cell r="DZ220">
            <v>-3303.7455000001937</v>
          </cell>
          <cell r="EA220">
            <v>-105970.94550000038</v>
          </cell>
          <cell r="EB220">
            <v>-994.47449999954551</v>
          </cell>
          <cell r="EC220">
            <v>-805.5964999999851</v>
          </cell>
          <cell r="ED220">
            <v>372.64549999963492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-5112.4404999986291</v>
          </cell>
          <cell r="G222">
            <v>-473.31258000060916</v>
          </cell>
          <cell r="H222">
            <v>-3409.5757299996912</v>
          </cell>
          <cell r="I222">
            <v>-1725.6813599988818</v>
          </cell>
          <cell r="J222">
            <v>-3372.0069699976593</v>
          </cell>
          <cell r="K222">
            <v>-11692.52174000442</v>
          </cell>
          <cell r="L222">
            <v>-780.95021000131965</v>
          </cell>
          <cell r="M222">
            <v>-623.1338500007987</v>
          </cell>
          <cell r="N222">
            <v>-940.039960000664</v>
          </cell>
          <cell r="O222">
            <v>-1670.3979099988937</v>
          </cell>
          <cell r="P222">
            <v>-440.21192000061274</v>
          </cell>
          <cell r="Q222">
            <v>-4728.0912999995053</v>
          </cell>
          <cell r="R222">
            <v>-14501.33382999897</v>
          </cell>
          <cell r="S222">
            <v>-744.45140000060201</v>
          </cell>
          <cell r="T222">
            <v>-375.84999999776483</v>
          </cell>
          <cell r="U222">
            <v>-2954.5577999986708</v>
          </cell>
          <cell r="V222">
            <v>-1972.9401000011712</v>
          </cell>
          <cell r="W222">
            <v>-2710.962100001052</v>
          </cell>
          <cell r="X222">
            <v>-2416.2436999976635</v>
          </cell>
          <cell r="Y222">
            <v>-710.2773300036788</v>
          </cell>
          <cell r="Z222">
            <v>-1559.9518899992108</v>
          </cell>
          <cell r="AA222">
            <v>-1053.4411500021815</v>
          </cell>
          <cell r="AB222">
            <v>-283.8533100001514</v>
          </cell>
          <cell r="AC222">
            <v>430.70667000114918</v>
          </cell>
          <cell r="AD222">
            <v>-149.51171999797225</v>
          </cell>
          <cell r="AE222">
            <v>-2863.9397099912167</v>
          </cell>
          <cell r="AF222">
            <v>-2.7470000013709068</v>
          </cell>
          <cell r="AG222">
            <v>-1.6890000011771917</v>
          </cell>
          <cell r="AH222">
            <v>-15.193999998271465</v>
          </cell>
          <cell r="AI222">
            <v>-120.60830000042915</v>
          </cell>
          <cell r="AJ222">
            <v>-546.23639000020921</v>
          </cell>
          <cell r="AK222">
            <v>-480.6841000020504</v>
          </cell>
          <cell r="AL222">
            <v>316.97741999849677</v>
          </cell>
          <cell r="AM222">
            <v>-902.84633000567555</v>
          </cell>
          <cell r="AN222">
            <v>-1093.4454599991441</v>
          </cell>
          <cell r="AO222">
            <v>-17.466550000011921</v>
          </cell>
          <cell r="AP222">
            <v>0</v>
          </cell>
          <cell r="AQ222">
            <v>0</v>
          </cell>
          <cell r="AR222">
            <v>29811.898849993944</v>
          </cell>
          <cell r="AS222">
            <v>3072.5102999955416</v>
          </cell>
          <cell r="AT222">
            <v>5132.5200999975204</v>
          </cell>
          <cell r="AU222">
            <v>3577.5373999997973</v>
          </cell>
          <cell r="AV222">
            <v>4961.9603800028563</v>
          </cell>
          <cell r="AW222">
            <v>-1573.1143099982291</v>
          </cell>
          <cell r="AX222">
            <v>-218.96670000068843</v>
          </cell>
          <cell r="AY222">
            <v>-84.123809993267059</v>
          </cell>
          <cell r="AZ222">
            <v>-801.4950699955225</v>
          </cell>
          <cell r="BA222">
            <v>1966.8297500051558</v>
          </cell>
          <cell r="BB222">
            <v>4237.7201999984682</v>
          </cell>
          <cell r="BC222">
            <v>2921.7468000017107</v>
          </cell>
          <cell r="BD222">
            <v>6618.7738099992275</v>
          </cell>
          <cell r="BE222">
            <v>14494.005960017443</v>
          </cell>
          <cell r="BF222">
            <v>2462.1843000017107</v>
          </cell>
          <cell r="BG222">
            <v>1545.2643800005317</v>
          </cell>
          <cell r="BH222">
            <v>1925.5078999958932</v>
          </cell>
          <cell r="BI222">
            <v>6751.3275999985635</v>
          </cell>
          <cell r="BJ222">
            <v>-1978.9669199995697</v>
          </cell>
          <cell r="BK222">
            <v>-886.74808000028133</v>
          </cell>
          <cell r="BL222">
            <v>-33.793670002371073</v>
          </cell>
          <cell r="BM222">
            <v>-1188.735689997673</v>
          </cell>
          <cell r="BN222">
            <v>277.22758999839425</v>
          </cell>
          <cell r="BO222">
            <v>2106.4704799987376</v>
          </cell>
          <cell r="BP222">
            <v>581.73729999735951</v>
          </cell>
          <cell r="BQ222">
            <v>2932.5307700037956</v>
          </cell>
          <cell r="BR222">
            <v>693.48975998163223</v>
          </cell>
          <cell r="BS222">
            <v>-27861.357919998467</v>
          </cell>
          <cell r="BT222">
            <v>4113.7712799981236</v>
          </cell>
          <cell r="BU222">
            <v>5258.4702999964356</v>
          </cell>
          <cell r="BV222">
            <v>8554.202539999038</v>
          </cell>
          <cell r="BW222">
            <v>-2226.6060199979693</v>
          </cell>
          <cell r="BX222">
            <v>-604.75745000131428</v>
          </cell>
          <cell r="BY222">
            <v>-905.06165999919176</v>
          </cell>
          <cell r="BZ222">
            <v>-1346.8712400011718</v>
          </cell>
          <cell r="CA222">
            <v>-51.022119998931885</v>
          </cell>
          <cell r="CB222">
            <v>3193.882429998368</v>
          </cell>
          <cell r="CC222">
            <v>3734.9432700015604</v>
          </cell>
          <cell r="CD222">
            <v>8833.8963500037789</v>
          </cell>
          <cell r="CE222">
            <v>74026.540799975395</v>
          </cell>
          <cell r="CF222">
            <v>18909.795050002635</v>
          </cell>
          <cell r="CG222">
            <v>9455.6679000034928</v>
          </cell>
          <cell r="CH222">
            <v>2575.9085000008345</v>
          </cell>
          <cell r="CI222">
            <v>12080.241899996996</v>
          </cell>
          <cell r="CJ222">
            <v>57.863100001588464</v>
          </cell>
          <cell r="CK222">
            <v>-602.43105000257492</v>
          </cell>
          <cell r="CL222">
            <v>-95.93520999699831</v>
          </cell>
          <cell r="CM222">
            <v>-122.60340999811888</v>
          </cell>
          <cell r="CN222">
            <v>2285.5735199972987</v>
          </cell>
          <cell r="CO222">
            <v>1576.32480000332</v>
          </cell>
          <cell r="CP222">
            <v>13276.036299999803</v>
          </cell>
          <cell r="CQ222">
            <v>14630.099400002509</v>
          </cell>
          <cell r="CR222">
            <v>-103273.34725999832</v>
          </cell>
          <cell r="CS222">
            <v>15662.12120000273</v>
          </cell>
          <cell r="CT222">
            <v>-111344.37780000269</v>
          </cell>
          <cell r="CU222">
            <v>36.294600000604987</v>
          </cell>
          <cell r="CV222">
            <v>1631.0302999988198</v>
          </cell>
          <cell r="CW222">
            <v>-617.26750000007451</v>
          </cell>
          <cell r="CX222">
            <v>-1067.5794999990612</v>
          </cell>
          <cell r="CY222">
            <v>-684.99699999764562</v>
          </cell>
          <cell r="CZ222">
            <v>-2230.1882600001991</v>
          </cell>
          <cell r="DA222">
            <v>-9166.0612000003457</v>
          </cell>
          <cell r="DB222">
            <v>-201.69229999929667</v>
          </cell>
          <cell r="DC222">
            <v>1912.6032999996096</v>
          </cell>
          <cell r="DD222">
            <v>2796.7668999992311</v>
          </cell>
          <cell r="DE222">
            <v>-25729.120079994202</v>
          </cell>
          <cell r="DF222">
            <v>8511.75</v>
          </cell>
          <cell r="DG222">
            <v>6887.1387999989092</v>
          </cell>
          <cell r="DH222">
            <v>1074.2523999996483</v>
          </cell>
          <cell r="DI222">
            <v>-38632.729649998248</v>
          </cell>
          <cell r="DJ222">
            <v>-123.93850000016391</v>
          </cell>
          <cell r="DK222">
            <v>-1813.9550000019372</v>
          </cell>
          <cell r="DL222">
            <v>672.03863000124693</v>
          </cell>
          <cell r="DM222">
            <v>-2452.5473100021482</v>
          </cell>
          <cell r="DN222">
            <v>-10864.591600000858</v>
          </cell>
          <cell r="DO222">
            <v>165.2339000031352</v>
          </cell>
          <cell r="DP222">
            <v>5570.2928999997675</v>
          </cell>
          <cell r="DQ222">
            <v>5277.9353500008583</v>
          </cell>
          <cell r="DR222">
            <v>-79983.441560029984</v>
          </cell>
          <cell r="DS222">
            <v>9415.4939699992537</v>
          </cell>
          <cell r="DT222">
            <v>5910.2098999992013</v>
          </cell>
          <cell r="DU222">
            <v>2440.7849000003189</v>
          </cell>
          <cell r="DV222">
            <v>2856.0305999964476</v>
          </cell>
          <cell r="DW222">
            <v>462.62100000120699</v>
          </cell>
          <cell r="DX222">
            <v>-956.75799999944866</v>
          </cell>
          <cell r="DY222">
            <v>724.69123999774456</v>
          </cell>
          <cell r="DZ222">
            <v>-6798.1409700065851</v>
          </cell>
          <cell r="EA222">
            <v>-99601.775659993291</v>
          </cell>
          <cell r="EB222">
            <v>1505.6830000020564</v>
          </cell>
          <cell r="EC222">
            <v>5922.3336599990726</v>
          </cell>
          <cell r="ED222">
            <v>-1864.6151999980211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A228" t="str">
            <v>Total Gas Fuel Burn Expense</v>
          </cell>
          <cell r="F228">
            <v>-5112.4404999986291</v>
          </cell>
          <cell r="G228">
            <v>-473.31258000060916</v>
          </cell>
          <cell r="H228">
            <v>-3409.5757299996912</v>
          </cell>
          <cell r="I228">
            <v>-1725.6813599988818</v>
          </cell>
          <cell r="J228">
            <v>-3372.0069699957967</v>
          </cell>
          <cell r="K228">
            <v>-11692.52174000442</v>
          </cell>
          <cell r="L228">
            <v>-780.95021000131965</v>
          </cell>
          <cell r="M228">
            <v>-623.1338500007987</v>
          </cell>
          <cell r="N228">
            <v>-940.039960000664</v>
          </cell>
          <cell r="O228">
            <v>-1670.3979099988937</v>
          </cell>
          <cell r="P228">
            <v>-440.21192000061274</v>
          </cell>
          <cell r="Q228">
            <v>-4728.0912999995053</v>
          </cell>
          <cell r="R228">
            <v>-14501.33382999897</v>
          </cell>
          <cell r="S228">
            <v>-744.45140000060201</v>
          </cell>
          <cell r="T228">
            <v>-375.84999999776483</v>
          </cell>
          <cell r="U228">
            <v>-2954.5577999986708</v>
          </cell>
          <cell r="V228">
            <v>-1972.9400999993086</v>
          </cell>
          <cell r="W228">
            <v>-2710.9620999991894</v>
          </cell>
          <cell r="X228">
            <v>-2416.2436999976635</v>
          </cell>
          <cell r="Y228">
            <v>-710.2773300036788</v>
          </cell>
          <cell r="Z228">
            <v>-1559.9518899992108</v>
          </cell>
          <cell r="AA228">
            <v>-1053.4411500021815</v>
          </cell>
          <cell r="AB228">
            <v>-283.8533100001514</v>
          </cell>
          <cell r="AC228">
            <v>430.70667000114918</v>
          </cell>
          <cell r="AD228">
            <v>-149.51171999797225</v>
          </cell>
          <cell r="AE228">
            <v>-2863.9397099912167</v>
          </cell>
          <cell r="AF228">
            <v>-2.7470000013709068</v>
          </cell>
          <cell r="AG228">
            <v>-1.6890000011771917</v>
          </cell>
          <cell r="AH228">
            <v>-15.193999998271465</v>
          </cell>
          <cell r="AI228">
            <v>-120.60830000042915</v>
          </cell>
          <cell r="AJ228">
            <v>-546.23638999834657</v>
          </cell>
          <cell r="AK228">
            <v>-480.6841000020504</v>
          </cell>
          <cell r="AL228">
            <v>316.97741999849677</v>
          </cell>
          <cell r="AM228">
            <v>-902.84633000567555</v>
          </cell>
          <cell r="AN228">
            <v>-1093.4454599991441</v>
          </cell>
          <cell r="AO228">
            <v>-17.466550000011921</v>
          </cell>
          <cell r="AP228">
            <v>0</v>
          </cell>
          <cell r="AQ228">
            <v>0</v>
          </cell>
          <cell r="AR228">
            <v>29811.898850023746</v>
          </cell>
          <cell r="AS228">
            <v>3072.5102999955416</v>
          </cell>
          <cell r="AT228">
            <v>5132.5200999975204</v>
          </cell>
          <cell r="AU228">
            <v>3577.5373999997973</v>
          </cell>
          <cell r="AV228">
            <v>4961.9603800028563</v>
          </cell>
          <cell r="AW228">
            <v>-1573.1143100000918</v>
          </cell>
          <cell r="AX228">
            <v>-218.96670000068843</v>
          </cell>
          <cell r="AY228">
            <v>-84.123809993267059</v>
          </cell>
          <cell r="AZ228">
            <v>-801.4950699955225</v>
          </cell>
          <cell r="BA228">
            <v>1966.8297500051558</v>
          </cell>
          <cell r="BB228">
            <v>4237.7201999984682</v>
          </cell>
          <cell r="BC228">
            <v>2921.7468000017107</v>
          </cell>
          <cell r="BD228">
            <v>6618.7738099992275</v>
          </cell>
          <cell r="BE228">
            <v>14494.00595998764</v>
          </cell>
          <cell r="BF228">
            <v>2462.1843000017107</v>
          </cell>
          <cell r="BG228">
            <v>1545.2643800005317</v>
          </cell>
          <cell r="BH228">
            <v>1925.5078999958932</v>
          </cell>
          <cell r="BI228">
            <v>6751.3275999985635</v>
          </cell>
          <cell r="BJ228">
            <v>-1978.9669199995697</v>
          </cell>
          <cell r="BK228">
            <v>-886.74808000028133</v>
          </cell>
          <cell r="BL228">
            <v>-33.793670002371073</v>
          </cell>
          <cell r="BM228">
            <v>-1188.735689997673</v>
          </cell>
          <cell r="BN228">
            <v>277.22758999839425</v>
          </cell>
          <cell r="BO228">
            <v>2106.4704799987376</v>
          </cell>
          <cell r="BP228">
            <v>581.73729999735951</v>
          </cell>
          <cell r="BQ228">
            <v>2932.5307700037956</v>
          </cell>
          <cell r="BR228">
            <v>693.48975998163223</v>
          </cell>
          <cell r="BS228">
            <v>-27861.357919998467</v>
          </cell>
          <cell r="BT228">
            <v>4113.7712799981236</v>
          </cell>
          <cell r="BU228">
            <v>5258.4702999964356</v>
          </cell>
          <cell r="BV228">
            <v>8554.202539999038</v>
          </cell>
          <cell r="BW228">
            <v>-2226.6060199998319</v>
          </cell>
          <cell r="BX228">
            <v>-604.75745000317693</v>
          </cell>
          <cell r="BY228">
            <v>-905.06165999919176</v>
          </cell>
          <cell r="BZ228">
            <v>-1346.8712400011718</v>
          </cell>
          <cell r="CA228">
            <v>-51.022119998931885</v>
          </cell>
          <cell r="CB228">
            <v>3193.882429998368</v>
          </cell>
          <cell r="CC228">
            <v>3734.9432700015604</v>
          </cell>
          <cell r="CD228">
            <v>8833.8963500037789</v>
          </cell>
          <cell r="CE228">
            <v>74026.540799975395</v>
          </cell>
          <cell r="CF228">
            <v>18909.795050002635</v>
          </cell>
          <cell r="CG228">
            <v>9455.6679000034928</v>
          </cell>
          <cell r="CH228">
            <v>2575.9085000008345</v>
          </cell>
          <cell r="CI228">
            <v>12080.241899996996</v>
          </cell>
          <cell r="CJ228">
            <v>57.863100003451109</v>
          </cell>
          <cell r="CK228">
            <v>-602.43105000257492</v>
          </cell>
          <cell r="CL228">
            <v>-95.93520999699831</v>
          </cell>
          <cell r="CM228">
            <v>-122.60340999811888</v>
          </cell>
          <cell r="CN228">
            <v>2285.5735199972987</v>
          </cell>
          <cell r="CO228">
            <v>1576.32480000332</v>
          </cell>
          <cell r="CP228">
            <v>13276.036299999803</v>
          </cell>
          <cell r="CQ228">
            <v>14630.099400002509</v>
          </cell>
          <cell r="CR228">
            <v>-103273.34725999832</v>
          </cell>
          <cell r="CS228">
            <v>15662.12120000273</v>
          </cell>
          <cell r="CT228">
            <v>-111344.37780000269</v>
          </cell>
          <cell r="CU228">
            <v>36.294599998742342</v>
          </cell>
          <cell r="CV228">
            <v>1631.0302999988198</v>
          </cell>
          <cell r="CW228">
            <v>-617.26750000193715</v>
          </cell>
          <cell r="CX228">
            <v>-1067.5794999990612</v>
          </cell>
          <cell r="CY228">
            <v>-684.99699999764562</v>
          </cell>
          <cell r="CZ228">
            <v>-2230.1882599964738</v>
          </cell>
          <cell r="DA228">
            <v>-9166.0612000003457</v>
          </cell>
          <cell r="DB228">
            <v>-201.69229999929667</v>
          </cell>
          <cell r="DC228">
            <v>1912.6032999996096</v>
          </cell>
          <cell r="DD228">
            <v>2796.7668999992311</v>
          </cell>
          <cell r="DE228">
            <v>-25729.120079994202</v>
          </cell>
          <cell r="DF228">
            <v>8511.75</v>
          </cell>
          <cell r="DG228">
            <v>6887.1387999989092</v>
          </cell>
          <cell r="DH228">
            <v>1074.2523999996483</v>
          </cell>
          <cell r="DI228">
            <v>-38632.729649998248</v>
          </cell>
          <cell r="DJ228">
            <v>-123.93850000202656</v>
          </cell>
          <cell r="DK228">
            <v>-1813.9550000019372</v>
          </cell>
          <cell r="DL228">
            <v>672.03863000124693</v>
          </cell>
          <cell r="DM228">
            <v>-2452.5473100021482</v>
          </cell>
          <cell r="DN228">
            <v>-10864.591600000858</v>
          </cell>
          <cell r="DO228">
            <v>165.2339000031352</v>
          </cell>
          <cell r="DP228">
            <v>5570.2928999997675</v>
          </cell>
          <cell r="DQ228">
            <v>5277.9353500008583</v>
          </cell>
          <cell r="DR228">
            <v>-79983.441560029984</v>
          </cell>
          <cell r="DS228">
            <v>9415.4939699992537</v>
          </cell>
          <cell r="DT228">
            <v>5910.2098999992013</v>
          </cell>
          <cell r="DU228">
            <v>2440.7849000021815</v>
          </cell>
          <cell r="DV228">
            <v>2856.0305999964476</v>
          </cell>
          <cell r="DW228">
            <v>462.62099999934435</v>
          </cell>
          <cell r="DX228">
            <v>-956.75799999944866</v>
          </cell>
          <cell r="DY228">
            <v>724.69123999774456</v>
          </cell>
          <cell r="DZ228">
            <v>-6798.1409700065851</v>
          </cell>
          <cell r="EA228">
            <v>-99601.775659993291</v>
          </cell>
          <cell r="EB228">
            <v>1505.6830000057817</v>
          </cell>
          <cell r="EC228">
            <v>5922.3336599990726</v>
          </cell>
          <cell r="ED228">
            <v>-1864.6151999980211</v>
          </cell>
        </row>
        <row r="230">
          <cell r="A230" t="str">
            <v>Other Generation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1238.6340000000055</v>
          </cell>
          <cell r="G233">
            <v>1036.1159999999945</v>
          </cell>
          <cell r="H233">
            <v>1265.7540000000008</v>
          </cell>
          <cell r="I233">
            <v>1087.9380000000092</v>
          </cell>
          <cell r="J233">
            <v>1073.5320000000065</v>
          </cell>
          <cell r="K233">
            <v>1347.3840000000055</v>
          </cell>
          <cell r="L233">
            <v>1550.3399999999965</v>
          </cell>
          <cell r="M233">
            <v>1612.9619999999995</v>
          </cell>
          <cell r="N233">
            <v>1582.9500000000116</v>
          </cell>
          <cell r="O233">
            <v>1516.6319999999978</v>
          </cell>
          <cell r="P233">
            <v>1513.1399999999994</v>
          </cell>
          <cell r="Q233">
            <v>1489.1399999999994</v>
          </cell>
          <cell r="R233">
            <v>16586.43069999991</v>
          </cell>
          <cell r="S233">
            <v>1259.277900000001</v>
          </cell>
          <cell r="T233">
            <v>1053.3846000000049</v>
          </cell>
          <cell r="U233">
            <v>1286.8499000000011</v>
          </cell>
          <cell r="V233">
            <v>1106.0703000000067</v>
          </cell>
          <cell r="W233">
            <v>1091.424199999994</v>
          </cell>
          <cell r="X233">
            <v>1369.840400000001</v>
          </cell>
          <cell r="Y233">
            <v>1576.1790000000037</v>
          </cell>
          <cell r="Z233">
            <v>1639.8447000000015</v>
          </cell>
          <cell r="AA233">
            <v>1609.3325000000041</v>
          </cell>
          <cell r="AB233">
            <v>1541.9091999999946</v>
          </cell>
          <cell r="AC233">
            <v>1538.3589999999967</v>
          </cell>
          <cell r="AD233">
            <v>1513.958999999988</v>
          </cell>
          <cell r="AE233">
            <v>17052.878689929843</v>
          </cell>
          <cell r="AF233">
            <v>1300.5656999999919</v>
          </cell>
          <cell r="AG233">
            <v>1138.3910999999935</v>
          </cell>
          <cell r="AH233">
            <v>1329.0417000000016</v>
          </cell>
          <cell r="AI233">
            <v>1142.3349000000162</v>
          </cell>
          <cell r="AJ233">
            <v>1127.2086000000127</v>
          </cell>
          <cell r="AK233">
            <v>1414.7532000000065</v>
          </cell>
          <cell r="AL233">
            <v>1627.8570000000036</v>
          </cell>
          <cell r="AM233">
            <v>1693.6101000000053</v>
          </cell>
          <cell r="AN233">
            <v>1662.0975000000035</v>
          </cell>
          <cell r="AO233">
            <v>1592.4636000000028</v>
          </cell>
          <cell r="AP233">
            <v>1588.7970000000059</v>
          </cell>
          <cell r="AQ233">
            <v>1435.7582899300032</v>
          </cell>
          <cell r="AR233">
            <v>-3096.7689270731062</v>
          </cell>
          <cell r="AS233">
            <v>700.8567821921315</v>
          </cell>
          <cell r="AT233">
            <v>-1295.4849714559969</v>
          </cell>
          <cell r="AU233">
            <v>-1007.4111493473174</v>
          </cell>
          <cell r="AV233">
            <v>-832.71900966402609</v>
          </cell>
          <cell r="AW233">
            <v>-272.83222163195023</v>
          </cell>
          <cell r="AX233">
            <v>116.3485823168885</v>
          </cell>
          <cell r="AY233">
            <v>631.87349443836138</v>
          </cell>
          <cell r="AZ233">
            <v>650.66148474876536</v>
          </cell>
          <cell r="BA233">
            <v>338.95011436799541</v>
          </cell>
          <cell r="BB233">
            <v>-280.24806435836945</v>
          </cell>
          <cell r="BC233">
            <v>-680.83311262400821</v>
          </cell>
          <cell r="BD233">
            <v>-1165.9308560560457</v>
          </cell>
          <cell r="BE233">
            <v>-4586.3542962167412</v>
          </cell>
          <cell r="BF233">
            <v>-349.41239110019524</v>
          </cell>
          <cell r="BG233">
            <v>-1317.6633887141943</v>
          </cell>
          <cell r="BH233">
            <v>-1078.5582016439876</v>
          </cell>
          <cell r="BI233">
            <v>-849.32672748004552</v>
          </cell>
          <cell r="BJ233">
            <v>-279.50391367799602</v>
          </cell>
          <cell r="BK233">
            <v>124.74852739798371</v>
          </cell>
          <cell r="BL233">
            <v>651.61954113957472</v>
          </cell>
          <cell r="BM233">
            <v>670.99465350719402</v>
          </cell>
          <cell r="BN233">
            <v>354.56723183640861</v>
          </cell>
          <cell r="BO233">
            <v>-284.91931859159376</v>
          </cell>
          <cell r="BP233">
            <v>-1036.1957178160083</v>
          </cell>
          <cell r="BQ233">
            <v>-1192.7045910743182</v>
          </cell>
          <cell r="BR233">
            <v>-4616.299856018275</v>
          </cell>
          <cell r="BS233">
            <v>-273.38261135830544</v>
          </cell>
          <cell r="BT233">
            <v>-1326.4912019160111</v>
          </cell>
          <cell r="BU233">
            <v>-1095.4984486648464</v>
          </cell>
          <cell r="BV233">
            <v>-862.2680300300126</v>
          </cell>
          <cell r="BW233">
            <v>-283.7263072009664</v>
          </cell>
          <cell r="BX233">
            <v>127.18147766997572</v>
          </cell>
          <cell r="BY233">
            <v>661.49256449018139</v>
          </cell>
          <cell r="BZ233">
            <v>681.16123916639481</v>
          </cell>
          <cell r="CA233">
            <v>361.68373530200915</v>
          </cell>
          <cell r="CB233">
            <v>-289.68572646682151</v>
          </cell>
          <cell r="CC233">
            <v>-1070.8582019811147</v>
          </cell>
          <cell r="CD233">
            <v>-1245.9083450289909</v>
          </cell>
          <cell r="CE233">
            <v>-3882.9580134330317</v>
          </cell>
          <cell r="CF233">
            <v>139.25303455966059</v>
          </cell>
          <cell r="CG233">
            <v>-1488.8143277519848</v>
          </cell>
          <cell r="CH233">
            <v>-1059.633496428025</v>
          </cell>
          <cell r="CI233">
            <v>-877.25606470793718</v>
          </cell>
          <cell r="CJ233">
            <v>-286.54566260403953</v>
          </cell>
          <cell r="CK233">
            <v>124.76297164399875</v>
          </cell>
          <cell r="CL233">
            <v>671.36558784078807</v>
          </cell>
          <cell r="CM233">
            <v>691.32774118561065</v>
          </cell>
          <cell r="CN233">
            <v>367.22245020000264</v>
          </cell>
          <cell r="CO233">
            <v>-287.3719047504128</v>
          </cell>
          <cell r="CP233">
            <v>-904.55030743358657</v>
          </cell>
          <cell r="CQ233">
            <v>-972.71803518722299</v>
          </cell>
          <cell r="CR233">
            <v>-3537.7411973867565</v>
          </cell>
          <cell r="CS233">
            <v>461.8842949901009</v>
          </cell>
          <cell r="CT233">
            <v>-1383.4632283499814</v>
          </cell>
          <cell r="CU233">
            <v>-1086.2987688700669</v>
          </cell>
          <cell r="CV233">
            <v>-903.9113444199902</v>
          </cell>
          <cell r="CW233">
            <v>-294.973476210027</v>
          </cell>
          <cell r="CX233">
            <v>170.03268022002885</v>
          </cell>
          <cell r="CY233">
            <v>691.11163454200141</v>
          </cell>
          <cell r="CZ233">
            <v>711.6609107440454</v>
          </cell>
          <cell r="DA233">
            <v>376.43238472001394</v>
          </cell>
          <cell r="DB233">
            <v>-295.57433441199828</v>
          </cell>
          <cell r="DC233">
            <v>-866.29363069997635</v>
          </cell>
          <cell r="DD233">
            <v>-1118.3483196410234</v>
          </cell>
          <cell r="DE233">
            <v>-3867.5057315547019</v>
          </cell>
          <cell r="DF233">
            <v>324.31599299970549</v>
          </cell>
          <cell r="DG233">
            <v>-1430.5880984112155</v>
          </cell>
          <cell r="DH233">
            <v>-1122.6514044696814</v>
          </cell>
          <cell r="DI233">
            <v>-928.99312581599224</v>
          </cell>
          <cell r="DJ233">
            <v>-303.40128981601447</v>
          </cell>
          <cell r="DK233">
            <v>133.65859967994038</v>
          </cell>
          <cell r="DL233">
            <v>710.85768124318565</v>
          </cell>
          <cell r="DM233">
            <v>731.99407818241161</v>
          </cell>
          <cell r="DN233">
            <v>387.18768283200916</v>
          </cell>
          <cell r="DO233">
            <v>-303.80337731522741</v>
          </cell>
          <cell r="DP233">
            <v>-909.15812259609811</v>
          </cell>
          <cell r="DQ233">
            <v>-1156.9243480680743</v>
          </cell>
          <cell r="DR233">
            <v>-3981.7828969890252</v>
          </cell>
          <cell r="DS233">
            <v>233.12511618691497</v>
          </cell>
          <cell r="DT233">
            <v>-1456.9543975139968</v>
          </cell>
          <cell r="DU233">
            <v>-1158.5394925625878</v>
          </cell>
          <cell r="DV233">
            <v>-943.36711484077387</v>
          </cell>
          <cell r="DW233">
            <v>-307.6151966190082</v>
          </cell>
          <cell r="DX233">
            <v>134.18364862899762</v>
          </cell>
          <cell r="DY233">
            <v>720.73070459376322</v>
          </cell>
          <cell r="DZ233">
            <v>742.16066552160191</v>
          </cell>
          <cell r="EA233">
            <v>392.53249866794795</v>
          </cell>
          <cell r="EB233">
            <v>-308.53872207185486</v>
          </cell>
          <cell r="EC233">
            <v>-907.84510174090974</v>
          </cell>
          <cell r="ED233">
            <v>-1121.6555052401964</v>
          </cell>
        </row>
        <row r="235">
          <cell r="A235" t="str">
            <v>Total Other Generation</v>
          </cell>
          <cell r="F235">
            <v>1238.6340000000055</v>
          </cell>
          <cell r="G235">
            <v>1036.1159999999945</v>
          </cell>
          <cell r="H235">
            <v>1265.7540000000008</v>
          </cell>
          <cell r="I235">
            <v>1087.9380000000092</v>
          </cell>
          <cell r="J235">
            <v>1073.5320000000065</v>
          </cell>
          <cell r="K235">
            <v>1347.3840000000055</v>
          </cell>
          <cell r="L235">
            <v>1550.3399999999965</v>
          </cell>
          <cell r="M235">
            <v>1612.9619999999995</v>
          </cell>
          <cell r="N235">
            <v>1582.9500000000116</v>
          </cell>
          <cell r="O235">
            <v>1516.6319999999978</v>
          </cell>
          <cell r="P235">
            <v>1513.1399999999994</v>
          </cell>
          <cell r="Q235">
            <v>1489.1399999999994</v>
          </cell>
          <cell r="R235">
            <v>16586.43069999991</v>
          </cell>
          <cell r="S235">
            <v>1259.277900000001</v>
          </cell>
          <cell r="T235">
            <v>1053.3846000000049</v>
          </cell>
          <cell r="U235">
            <v>1286.8499000000011</v>
          </cell>
          <cell r="V235">
            <v>1106.0703000000067</v>
          </cell>
          <cell r="W235">
            <v>1091.424199999994</v>
          </cell>
          <cell r="X235">
            <v>1369.840400000001</v>
          </cell>
          <cell r="Y235">
            <v>1576.1790000000037</v>
          </cell>
          <cell r="Z235">
            <v>1639.8447000000015</v>
          </cell>
          <cell r="AA235">
            <v>1609.3325000000041</v>
          </cell>
          <cell r="AB235">
            <v>1541.9091999999946</v>
          </cell>
          <cell r="AC235">
            <v>1538.3589999999967</v>
          </cell>
          <cell r="AD235">
            <v>1513.958999999988</v>
          </cell>
          <cell r="AE235">
            <v>17052.878689929843</v>
          </cell>
          <cell r="AF235">
            <v>1300.5656999999919</v>
          </cell>
          <cell r="AG235">
            <v>1138.3910999999935</v>
          </cell>
          <cell r="AH235">
            <v>1329.0417000000016</v>
          </cell>
          <cell r="AI235">
            <v>1142.3349000000162</v>
          </cell>
          <cell r="AJ235">
            <v>1127.2086000000127</v>
          </cell>
          <cell r="AK235">
            <v>1414.7532000000065</v>
          </cell>
          <cell r="AL235">
            <v>1627.8570000000036</v>
          </cell>
          <cell r="AM235">
            <v>1693.6101000000053</v>
          </cell>
          <cell r="AN235">
            <v>1662.0975000000035</v>
          </cell>
          <cell r="AO235">
            <v>1592.4636000000028</v>
          </cell>
          <cell r="AP235">
            <v>1588.7970000000059</v>
          </cell>
          <cell r="AQ235">
            <v>1435.7582899300032</v>
          </cell>
          <cell r="AR235">
            <v>-3096.7689270731062</v>
          </cell>
          <cell r="AS235">
            <v>700.8567821921315</v>
          </cell>
          <cell r="AT235">
            <v>-1295.4849714559969</v>
          </cell>
          <cell r="AU235">
            <v>-1007.4111493473174</v>
          </cell>
          <cell r="AV235">
            <v>-832.71900966402609</v>
          </cell>
          <cell r="AW235">
            <v>-272.83222163195023</v>
          </cell>
          <cell r="AX235">
            <v>116.3485823168885</v>
          </cell>
          <cell r="AY235">
            <v>631.87349443836138</v>
          </cell>
          <cell r="AZ235">
            <v>650.66148474876536</v>
          </cell>
          <cell r="BA235">
            <v>338.95011436799541</v>
          </cell>
          <cell r="BB235">
            <v>-280.24806435836945</v>
          </cell>
          <cell r="BC235">
            <v>-680.83311262400821</v>
          </cell>
          <cell r="BD235">
            <v>-1165.9308560560457</v>
          </cell>
          <cell r="BE235">
            <v>-4586.3542962167412</v>
          </cell>
          <cell r="BF235">
            <v>-349.41239110019524</v>
          </cell>
          <cell r="BG235">
            <v>-1317.6633887141943</v>
          </cell>
          <cell r="BH235">
            <v>-1078.5582016439876</v>
          </cell>
          <cell r="BI235">
            <v>-849.32672748004552</v>
          </cell>
          <cell r="BJ235">
            <v>-279.50391367799602</v>
          </cell>
          <cell r="BK235">
            <v>124.74852739798371</v>
          </cell>
          <cell r="BL235">
            <v>651.61954113957472</v>
          </cell>
          <cell r="BM235">
            <v>670.99465350719402</v>
          </cell>
          <cell r="BN235">
            <v>354.56723183640861</v>
          </cell>
          <cell r="BO235">
            <v>-284.91931859159376</v>
          </cell>
          <cell r="BP235">
            <v>-1036.1957178160083</v>
          </cell>
          <cell r="BQ235">
            <v>-1192.7045910743182</v>
          </cell>
          <cell r="BR235">
            <v>-4616.299856018275</v>
          </cell>
          <cell r="BS235">
            <v>-273.38261135830544</v>
          </cell>
          <cell r="BT235">
            <v>-1326.4912019160111</v>
          </cell>
          <cell r="BU235">
            <v>-1095.4984486648464</v>
          </cell>
          <cell r="BV235">
            <v>-862.2680300300126</v>
          </cell>
          <cell r="BW235">
            <v>-283.7263072009664</v>
          </cell>
          <cell r="BX235">
            <v>127.18147766997572</v>
          </cell>
          <cell r="BY235">
            <v>661.49256449018139</v>
          </cell>
          <cell r="BZ235">
            <v>681.16123916639481</v>
          </cell>
          <cell r="CA235">
            <v>361.68373530200915</v>
          </cell>
          <cell r="CB235">
            <v>-289.68572646682151</v>
          </cell>
          <cell r="CC235">
            <v>-1070.8582019811147</v>
          </cell>
          <cell r="CD235">
            <v>-1245.9083450289909</v>
          </cell>
          <cell r="CE235">
            <v>-3882.9580134330317</v>
          </cell>
          <cell r="CF235">
            <v>139.25303455966059</v>
          </cell>
          <cell r="CG235">
            <v>-1488.8143277519848</v>
          </cell>
          <cell r="CH235">
            <v>-1059.633496428025</v>
          </cell>
          <cell r="CI235">
            <v>-877.25606470793718</v>
          </cell>
          <cell r="CJ235">
            <v>-286.54566260403953</v>
          </cell>
          <cell r="CK235">
            <v>124.76297164399875</v>
          </cell>
          <cell r="CL235">
            <v>671.36558784078807</v>
          </cell>
          <cell r="CM235">
            <v>691.32774118561065</v>
          </cell>
          <cell r="CN235">
            <v>367.22245020000264</v>
          </cell>
          <cell r="CO235">
            <v>-287.3719047504128</v>
          </cell>
          <cell r="CP235">
            <v>-904.55030743358657</v>
          </cell>
          <cell r="CQ235">
            <v>-972.71803518722299</v>
          </cell>
          <cell r="CR235">
            <v>-3537.7411973867565</v>
          </cell>
          <cell r="CS235">
            <v>461.8842949901009</v>
          </cell>
          <cell r="CT235">
            <v>-1383.4632283499814</v>
          </cell>
          <cell r="CU235">
            <v>-1086.2987688700669</v>
          </cell>
          <cell r="CV235">
            <v>-903.9113444199902</v>
          </cell>
          <cell r="CW235">
            <v>-294.973476210027</v>
          </cell>
          <cell r="CX235">
            <v>170.03268022002885</v>
          </cell>
          <cell r="CY235">
            <v>691.11163454200141</v>
          </cell>
          <cell r="CZ235">
            <v>711.6609107440454</v>
          </cell>
          <cell r="DA235">
            <v>376.43238472001394</v>
          </cell>
          <cell r="DB235">
            <v>-295.57433441199828</v>
          </cell>
          <cell r="DC235">
            <v>-866.29363069997635</v>
          </cell>
          <cell r="DD235">
            <v>-1118.3483196410234</v>
          </cell>
          <cell r="DE235">
            <v>-3867.5057315547019</v>
          </cell>
          <cell r="DF235">
            <v>324.31599299970549</v>
          </cell>
          <cell r="DG235">
            <v>-1430.5880984112155</v>
          </cell>
          <cell r="DH235">
            <v>-1122.6514044696814</v>
          </cell>
          <cell r="DI235">
            <v>-928.99312581599224</v>
          </cell>
          <cell r="DJ235">
            <v>-303.40128981601447</v>
          </cell>
          <cell r="DK235">
            <v>133.65859967994038</v>
          </cell>
          <cell r="DL235">
            <v>710.85768124318565</v>
          </cell>
          <cell r="DM235">
            <v>731.99407818241161</v>
          </cell>
          <cell r="DN235">
            <v>387.18768283200916</v>
          </cell>
          <cell r="DO235">
            <v>-303.80337731522741</v>
          </cell>
          <cell r="DP235">
            <v>-909.15812259609811</v>
          </cell>
          <cell r="DQ235">
            <v>-1156.9243480680743</v>
          </cell>
          <cell r="DR235">
            <v>-3981.7828969890252</v>
          </cell>
          <cell r="DS235">
            <v>233.12511618691497</v>
          </cell>
          <cell r="DT235">
            <v>-1456.9543975139968</v>
          </cell>
          <cell r="DU235">
            <v>-1158.5394925625878</v>
          </cell>
          <cell r="DV235">
            <v>-943.36711484077387</v>
          </cell>
          <cell r="DW235">
            <v>-307.6151966190082</v>
          </cell>
          <cell r="DX235">
            <v>134.18364862899762</v>
          </cell>
          <cell r="DY235">
            <v>720.73070459376322</v>
          </cell>
          <cell r="DZ235">
            <v>742.16066552160191</v>
          </cell>
          <cell r="EA235">
            <v>392.53249866794795</v>
          </cell>
          <cell r="EB235">
            <v>-308.53872207185486</v>
          </cell>
          <cell r="EC235">
            <v>-907.84510174090974</v>
          </cell>
          <cell r="ED235">
            <v>-1121.6555052401964</v>
          </cell>
        </row>
        <row r="237">
          <cell r="A237" t="str">
            <v>IRP Resources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-22418.099999999627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-23293.60000000149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-23293.60000000149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-23478.215999998152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-23478.215999998152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-19400.200000000186</v>
          </cell>
          <cell r="R242">
            <v>-19901.599999999627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-19901.599999999627</v>
          </cell>
          <cell r="AE242">
            <v>-22738.700000000186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-22738.700000000186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Total IRP Resources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-22418.099999999627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-19400.200000000186</v>
          </cell>
          <cell r="R262">
            <v>-43195.20000000298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-23293.60000000149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-19901.599999999627</v>
          </cell>
          <cell r="AE262">
            <v>-46216.915999997407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-23478.215999998152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-22738.700000000186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4">
          <cell r="A264" t="str">
            <v>Growth Station Resources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36.72810000000004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36.72810000000004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38.379699999999957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38.379699999999957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39.64670000000001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39.64670000000001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17.483999999998559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17.483999999998559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34.764999999999418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34.764999999999418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11.261000000000422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11.261000000000422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11.009000000000015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11.009000000000015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-182.40667999999914</v>
          </cell>
          <cell r="AF269">
            <v>0</v>
          </cell>
          <cell r="AG269">
            <v>0</v>
          </cell>
          <cell r="AH269">
            <v>-15.201900000000023</v>
          </cell>
          <cell r="AI269">
            <v>0</v>
          </cell>
          <cell r="AJ269">
            <v>0</v>
          </cell>
          <cell r="AK269">
            <v>-2.2264000000000124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-164.97837999999999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-14.208599999999933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-14.208599999999933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A273" t="str">
            <v>Total Growth Station Resources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-182.4066799999564</v>
          </cell>
          <cell r="AF273">
            <v>0</v>
          </cell>
          <cell r="AG273">
            <v>0</v>
          </cell>
          <cell r="AH273">
            <v>-15.201900000000023</v>
          </cell>
          <cell r="AI273">
            <v>0</v>
          </cell>
          <cell r="AJ273">
            <v>0</v>
          </cell>
          <cell r="AK273">
            <v>-2.2264000000000124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-164.97838000000002</v>
          </cell>
          <cell r="AR273">
            <v>36.728099999949336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36.728100000000268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38.379699999990407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38.379700000001321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39.64670000000001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39.64670000000001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17.48399999999674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17.483999999998559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34.764999999999418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34.764999999999418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-2.9475999999995111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11.261000000000422</v>
          </cell>
          <cell r="DM273">
            <v>-14.208599999999933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11.009000000000015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11.009000000000015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</v>
          </cell>
          <cell r="F275">
            <v>-40245.076553702354</v>
          </cell>
          <cell r="G275">
            <v>-30930.771339610219</v>
          </cell>
          <cell r="H275">
            <v>-36823.771277472377</v>
          </cell>
          <cell r="I275">
            <v>-29456.599470108747</v>
          </cell>
          <cell r="J275">
            <v>-27685.760813459754</v>
          </cell>
          <cell r="K275">
            <v>-32937.331613615155</v>
          </cell>
          <cell r="L275">
            <v>-53307.329457879066</v>
          </cell>
          <cell r="M275">
            <v>-52488.197400152683</v>
          </cell>
          <cell r="N275">
            <v>-46215.893621832132</v>
          </cell>
          <cell r="O275">
            <v>-42922.617551639676</v>
          </cell>
          <cell r="P275">
            <v>-45265.628841161728</v>
          </cell>
          <cell r="Q275">
            <v>-51649.705536827445</v>
          </cell>
          <cell r="R275">
            <v>-497377.51973414421</v>
          </cell>
          <cell r="S275">
            <v>-44173.011898428202</v>
          </cell>
          <cell r="T275">
            <v>-33002.649093419313</v>
          </cell>
          <cell r="U275">
            <v>-37808.968701943755</v>
          </cell>
          <cell r="V275">
            <v>-29450.343445852399</v>
          </cell>
          <cell r="W275">
            <v>-28169.967791482806</v>
          </cell>
          <cell r="X275">
            <v>-35730.317945256829</v>
          </cell>
          <cell r="Y275">
            <v>-53139.234142780304</v>
          </cell>
          <cell r="Z275">
            <v>-52991.065991044044</v>
          </cell>
          <cell r="AA275">
            <v>-46314.460744842887</v>
          </cell>
          <cell r="AB275">
            <v>-44441.293453782797</v>
          </cell>
          <cell r="AC275">
            <v>-44719.310525327921</v>
          </cell>
          <cell r="AD275">
            <v>-47436.896000131965</v>
          </cell>
          <cell r="AE275">
            <v>-540027.6171298027</v>
          </cell>
          <cell r="AF275">
            <v>-44164.859861329198</v>
          </cell>
          <cell r="AG275">
            <v>-39890.184779465199</v>
          </cell>
          <cell r="AH275">
            <v>-41474.954416975379</v>
          </cell>
          <cell r="AI275">
            <v>-33122.634894117713</v>
          </cell>
          <cell r="AJ275">
            <v>-30711.817088037729</v>
          </cell>
          <cell r="AK275">
            <v>-39171.81015740335</v>
          </cell>
          <cell r="AL275">
            <v>-54264.036628782749</v>
          </cell>
          <cell r="AM275">
            <v>-53898.05832913518</v>
          </cell>
          <cell r="AN275">
            <v>-46313.031939908862</v>
          </cell>
          <cell r="AO275">
            <v>-48639.379783406854</v>
          </cell>
          <cell r="AP275">
            <v>-49949.860184207559</v>
          </cell>
          <cell r="AQ275">
            <v>-58426.989067301154</v>
          </cell>
          <cell r="AR275">
            <v>178727.44571042061</v>
          </cell>
          <cell r="AS275">
            <v>50863.127403303981</v>
          </cell>
          <cell r="AT275">
            <v>37784.581686288118</v>
          </cell>
          <cell r="AU275">
            <v>28704.869267567992</v>
          </cell>
          <cell r="AV275">
            <v>15802.564705565572</v>
          </cell>
          <cell r="AW275">
            <v>9567.8890635818243</v>
          </cell>
          <cell r="AX275">
            <v>-842.16182780265808</v>
          </cell>
          <cell r="AY275">
            <v>-17417.68304926157</v>
          </cell>
          <cell r="AZ275">
            <v>-17786.952333003283</v>
          </cell>
          <cell r="BA275">
            <v>-8647.6523734778166</v>
          </cell>
          <cell r="BB275">
            <v>8623.6658176928759</v>
          </cell>
          <cell r="BC275">
            <v>33496.581589654088</v>
          </cell>
          <cell r="BD275">
            <v>38578.615760207176</v>
          </cell>
          <cell r="BE275">
            <v>177411.95567178726</v>
          </cell>
          <cell r="BF275">
            <v>48545.717330276966</v>
          </cell>
          <cell r="BG275">
            <v>37216.281221926212</v>
          </cell>
          <cell r="BH275">
            <v>29596.74839194119</v>
          </cell>
          <cell r="BI275">
            <v>17329.269616365433</v>
          </cell>
          <cell r="BJ275">
            <v>9563.7054433524609</v>
          </cell>
          <cell r="BK275">
            <v>-1958.4667630046606</v>
          </cell>
          <cell r="BL275">
            <v>-18613.484994083643</v>
          </cell>
          <cell r="BM275">
            <v>-18747.281242415309</v>
          </cell>
          <cell r="BN275">
            <v>-9388.2033544182777</v>
          </cell>
          <cell r="BO275">
            <v>9458.787075728178</v>
          </cell>
          <cell r="BP275">
            <v>34229.894667595625</v>
          </cell>
          <cell r="BQ275">
            <v>40178.988278359175</v>
          </cell>
          <cell r="BR275">
            <v>190756.80003666878</v>
          </cell>
          <cell r="BS275">
            <v>54029.801886335015</v>
          </cell>
          <cell r="BT275">
            <v>39087.648852720857</v>
          </cell>
          <cell r="BU275">
            <v>28979.072830960155</v>
          </cell>
          <cell r="BV275">
            <v>17148.522217035294</v>
          </cell>
          <cell r="BW275">
            <v>10859.315255314112</v>
          </cell>
          <cell r="BX275">
            <v>333.73396900296211</v>
          </cell>
          <cell r="BY275">
            <v>-19147.825196176767</v>
          </cell>
          <cell r="BZ275">
            <v>-18164.270700544119</v>
          </cell>
          <cell r="CA275">
            <v>-8818.8505915552378</v>
          </cell>
          <cell r="CB275">
            <v>8761.8378118872643</v>
          </cell>
          <cell r="CC275">
            <v>36133.956427156925</v>
          </cell>
          <cell r="CD275">
            <v>41553.857274204493</v>
          </cell>
          <cell r="CE275">
            <v>190732.96471881866</v>
          </cell>
          <cell r="CF275">
            <v>52795.994404017925</v>
          </cell>
          <cell r="CG275">
            <v>43140.945328012109</v>
          </cell>
          <cell r="CH275">
            <v>24459.598633125424</v>
          </cell>
          <cell r="CI275">
            <v>21880.833757162094</v>
          </cell>
          <cell r="CJ275">
            <v>8374.6243831217289</v>
          </cell>
          <cell r="CK275">
            <v>-2307.3766722530127</v>
          </cell>
          <cell r="CL275">
            <v>-19003.409441590309</v>
          </cell>
          <cell r="CM275">
            <v>-20399.792291373014</v>
          </cell>
          <cell r="CN275">
            <v>-8039.158117428422</v>
          </cell>
          <cell r="CO275">
            <v>8148.4783541113138</v>
          </cell>
          <cell r="CP275">
            <v>38056.48073862493</v>
          </cell>
          <cell r="CQ275">
            <v>43625.745643317699</v>
          </cell>
          <cell r="CR275">
            <v>136616.8432867527</v>
          </cell>
          <cell r="CS275">
            <v>52382.158486172557</v>
          </cell>
          <cell r="CT275">
            <v>37631.160390913486</v>
          </cell>
          <cell r="CU275">
            <v>23373.624051690102</v>
          </cell>
          <cell r="CV275">
            <v>18486.202673390508</v>
          </cell>
          <cell r="CW275">
            <v>7724.9811592400074</v>
          </cell>
          <cell r="CX275">
            <v>-4757.785516127944</v>
          </cell>
          <cell r="CY275">
            <v>-32321.469186872244</v>
          </cell>
          <cell r="CZ275">
            <v>-22021.444683432579</v>
          </cell>
          <cell r="DA275">
            <v>-9454.5277537554502</v>
          </cell>
          <cell r="DB275">
            <v>5874.8996185362339</v>
          </cell>
          <cell r="DC275">
            <v>21858.937822654843</v>
          </cell>
          <cell r="DD275">
            <v>37840.106224492192</v>
          </cell>
          <cell r="DE275">
            <v>150632.17975330353</v>
          </cell>
          <cell r="DF275">
            <v>49109.323273777962</v>
          </cell>
          <cell r="DG275">
            <v>37948.507872313261</v>
          </cell>
          <cell r="DH275">
            <v>26039.605840310454</v>
          </cell>
          <cell r="DI275">
            <v>11586.65915876627</v>
          </cell>
          <cell r="DJ275">
            <v>7577.483377635479</v>
          </cell>
          <cell r="DK275">
            <v>-5205.2730479538441</v>
          </cell>
          <cell r="DL275">
            <v>-24672.202466934919</v>
          </cell>
          <cell r="DM275">
            <v>-23546.535012900829</v>
          </cell>
          <cell r="DN275">
            <v>-11204.830910474062</v>
          </cell>
          <cell r="DO275">
            <v>6515.1141794472933</v>
          </cell>
          <cell r="DP275">
            <v>35107.605714678764</v>
          </cell>
          <cell r="DQ275">
            <v>41376.72177477181</v>
          </cell>
          <cell r="DR275">
            <v>144313.83027076721</v>
          </cell>
          <cell r="DS275">
            <v>47939.799884483218</v>
          </cell>
          <cell r="DT275">
            <v>39697.16345846653</v>
          </cell>
          <cell r="DU275">
            <v>26052.642028927803</v>
          </cell>
          <cell r="DV275">
            <v>22167.747531935573</v>
          </cell>
          <cell r="DW275">
            <v>6812.0063317418098</v>
          </cell>
          <cell r="DX275">
            <v>-8520.0760217010975</v>
          </cell>
          <cell r="DY275">
            <v>-25844.810286074877</v>
          </cell>
          <cell r="DZ275">
            <v>-24637.24880233407</v>
          </cell>
          <cell r="EA275">
            <v>-22527.617725461721</v>
          </cell>
          <cell r="EB275">
            <v>10309.809250980616</v>
          </cell>
          <cell r="EC275">
            <v>37450.892192319036</v>
          </cell>
          <cell r="ED275">
            <v>35413.522426947951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A277" t="str">
            <v>Net Power Cost/Net System Load</v>
          </cell>
          <cell r="F277">
            <v>-7.6246982747747438E-3</v>
          </cell>
          <cell r="G277">
            <v>-6.7211542014966597E-3</v>
          </cell>
          <cell r="H277">
            <v>-7.7156123770087959E-3</v>
          </cell>
          <cell r="I277">
            <v>-6.5597873964868825E-3</v>
          </cell>
          <cell r="J277">
            <v>-5.9065187860483093E-3</v>
          </cell>
          <cell r="K277">
            <v>-6.7591274138329993E-3</v>
          </cell>
          <cell r="L277">
            <v>-9.505662007313731E-3</v>
          </cell>
          <cell r="M277">
            <v>-9.7643052922578022E-3</v>
          </cell>
          <cell r="N277">
            <v>-9.7950162910223071E-3</v>
          </cell>
          <cell r="O277">
            <v>-9.2259301139883121E-3</v>
          </cell>
          <cell r="P277">
            <v>-9.4672695303010812E-3</v>
          </cell>
          <cell r="Q277">
            <v>-9.7599231437719425E-3</v>
          </cell>
          <cell r="R277">
            <v>-8.4206890219107322E-3</v>
          </cell>
          <cell r="S277">
            <v>-8.353650865458917E-3</v>
          </cell>
          <cell r="T277">
            <v>-7.1656699631148513E-3</v>
          </cell>
          <cell r="U277">
            <v>-7.9135767080877883E-3</v>
          </cell>
          <cell r="V277">
            <v>-6.5576256905046648E-3</v>
          </cell>
          <cell r="W277">
            <v>-6.0126854896402904E-3</v>
          </cell>
          <cell r="X277">
            <v>-7.3434302666441909E-3</v>
          </cell>
          <cell r="Y277">
            <v>-9.5024715261438075E-3</v>
          </cell>
          <cell r="Z277">
            <v>-9.8851321525685876E-3</v>
          </cell>
          <cell r="AA277">
            <v>-9.8484398175031629E-3</v>
          </cell>
          <cell r="AB277">
            <v>-9.5825929675221744E-3</v>
          </cell>
          <cell r="AC277">
            <v>-9.3650050064582047E-3</v>
          </cell>
          <cell r="AD277">
            <v>-8.976204973958346E-3</v>
          </cell>
          <cell r="AE277">
            <v>-9.2413869817420391E-3</v>
          </cell>
          <cell r="AF277">
            <v>-8.4129611929348869E-3</v>
          </cell>
          <cell r="AG277">
            <v>-8.4649167560719718E-3</v>
          </cell>
          <cell r="AH277">
            <v>-8.7521455271541981E-3</v>
          </cell>
          <cell r="AI277">
            <v>-7.4363419963567878E-3</v>
          </cell>
          <cell r="AJ277">
            <v>-6.6088901148404489E-3</v>
          </cell>
          <cell r="AK277">
            <v>-8.0776105588959979E-3</v>
          </cell>
          <cell r="AL277">
            <v>-9.7400043364643807E-3</v>
          </cell>
          <cell r="AM277">
            <v>-1.0084165607949558E-2</v>
          </cell>
          <cell r="AN277">
            <v>-9.8982678604713215E-3</v>
          </cell>
          <cell r="AO277">
            <v>-1.0540843395929755E-2</v>
          </cell>
          <cell r="AP277">
            <v>-1.0912934544030861E-2</v>
          </cell>
          <cell r="AQ277">
            <v>-1.149959969671599E-2</v>
          </cell>
          <cell r="AR277">
            <v>2.7785034629914662E-3</v>
          </cell>
          <cell r="AS277">
            <v>9.4258953178112392E-3</v>
          </cell>
          <cell r="AT277">
            <v>7.9850864476256334E-3</v>
          </cell>
          <cell r="AU277">
            <v>5.7889021880903613E-3</v>
          </cell>
          <cell r="AV277">
            <v>3.3305489637918129E-3</v>
          </cell>
          <cell r="AW277">
            <v>1.8680983187806532E-3</v>
          </cell>
          <cell r="AX277">
            <v>-3.7570722668789358E-4</v>
          </cell>
          <cell r="AY277">
            <v>-3.3344947556948057E-3</v>
          </cell>
          <cell r="AZ277">
            <v>-3.5507160646339742E-3</v>
          </cell>
          <cell r="BA277">
            <v>-2.1047297789280606E-3</v>
          </cell>
          <cell r="BB277">
            <v>1.5046929800490716E-3</v>
          </cell>
          <cell r="BC277">
            <v>6.6938840435604163E-3</v>
          </cell>
          <cell r="BD277">
            <v>6.9859305097246249E-3</v>
          </cell>
          <cell r="BE277">
            <v>2.7590752572024257E-3</v>
          </cell>
          <cell r="BF277">
            <v>8.9833609449065932E-3</v>
          </cell>
          <cell r="BG277">
            <v>7.8614726008758851E-3</v>
          </cell>
          <cell r="BH277">
            <v>5.9870212209496287E-3</v>
          </cell>
          <cell r="BI277">
            <v>3.6797140865907352E-3</v>
          </cell>
          <cell r="BJ277">
            <v>1.8706921948705713E-3</v>
          </cell>
          <cell r="BK277">
            <v>-6.0718028104034261E-4</v>
          </cell>
          <cell r="BL277">
            <v>-3.545460972546266E-3</v>
          </cell>
          <cell r="BM277">
            <v>-3.7312150230306429E-3</v>
          </cell>
          <cell r="BN277">
            <v>-2.2581780164685483E-3</v>
          </cell>
          <cell r="BO277">
            <v>1.690701618880297E-3</v>
          </cell>
          <cell r="BP277">
            <v>6.8510864239428315E-3</v>
          </cell>
          <cell r="BQ277">
            <v>7.2908149348904772E-3</v>
          </cell>
          <cell r="BR277">
            <v>2.9832224274812802E-3</v>
          </cell>
          <cell r="BS277">
            <v>1.0022700268478957E-2</v>
          </cell>
          <cell r="BT277">
            <v>8.2649914493515553E-3</v>
          </cell>
          <cell r="BU277">
            <v>5.8482349514292764E-3</v>
          </cell>
          <cell r="BV277">
            <v>3.6324671271650288E-3</v>
          </cell>
          <cell r="BW277">
            <v>2.1443550470152672E-3</v>
          </cell>
          <cell r="BX277">
            <v>-1.3349558484065938E-4</v>
          </cell>
          <cell r="BY277">
            <v>-3.6454869451141292E-3</v>
          </cell>
          <cell r="BZ277">
            <v>-3.6255402333864595E-3</v>
          </cell>
          <cell r="CA277">
            <v>-2.13295947178338E-3</v>
          </cell>
          <cell r="CB277">
            <v>1.5415429220624333E-3</v>
          </cell>
          <cell r="CC277">
            <v>7.2570338596200656E-3</v>
          </cell>
          <cell r="CD277">
            <v>7.5533525970072901E-3</v>
          </cell>
          <cell r="CE277">
            <v>2.9661138910945795E-3</v>
          </cell>
          <cell r="CF277">
            <v>9.7855792174073031E-3</v>
          </cell>
          <cell r="CG277">
            <v>8.8657737230271039E-3</v>
          </cell>
          <cell r="CH277">
            <v>4.8852282913749434E-3</v>
          </cell>
          <cell r="CI277">
            <v>4.6927808024044282E-3</v>
          </cell>
          <cell r="CJ277">
            <v>1.6045350464644059E-3</v>
          </cell>
          <cell r="CK277">
            <v>-6.8500790089487396E-4</v>
          </cell>
          <cell r="CL277">
            <v>-3.6256882827032655E-3</v>
          </cell>
          <cell r="CM277">
            <v>-4.0483285738233121E-3</v>
          </cell>
          <cell r="CN277">
            <v>-1.9782261379006627E-3</v>
          </cell>
          <cell r="CO277">
            <v>1.393797880655967E-3</v>
          </cell>
          <cell r="CP277">
            <v>7.6419865736916393E-3</v>
          </cell>
          <cell r="CQ277">
            <v>7.9244280175352344E-3</v>
          </cell>
          <cell r="CR277">
            <v>2.0400517261407458E-3</v>
          </cell>
          <cell r="CS277">
            <v>9.6921826325484517E-3</v>
          </cell>
          <cell r="CT277">
            <v>7.9279754202410402E-3</v>
          </cell>
          <cell r="CU277">
            <v>4.6538169414489516E-3</v>
          </cell>
          <cell r="CV277">
            <v>3.9176478841760343E-3</v>
          </cell>
          <cell r="CW277">
            <v>1.4639848192992133E-3</v>
          </cell>
          <cell r="CX277">
            <v>-1.1944601426812085E-3</v>
          </cell>
          <cell r="CY277">
            <v>-6.0345227873312979E-3</v>
          </cell>
          <cell r="CZ277">
            <v>-4.3599298703078659E-3</v>
          </cell>
          <cell r="DA277">
            <v>-2.2952635722184311E-3</v>
          </cell>
          <cell r="DB277">
            <v>8.7826350913644546E-4</v>
          </cell>
          <cell r="DC277">
            <v>4.2127015320936323E-3</v>
          </cell>
          <cell r="DD277">
            <v>6.8041881534632864E-3</v>
          </cell>
          <cell r="DE277">
            <v>2.3001064450340891E-3</v>
          </cell>
          <cell r="DF277">
            <v>9.125503414193048E-3</v>
          </cell>
          <cell r="DG277">
            <v>8.0718438722833241E-3</v>
          </cell>
          <cell r="DH277">
            <v>5.2675195363569571E-3</v>
          </cell>
          <cell r="DI277">
            <v>2.3947953743679307E-3</v>
          </cell>
          <cell r="DJ277">
            <v>1.4472971491379383E-3</v>
          </cell>
          <cell r="DK277">
            <v>-1.3013196784079639E-3</v>
          </cell>
          <cell r="DL277">
            <v>-4.6894082649444613E-3</v>
          </cell>
          <cell r="DM277">
            <v>-4.6813094645408171E-3</v>
          </cell>
          <cell r="DN277">
            <v>-2.6954314128495582E-3</v>
          </cell>
          <cell r="DO277">
            <v>1.0287973168701114E-3</v>
          </cell>
          <cell r="DP277">
            <v>7.0762471777747749E-3</v>
          </cell>
          <cell r="DQ277">
            <v>7.5354783526151436E-3</v>
          </cell>
          <cell r="DR277">
            <v>2.1946093698907987E-3</v>
          </cell>
          <cell r="DS277">
            <v>8.8929368929271391E-3</v>
          </cell>
          <cell r="DT277">
            <v>8.4528501361980091E-3</v>
          </cell>
          <cell r="DU277">
            <v>5.2677653190080775E-3</v>
          </cell>
          <cell r="DV277">
            <v>4.7958546900872534E-3</v>
          </cell>
          <cell r="DW277">
            <v>1.2801918539828705E-3</v>
          </cell>
          <cell r="DX277">
            <v>-1.9942408278161849E-3</v>
          </cell>
          <cell r="DY277">
            <v>-4.9208040693677901E-3</v>
          </cell>
          <cell r="DZ277">
            <v>-4.9072449563460907E-3</v>
          </cell>
          <cell r="EA277">
            <v>-5.1670945047987971E-3</v>
          </cell>
          <cell r="EB277">
            <v>1.8765667238902495E-3</v>
          </cell>
          <cell r="EC277">
            <v>7.6024429932211035E-3</v>
          </cell>
          <cell r="ED277">
            <v>6.4094961811598239E-3</v>
          </cell>
        </row>
        <row r="278">
          <cell r="F278">
            <v>19.49489997224476</v>
          </cell>
          <cell r="G278">
            <v>17.911568592480119</v>
          </cell>
          <cell r="H278">
            <v>17.455416112833475</v>
          </cell>
          <cell r="I278">
            <v>16.245373984606889</v>
          </cell>
          <cell r="J278">
            <v>15.473648189412009</v>
          </cell>
          <cell r="K278">
            <v>14.667235894272972</v>
          </cell>
          <cell r="L278">
            <v>20.63056985869386</v>
          </cell>
          <cell r="M278">
            <v>19.524897945575663</v>
          </cell>
          <cell r="N278">
            <v>17.517632378217428</v>
          </cell>
          <cell r="O278">
            <v>16.980764306030604</v>
          </cell>
          <cell r="P278">
            <v>17.949018137579493</v>
          </cell>
          <cell r="Q278">
            <v>20.810550601082817</v>
          </cell>
          <cell r="R278">
            <v>18.292078176760956</v>
          </cell>
          <cell r="S278">
            <v>21.397609898530899</v>
          </cell>
          <cell r="T278">
            <v>19.111363453562717</v>
          </cell>
          <cell r="U278">
            <v>17.922425069299603</v>
          </cell>
          <cell r="V278">
            <v>16.241923774618993</v>
          </cell>
          <cell r="W278">
            <v>15.744272806855951</v>
          </cell>
          <cell r="X278">
            <v>15.910973239369103</v>
          </cell>
          <cell r="Y278">
            <v>20.565514974565698</v>
          </cell>
          <cell r="Z278">
            <v>19.71195824490994</v>
          </cell>
          <cell r="AA278">
            <v>17.554993175340808</v>
          </cell>
          <cell r="AB278">
            <v>17.581572901184785</v>
          </cell>
          <cell r="AC278">
            <v>17.732388486985176</v>
          </cell>
          <cell r="AD278">
            <v>19.11313751566621</v>
          </cell>
          <cell r="AE278">
            <v>19.802281294247681</v>
          </cell>
          <cell r="AF278">
            <v>21.393661014308925</v>
          </cell>
          <cell r="AG278">
            <v>22.075731627788617</v>
          </cell>
          <cell r="AH278">
            <v>19.660196728736569</v>
          </cell>
          <cell r="AI278">
            <v>18.267199910721594</v>
          </cell>
          <cell r="AJ278">
            <v>17.164919399535957</v>
          </cell>
          <cell r="AK278">
            <v>17.443495020307509</v>
          </cell>
          <cell r="AL278">
            <v>21.000826900724775</v>
          </cell>
          <cell r="AM278">
            <v>20.049347100229955</v>
          </cell>
          <cell r="AN278">
            <v>17.554451602353403</v>
          </cell>
          <cell r="AO278">
            <v>19.24239226789631</v>
          </cell>
          <cell r="AP278">
            <v>19.806439662241786</v>
          </cell>
          <cell r="AQ278">
            <v>23.54123416225519</v>
          </cell>
          <cell r="AR278">
            <v>-6.5730683023537164</v>
          </cell>
          <cell r="AS278">
            <v>-24.638332584106678</v>
          </cell>
          <cell r="AT278">
            <v>-21.880512425030471</v>
          </cell>
          <cell r="AU278">
            <v>-13.606847428916515</v>
          </cell>
          <cell r="AV278">
            <v>-8.7151462889790992</v>
          </cell>
          <cell r="AW278">
            <v>-5.3475196250778687</v>
          </cell>
          <cell r="AX278">
            <v>0.3750208527647611</v>
          </cell>
          <cell r="AY278">
            <v>6.7408502841679514</v>
          </cell>
          <cell r="AZ278">
            <v>6.6165051624291022</v>
          </cell>
          <cell r="BA278">
            <v>3.277798682262036</v>
          </cell>
          <cell r="BB278">
            <v>-3.4116380840017393</v>
          </cell>
          <cell r="BC278">
            <v>-13.282279864250798</v>
          </cell>
          <cell r="BD278">
            <v>-15.543984753699656</v>
          </cell>
          <cell r="BE278">
            <v>-6.5246884587285088</v>
          </cell>
          <cell r="BF278">
            <v>-23.515768498334602</v>
          </cell>
          <cell r="BG278">
            <v>-21.551417730404442</v>
          </cell>
          <cell r="BH278">
            <v>-14.029621107391099</v>
          </cell>
          <cell r="BI278">
            <v>-9.5571271247251772</v>
          </cell>
          <cell r="BJ278">
            <v>-5.345181388176111</v>
          </cell>
          <cell r="BK278">
            <v>0.87211964651710017</v>
          </cell>
          <cell r="BL278">
            <v>7.2036398444535941</v>
          </cell>
          <cell r="BM278">
            <v>6.9737344992933403</v>
          </cell>
          <cell r="BN278">
            <v>3.5584964860867156</v>
          </cell>
          <cell r="BO278">
            <v>-3.7420232762047134</v>
          </cell>
          <cell r="BP278">
            <v>-13.573057880009367</v>
          </cell>
          <cell r="BQ278">
            <v>-16.188802239558068</v>
          </cell>
          <cell r="BR278">
            <v>-7.0154724742779013</v>
          </cell>
          <cell r="BS278">
            <v>-26.172284251684527</v>
          </cell>
          <cell r="BT278">
            <v>-22.635100038637098</v>
          </cell>
          <cell r="BU278">
            <v>-13.736826981053262</v>
          </cell>
          <cell r="BV278">
            <v>-9.4574445696548661</v>
          </cell>
          <cell r="BW278">
            <v>-6.0693012906820352</v>
          </cell>
          <cell r="BX278">
            <v>-0.14861418972006293</v>
          </cell>
          <cell r="BY278">
            <v>7.4104358513010435</v>
          </cell>
          <cell r="BZ278">
            <v>6.7568624805336217</v>
          </cell>
          <cell r="CA278">
            <v>3.3426895068910216</v>
          </cell>
          <cell r="CB278">
            <v>-3.4663007816875542</v>
          </cell>
          <cell r="CC278">
            <v>-14.328068689145852</v>
          </cell>
          <cell r="CD278">
            <v>-16.742760495670449</v>
          </cell>
          <cell r="CE278">
            <v>-6.9939901213237894</v>
          </cell>
          <cell r="CF278">
            <v>-25.574622239023601</v>
          </cell>
          <cell r="CG278">
            <v>-23.874743536424017</v>
          </cell>
          <cell r="CH278">
            <v>-11.594479796133573</v>
          </cell>
          <cell r="CI278">
            <v>-12.067323923143833</v>
          </cell>
          <cell r="CJ278">
            <v>-4.6806006992553897</v>
          </cell>
          <cell r="CK278">
            <v>1.0274917939888017</v>
          </cell>
          <cell r="CL278">
            <v>7.3545452384342695</v>
          </cell>
          <cell r="CM278">
            <v>7.5884462094108907</v>
          </cell>
          <cell r="CN278">
            <v>3.0471555453154258</v>
          </cell>
          <cell r="CO278">
            <v>-3.2236475377459981</v>
          </cell>
          <cell r="CP278">
            <v>-15.090400388050648</v>
          </cell>
          <cell r="CQ278">
            <v>-17.577559790208188</v>
          </cell>
          <cell r="CR278">
            <v>-5.0243645490840381</v>
          </cell>
          <cell r="CS278">
            <v>-25.37415821921854</v>
          </cell>
          <cell r="CT278">
            <v>-21.791668340753443</v>
          </cell>
          <cell r="CU278">
            <v>-11.079699871392119</v>
          </cell>
          <cell r="CV278">
            <v>-10.195178037750592</v>
          </cell>
          <cell r="CW278">
            <v>-4.3175133070500031</v>
          </cell>
          <cell r="CX278">
            <v>2.1186768654494683</v>
          </cell>
          <cell r="CY278">
            <v>12.508792595252233</v>
          </cell>
          <cell r="CZ278">
            <v>8.1916789174571676</v>
          </cell>
          <cell r="DA278">
            <v>3.5836360290933196</v>
          </cell>
          <cell r="DB278">
            <v>-2.3241892371529418</v>
          </cell>
          <cell r="DC278">
            <v>-8.6676465453248905</v>
          </cell>
          <cell r="DD278">
            <v>-15.246426618514924</v>
          </cell>
          <cell r="DE278">
            <v>-5.5398072865378527</v>
          </cell>
          <cell r="DF278">
            <v>-23.788781806624701</v>
          </cell>
          <cell r="DG278">
            <v>-21.975439741677533</v>
          </cell>
          <cell r="DH278">
            <v>-12.343443911049281</v>
          </cell>
          <cell r="DI278">
            <v>-6.3900658817503952</v>
          </cell>
          <cell r="DJ278">
            <v>-4.2350763895079861</v>
          </cell>
          <cell r="DK278">
            <v>2.3179463529122408</v>
          </cell>
          <cell r="DL278">
            <v>9.5484354916734073</v>
          </cell>
          <cell r="DM278">
            <v>8.7589918471361994</v>
          </cell>
          <cell r="DN278">
            <v>4.2470694249877994</v>
          </cell>
          <cell r="DO278">
            <v>-2.5774667207789208</v>
          </cell>
          <cell r="DP278">
            <v>-13.921093506752355</v>
          </cell>
          <cell r="DQ278">
            <v>-16.671389570398407</v>
          </cell>
          <cell r="DR278">
            <v>-5.3074370283395567</v>
          </cell>
          <cell r="DS278">
            <v>-23.22225930395091</v>
          </cell>
          <cell r="DT278">
            <v>-22.988061254801508</v>
          </cell>
          <cell r="DU278">
            <v>-12.349623400247348</v>
          </cell>
          <cell r="DV278">
            <v>-12.225557448274941</v>
          </cell>
          <cell r="DW278">
            <v>-3.8072491542358176</v>
          </cell>
          <cell r="DX278">
            <v>3.7940524846819161</v>
          </cell>
          <cell r="DY278">
            <v>10.002248649744525</v>
          </cell>
          <cell r="DZ278">
            <v>9.1647225919770232</v>
          </cell>
          <cell r="EA278">
            <v>8.5388487540838511</v>
          </cell>
          <cell r="EB278">
            <v>-4.0786990849384495</v>
          </cell>
          <cell r="EC278">
            <v>-14.850268524651666</v>
          </cell>
          <cell r="ED278">
            <v>-14.268714463494883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A280" t="str">
            <v>Adjustments to Load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155.52006799999799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73.725840000000062</v>
          </cell>
          <cell r="AQ285">
            <v>81.794227999998839</v>
          </cell>
          <cell r="AR285">
            <v>651.42298560000199</v>
          </cell>
          <cell r="AS285">
            <v>63.015629600000466</v>
          </cell>
          <cell r="AT285">
            <v>55.43980799999963</v>
          </cell>
          <cell r="AU285">
            <v>53.054200800001126</v>
          </cell>
          <cell r="AV285">
            <v>40.959457599999951</v>
          </cell>
          <cell r="AW285">
            <v>36.43251120000059</v>
          </cell>
          <cell r="AX285">
            <v>39.08410400000048</v>
          </cell>
          <cell r="AY285">
            <v>44.463379199999508</v>
          </cell>
          <cell r="AZ285">
            <v>45.029936800000542</v>
          </cell>
          <cell r="BA285">
            <v>48.465040000000045</v>
          </cell>
          <cell r="BB285">
            <v>69.610850400000345</v>
          </cell>
          <cell r="BC285">
            <v>74.073840000000018</v>
          </cell>
          <cell r="BD285">
            <v>81.794227999998839</v>
          </cell>
          <cell r="BE285">
            <v>651.44288479999886</v>
          </cell>
          <cell r="BF285">
            <v>63.015629600000466</v>
          </cell>
          <cell r="BG285">
            <v>55.43980799999963</v>
          </cell>
          <cell r="BH285">
            <v>53.054200800001126</v>
          </cell>
          <cell r="BI285">
            <v>40.959457599999951</v>
          </cell>
          <cell r="BJ285">
            <v>36.43251120000059</v>
          </cell>
          <cell r="BK285">
            <v>39.08410400000048</v>
          </cell>
          <cell r="BL285">
            <v>44.229585600000064</v>
          </cell>
          <cell r="BM285">
            <v>45.283629600000495</v>
          </cell>
          <cell r="BN285">
            <v>48.465040000000045</v>
          </cell>
          <cell r="BO285">
            <v>69.610850400000345</v>
          </cell>
          <cell r="BP285">
            <v>74.073840000000018</v>
          </cell>
          <cell r="BQ285">
            <v>81.794227999998839</v>
          </cell>
          <cell r="BR285">
            <v>651.09232640000118</v>
          </cell>
          <cell r="BS285">
            <v>63.015629600000466</v>
          </cell>
          <cell r="BT285">
            <v>55.43980799999963</v>
          </cell>
          <cell r="BU285">
            <v>53.054200800001126</v>
          </cell>
          <cell r="BV285">
            <v>40.670720000000074</v>
          </cell>
          <cell r="BW285">
            <v>36.731930400000238</v>
          </cell>
          <cell r="BX285">
            <v>39.08410400000048</v>
          </cell>
          <cell r="BY285">
            <v>44.229585600000064</v>
          </cell>
          <cell r="BZ285">
            <v>45.283629600000495</v>
          </cell>
          <cell r="CA285">
            <v>48.465040000000045</v>
          </cell>
          <cell r="CB285">
            <v>69.610850400000345</v>
          </cell>
          <cell r="CC285">
            <v>74.073840000000018</v>
          </cell>
          <cell r="CD285">
            <v>81.432988000000478</v>
          </cell>
          <cell r="CE285">
            <v>653.43505440000081</v>
          </cell>
          <cell r="CF285">
            <v>63.22342959999969</v>
          </cell>
          <cell r="CG285">
            <v>57.485535999999684</v>
          </cell>
          <cell r="CH285">
            <v>52.739000799999303</v>
          </cell>
          <cell r="CI285">
            <v>40.959457599999951</v>
          </cell>
          <cell r="CJ285">
            <v>36.731930400000238</v>
          </cell>
          <cell r="CK285">
            <v>38.786656000000221</v>
          </cell>
          <cell r="CL285">
            <v>44.463379199999508</v>
          </cell>
          <cell r="CM285">
            <v>45.283629600000495</v>
          </cell>
          <cell r="CN285">
            <v>48.104937600000085</v>
          </cell>
          <cell r="CO285">
            <v>70.150269599999774</v>
          </cell>
          <cell r="CP285">
            <v>74.073840000000018</v>
          </cell>
          <cell r="CQ285">
            <v>81.432988000000478</v>
          </cell>
          <cell r="CR285">
            <v>651.50897599999371</v>
          </cell>
          <cell r="CS285">
            <v>63.22342959999969</v>
          </cell>
          <cell r="CT285">
            <v>55.43980799999963</v>
          </cell>
          <cell r="CU285">
            <v>52.739000799999303</v>
          </cell>
          <cell r="CV285">
            <v>40.959457599999951</v>
          </cell>
          <cell r="CW285">
            <v>36.731930400000238</v>
          </cell>
          <cell r="CX285">
            <v>38.786656000000221</v>
          </cell>
          <cell r="CY285">
            <v>44.463379200000418</v>
          </cell>
          <cell r="CZ285">
            <v>45.029936800000542</v>
          </cell>
          <cell r="DA285">
            <v>48.465040000000045</v>
          </cell>
          <cell r="DB285">
            <v>70.150269599999774</v>
          </cell>
          <cell r="DC285">
            <v>73.725840000000062</v>
          </cell>
          <cell r="DD285">
            <v>81.794227999998839</v>
          </cell>
          <cell r="DE285">
            <v>651.50700479999796</v>
          </cell>
          <cell r="DF285">
            <v>63.22342959999969</v>
          </cell>
          <cell r="DG285">
            <v>55.43980799999963</v>
          </cell>
          <cell r="DH285">
            <v>52.739000799999303</v>
          </cell>
          <cell r="DI285">
            <v>40.959457599999951</v>
          </cell>
          <cell r="DJ285">
            <v>36.43251120000059</v>
          </cell>
          <cell r="DK285">
            <v>39.08410399999957</v>
          </cell>
          <cell r="DL285">
            <v>44.463379200000418</v>
          </cell>
          <cell r="DM285">
            <v>45.029936800000542</v>
          </cell>
          <cell r="DN285">
            <v>48.465040000000045</v>
          </cell>
          <cell r="DO285">
            <v>70.150269599999774</v>
          </cell>
          <cell r="DP285">
            <v>73.725840000000062</v>
          </cell>
          <cell r="DQ285">
            <v>81.794227999998839</v>
          </cell>
          <cell r="DR285">
            <v>651.42298559999472</v>
          </cell>
          <cell r="DS285">
            <v>63.015629600000466</v>
          </cell>
          <cell r="DT285">
            <v>55.43980799999963</v>
          </cell>
          <cell r="DU285">
            <v>53.054200800001126</v>
          </cell>
          <cell r="DV285">
            <v>40.959457599999951</v>
          </cell>
          <cell r="DW285">
            <v>36.43251120000059</v>
          </cell>
          <cell r="DX285">
            <v>39.08410399999957</v>
          </cell>
          <cell r="DY285">
            <v>44.463379200000418</v>
          </cell>
          <cell r="DZ285">
            <v>45.029936800000542</v>
          </cell>
          <cell r="EA285">
            <v>48.465040000000045</v>
          </cell>
          <cell r="EB285">
            <v>69.610850400000345</v>
          </cell>
          <cell r="EC285">
            <v>74.073840000000018</v>
          </cell>
          <cell r="ED285">
            <v>81.794227999998839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A288" t="str">
            <v>Net System Load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155.52006800472736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73.72584000043571</v>
          </cell>
          <cell r="AQ288">
            <v>81.794228000566363</v>
          </cell>
          <cell r="AR288">
            <v>651.42298559844494</v>
          </cell>
          <cell r="AS288">
            <v>63.015629599802196</v>
          </cell>
          <cell r="AT288">
            <v>55.439807999879122</v>
          </cell>
          <cell r="AU288">
            <v>53.054200800135732</v>
          </cell>
          <cell r="AV288">
            <v>40.959457599557936</v>
          </cell>
          <cell r="AW288">
            <v>36.432511200197041</v>
          </cell>
          <cell r="AX288">
            <v>39.084103999659419</v>
          </cell>
          <cell r="AY288">
            <v>44.463379200547934</v>
          </cell>
          <cell r="AZ288">
            <v>45.029936799779534</v>
          </cell>
          <cell r="BA288">
            <v>48.465040000155568</v>
          </cell>
          <cell r="BB288">
            <v>69.610850400291383</v>
          </cell>
          <cell r="BC288">
            <v>74.073840000666678</v>
          </cell>
          <cell r="BD288">
            <v>81.794228000566363</v>
          </cell>
          <cell r="BE288">
            <v>651.44288478791714</v>
          </cell>
          <cell r="BF288">
            <v>63.015629599802196</v>
          </cell>
          <cell r="BG288">
            <v>55.439807999879122</v>
          </cell>
          <cell r="BH288">
            <v>53.054200800135732</v>
          </cell>
          <cell r="BI288">
            <v>40.959457599557936</v>
          </cell>
          <cell r="BJ288">
            <v>36.432511200197041</v>
          </cell>
          <cell r="BK288">
            <v>39.084103999659419</v>
          </cell>
          <cell r="BL288">
            <v>44.229585600085557</v>
          </cell>
          <cell r="BM288">
            <v>45.283629599958658</v>
          </cell>
          <cell r="BN288">
            <v>48.465040000155568</v>
          </cell>
          <cell r="BO288">
            <v>69.610850400291383</v>
          </cell>
          <cell r="BP288">
            <v>74.073840000666678</v>
          </cell>
          <cell r="BQ288">
            <v>81.794228000566363</v>
          </cell>
          <cell r="BR288">
            <v>651.0923263952136</v>
          </cell>
          <cell r="BS288">
            <v>63.015629599802196</v>
          </cell>
          <cell r="BT288">
            <v>55.439807999879122</v>
          </cell>
          <cell r="BU288">
            <v>53.054200800135732</v>
          </cell>
          <cell r="BV288">
            <v>40.670719999819994</v>
          </cell>
          <cell r="BW288">
            <v>36.731930400244892</v>
          </cell>
          <cell r="BX288">
            <v>39.084103999659419</v>
          </cell>
          <cell r="BY288">
            <v>44.229585600085557</v>
          </cell>
          <cell r="BZ288">
            <v>45.283629599958658</v>
          </cell>
          <cell r="CA288">
            <v>48.465040000155568</v>
          </cell>
          <cell r="CB288">
            <v>69.610850400291383</v>
          </cell>
          <cell r="CC288">
            <v>74.073840000666678</v>
          </cell>
          <cell r="CD288">
            <v>81.432988000102341</v>
          </cell>
          <cell r="CE288">
            <v>653.43505441397429</v>
          </cell>
          <cell r="CF288">
            <v>63.223429600708187</v>
          </cell>
          <cell r="CG288">
            <v>57.485535999760032</v>
          </cell>
          <cell r="CH288">
            <v>52.739000800065696</v>
          </cell>
          <cell r="CI288">
            <v>40.959457599557936</v>
          </cell>
          <cell r="CJ288">
            <v>36.731930400244892</v>
          </cell>
          <cell r="CK288">
            <v>38.786655999720097</v>
          </cell>
          <cell r="CL288">
            <v>44.463379200547934</v>
          </cell>
          <cell r="CM288">
            <v>45.283629599958658</v>
          </cell>
          <cell r="CN288">
            <v>48.10493759997189</v>
          </cell>
          <cell r="CO288">
            <v>70.150269599631429</v>
          </cell>
          <cell r="CP288">
            <v>74.073840000666678</v>
          </cell>
          <cell r="CQ288">
            <v>81.432988000102341</v>
          </cell>
          <cell r="CR288">
            <v>651.50897600501776</v>
          </cell>
          <cell r="CS288">
            <v>63.223429599776864</v>
          </cell>
          <cell r="CT288">
            <v>55.439807999879122</v>
          </cell>
          <cell r="CU288">
            <v>52.739000800065696</v>
          </cell>
          <cell r="CV288">
            <v>40.959457599557936</v>
          </cell>
          <cell r="CW288">
            <v>36.731930400244892</v>
          </cell>
          <cell r="CX288">
            <v>38.786656000651419</v>
          </cell>
          <cell r="CY288">
            <v>44.463379199616611</v>
          </cell>
          <cell r="CZ288">
            <v>45.029936799779534</v>
          </cell>
          <cell r="DA288">
            <v>48.465040000155568</v>
          </cell>
          <cell r="DB288">
            <v>70.150269599631429</v>
          </cell>
          <cell r="DC288">
            <v>73.72584000043571</v>
          </cell>
          <cell r="DD288">
            <v>81.794228000566363</v>
          </cell>
          <cell r="DE288">
            <v>651.50700479745865</v>
          </cell>
          <cell r="DF288">
            <v>63.223429599776864</v>
          </cell>
          <cell r="DG288">
            <v>55.439807999879122</v>
          </cell>
          <cell r="DH288">
            <v>52.739000800065696</v>
          </cell>
          <cell r="DI288">
            <v>40.959457599557936</v>
          </cell>
          <cell r="DJ288">
            <v>36.432511200197041</v>
          </cell>
          <cell r="DK288">
            <v>39.084104000590742</v>
          </cell>
          <cell r="DL288">
            <v>44.463379199616611</v>
          </cell>
          <cell r="DM288">
            <v>45.029936799779534</v>
          </cell>
          <cell r="DN288">
            <v>48.465040000155568</v>
          </cell>
          <cell r="DO288">
            <v>70.150269599631429</v>
          </cell>
          <cell r="DP288">
            <v>73.72584000043571</v>
          </cell>
          <cell r="DQ288">
            <v>81.794228000566363</v>
          </cell>
          <cell r="DR288">
            <v>651.42298559099436</v>
          </cell>
          <cell r="DS288">
            <v>63.015629600733519</v>
          </cell>
          <cell r="DT288">
            <v>55.439807999879122</v>
          </cell>
          <cell r="DU288">
            <v>53.054200800135732</v>
          </cell>
          <cell r="DV288">
            <v>40.959457599557936</v>
          </cell>
          <cell r="DW288">
            <v>36.432511200197041</v>
          </cell>
          <cell r="DX288">
            <v>39.084104000590742</v>
          </cell>
          <cell r="DY288">
            <v>44.463379199616611</v>
          </cell>
          <cell r="DZ288">
            <v>45.029936799779534</v>
          </cell>
          <cell r="EA288">
            <v>48.465040000155568</v>
          </cell>
          <cell r="EB288">
            <v>69.610850400291383</v>
          </cell>
          <cell r="EC288">
            <v>74.073840000666678</v>
          </cell>
          <cell r="ED288">
            <v>81.794228000566363</v>
          </cell>
        </row>
        <row r="290">
          <cell r="A290" t="str">
            <v>Special Sales For Resale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C304" t="str">
            <v>COB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Four Corners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Mid Columbia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Mona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Palo Verde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C309" t="str">
            <v>SP15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C310" t="str">
            <v>STF Index Trades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C315" t="str">
            <v>COB</v>
          </cell>
          <cell r="F315">
            <v>0</v>
          </cell>
          <cell r="G315">
            <v>0.98800000000483124</v>
          </cell>
          <cell r="H315">
            <v>17.175999999999476</v>
          </cell>
          <cell r="I315">
            <v>0.28000000001338776</v>
          </cell>
          <cell r="J315">
            <v>0.28700000000389991</v>
          </cell>
          <cell r="K315">
            <v>8.069999999999709</v>
          </cell>
          <cell r="L315">
            <v>5.0819999999948777</v>
          </cell>
          <cell r="M315">
            <v>10.093000000000757</v>
          </cell>
          <cell r="N315">
            <v>2.0279999999984284</v>
          </cell>
          <cell r="O315">
            <v>0</v>
          </cell>
          <cell r="P315">
            <v>0</v>
          </cell>
          <cell r="Q315">
            <v>0</v>
          </cell>
          <cell r="R315">
            <v>66.060000000055879</v>
          </cell>
          <cell r="S315">
            <v>0</v>
          </cell>
          <cell r="T315">
            <v>0</v>
          </cell>
          <cell r="U315">
            <v>0</v>
          </cell>
          <cell r="V315">
            <v>18.270000000004075</v>
          </cell>
          <cell r="W315">
            <v>10.25</v>
          </cell>
          <cell r="X315">
            <v>37.190999999998894</v>
          </cell>
          <cell r="Y315">
            <v>-17.789999999993597</v>
          </cell>
          <cell r="Z315">
            <v>7.8910000000032596</v>
          </cell>
          <cell r="AA315">
            <v>5.4199999999982538</v>
          </cell>
          <cell r="AB315">
            <v>3.1090000000040163</v>
          </cell>
          <cell r="AC315">
            <v>1.7190000000045984</v>
          </cell>
          <cell r="AD315">
            <v>0</v>
          </cell>
          <cell r="AE315">
            <v>129.82400000013877</v>
          </cell>
          <cell r="AF315">
            <v>3.8539999999993597</v>
          </cell>
          <cell r="AG315">
            <v>2.613999999994121</v>
          </cell>
          <cell r="AH315">
            <v>11.180000000007567</v>
          </cell>
          <cell r="AI315">
            <v>13.540000000008149</v>
          </cell>
          <cell r="AJ315">
            <v>8.6100000000005821</v>
          </cell>
          <cell r="AK315">
            <v>44.659999999996217</v>
          </cell>
          <cell r="AL315">
            <v>20.94999999999709</v>
          </cell>
          <cell r="AM315">
            <v>15.139999999999418</v>
          </cell>
          <cell r="AN315">
            <v>5.4799999999959255</v>
          </cell>
          <cell r="AO315">
            <v>1.3369999999995343</v>
          </cell>
          <cell r="AP315">
            <v>-6.3999999998486601E-2</v>
          </cell>
          <cell r="AQ315">
            <v>2.5230000000010477</v>
          </cell>
          <cell r="AR315">
            <v>32.260999999940395</v>
          </cell>
          <cell r="AS315">
            <v>0</v>
          </cell>
          <cell r="AT315">
            <v>0</v>
          </cell>
          <cell r="AU315">
            <v>-4.4499999999970896</v>
          </cell>
          <cell r="AV315">
            <v>0</v>
          </cell>
          <cell r="AW315">
            <v>7.8320000000021537</v>
          </cell>
          <cell r="AX315">
            <v>9.9729999999981374</v>
          </cell>
          <cell r="AY315">
            <v>-0.29000000000814907</v>
          </cell>
          <cell r="AZ315">
            <v>16.225999999995111</v>
          </cell>
          <cell r="BA315">
            <v>2.9700000000011642</v>
          </cell>
          <cell r="BB315">
            <v>0</v>
          </cell>
          <cell r="BC315">
            <v>0</v>
          </cell>
          <cell r="BD315">
            <v>0</v>
          </cell>
          <cell r="BE315">
            <v>100.24699999997392</v>
          </cell>
          <cell r="BF315">
            <v>0</v>
          </cell>
          <cell r="BG315">
            <v>0</v>
          </cell>
          <cell r="BH315">
            <v>7.7240000000019791</v>
          </cell>
          <cell r="BI315">
            <v>14.919999999998254</v>
          </cell>
          <cell r="BJ315">
            <v>37.264999999999418</v>
          </cell>
          <cell r="BK315">
            <v>34.863000000004831</v>
          </cell>
          <cell r="BL315">
            <v>8.1099999999860302</v>
          </cell>
          <cell r="BM315">
            <v>-1.6200000000098953</v>
          </cell>
          <cell r="BN315">
            <v>-1.0149999999994179</v>
          </cell>
          <cell r="BO315">
            <v>0</v>
          </cell>
          <cell r="BP315">
            <v>0</v>
          </cell>
          <cell r="BQ315">
            <v>0</v>
          </cell>
          <cell r="BR315">
            <v>119.12499999988358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7.3459999999977299</v>
          </cell>
          <cell r="BX315">
            <v>70.199000000000524</v>
          </cell>
          <cell r="BY315">
            <v>11.460000000006403</v>
          </cell>
          <cell r="BZ315">
            <v>18.55000000000291</v>
          </cell>
          <cell r="CA315">
            <v>15.994999999995343</v>
          </cell>
          <cell r="CB315">
            <v>-4.4249999999956344</v>
          </cell>
          <cell r="CC315">
            <v>0</v>
          </cell>
          <cell r="CD315">
            <v>0</v>
          </cell>
          <cell r="CE315">
            <v>113.91700000001583</v>
          </cell>
          <cell r="CF315">
            <v>-7.819999999999709</v>
          </cell>
          <cell r="CG315">
            <v>0</v>
          </cell>
          <cell r="CH315">
            <v>22.449000000000524</v>
          </cell>
          <cell r="CI315">
            <v>1.5950000000011642</v>
          </cell>
          <cell r="CJ315">
            <v>18.035000000003492</v>
          </cell>
          <cell r="CK315">
            <v>84.652000000001863</v>
          </cell>
          <cell r="CL315">
            <v>-14.210000000006403</v>
          </cell>
          <cell r="CM315">
            <v>8.9859999999898719</v>
          </cell>
          <cell r="CN315">
            <v>0.22999999999592546</v>
          </cell>
          <cell r="CO315">
            <v>0</v>
          </cell>
          <cell r="CP315">
            <v>0</v>
          </cell>
          <cell r="CQ315">
            <v>0</v>
          </cell>
          <cell r="CR315">
            <v>157.31599999975879</v>
          </cell>
          <cell r="CS315">
            <v>0</v>
          </cell>
          <cell r="CT315">
            <v>0</v>
          </cell>
          <cell r="CU315">
            <v>-9.0120000000024447</v>
          </cell>
          <cell r="CV315">
            <v>15.534999999988941</v>
          </cell>
          <cell r="CW315">
            <v>12.659999999996217</v>
          </cell>
          <cell r="CX315">
            <v>68.406999999999243</v>
          </cell>
          <cell r="CY315">
            <v>17.56600000000617</v>
          </cell>
          <cell r="CZ315">
            <v>17.305999999996857</v>
          </cell>
          <cell r="DA315">
            <v>23.720000000001164</v>
          </cell>
          <cell r="DB315">
            <v>0</v>
          </cell>
          <cell r="DC315">
            <v>1.5200000000040745</v>
          </cell>
          <cell r="DD315">
            <v>9.614000000001397</v>
          </cell>
          <cell r="DE315">
            <v>90.189000000013039</v>
          </cell>
          <cell r="DF315">
            <v>0</v>
          </cell>
          <cell r="DG315">
            <v>0</v>
          </cell>
          <cell r="DH315">
            <v>-1.8220000000001164</v>
          </cell>
          <cell r="DI315">
            <v>3.4600000000064028</v>
          </cell>
          <cell r="DJ315">
            <v>35.438000000001921</v>
          </cell>
          <cell r="DK315">
            <v>32.651999999994587</v>
          </cell>
          <cell r="DL315">
            <v>10.305999999996857</v>
          </cell>
          <cell r="DM315">
            <v>5.4400000000023283</v>
          </cell>
          <cell r="DN315">
            <v>5.9950000000098953</v>
          </cell>
          <cell r="DO315">
            <v>0</v>
          </cell>
          <cell r="DP315">
            <v>0</v>
          </cell>
          <cell r="DQ315">
            <v>-1.2799999999988358</v>
          </cell>
          <cell r="DR315">
            <v>44.430000000051223</v>
          </cell>
          <cell r="DS315">
            <v>0</v>
          </cell>
          <cell r="DT315">
            <v>0</v>
          </cell>
          <cell r="DU315">
            <v>-0.77799999999842839</v>
          </cell>
          <cell r="DV315">
            <v>-0.28500000000349246</v>
          </cell>
          <cell r="DW315">
            <v>14.161000000000058</v>
          </cell>
          <cell r="DX315">
            <v>14.506000000001222</v>
          </cell>
          <cell r="DY315">
            <v>-0.96000000000640284</v>
          </cell>
          <cell r="DZ315">
            <v>3.0500000000029104</v>
          </cell>
          <cell r="EA315">
            <v>0</v>
          </cell>
          <cell r="EB315">
            <v>16.01299999999901</v>
          </cell>
          <cell r="EC315">
            <v>0</v>
          </cell>
          <cell r="ED315">
            <v>-1.2770000000018626</v>
          </cell>
        </row>
        <row r="316">
          <cell r="C316" t="str">
            <v>Four Corners</v>
          </cell>
          <cell r="F316">
            <v>1.6900000000005093</v>
          </cell>
          <cell r="G316">
            <v>0</v>
          </cell>
          <cell r="H316">
            <v>9.2690000000002328</v>
          </cell>
          <cell r="I316">
            <v>0</v>
          </cell>
          <cell r="J316">
            <v>0</v>
          </cell>
          <cell r="K316">
            <v>-3.200000000106229E-2</v>
          </cell>
          <cell r="L316">
            <v>14.790000000008149</v>
          </cell>
          <cell r="M316">
            <v>-4.0000000008149073E-2</v>
          </cell>
          <cell r="N316">
            <v>-0.77000000000407454</v>
          </cell>
          <cell r="O316">
            <v>50.470000000001164</v>
          </cell>
          <cell r="P316">
            <v>26.269999999989523</v>
          </cell>
          <cell r="Q316">
            <v>82.589999999996508</v>
          </cell>
          <cell r="R316">
            <v>301.81500000017695</v>
          </cell>
          <cell r="S316">
            <v>72.55000000000291</v>
          </cell>
          <cell r="T316">
            <v>100.34499999998661</v>
          </cell>
          <cell r="U316">
            <v>20.419999999998254</v>
          </cell>
          <cell r="V316">
            <v>9.6860000000015134</v>
          </cell>
          <cell r="W316">
            <v>0</v>
          </cell>
          <cell r="X316">
            <v>7.2400000000052387</v>
          </cell>
          <cell r="Y316">
            <v>11.35999999998603</v>
          </cell>
          <cell r="Z316">
            <v>7.9700000000011642</v>
          </cell>
          <cell r="AA316">
            <v>2.1000000000058208</v>
          </cell>
          <cell r="AB316">
            <v>1.7999999999883585</v>
          </cell>
          <cell r="AC316">
            <v>25.389999999984866</v>
          </cell>
          <cell r="AD316">
            <v>42.953999999997905</v>
          </cell>
          <cell r="AE316">
            <v>243.92999999993481</v>
          </cell>
          <cell r="AF316">
            <v>27.070000000006985</v>
          </cell>
          <cell r="AG316">
            <v>26.740000000005239</v>
          </cell>
          <cell r="AH316">
            <v>57.160000000003492</v>
          </cell>
          <cell r="AI316">
            <v>27.580000000001746</v>
          </cell>
          <cell r="AJ316">
            <v>0</v>
          </cell>
          <cell r="AK316">
            <v>10.145999999993364</v>
          </cell>
          <cell r="AL316">
            <v>1.3040000000037253</v>
          </cell>
          <cell r="AM316">
            <v>-58.309999999997672</v>
          </cell>
          <cell r="AN316">
            <v>0.41999999999825377</v>
          </cell>
          <cell r="AO316">
            <v>16.269999999989523</v>
          </cell>
          <cell r="AP316">
            <v>59.329999999987194</v>
          </cell>
          <cell r="AQ316">
            <v>76.220000000001164</v>
          </cell>
          <cell r="AR316">
            <v>59.766000000061467</v>
          </cell>
          <cell r="AS316">
            <v>9.7950000000128057</v>
          </cell>
          <cell r="AT316">
            <v>0</v>
          </cell>
          <cell r="AU316">
            <v>32.889999999999418</v>
          </cell>
          <cell r="AV316">
            <v>3.4700000000011642</v>
          </cell>
          <cell r="AW316">
            <v>0</v>
          </cell>
          <cell r="AX316">
            <v>-0.73400000001129229</v>
          </cell>
          <cell r="AY316">
            <v>0.5</v>
          </cell>
          <cell r="AZ316">
            <v>0</v>
          </cell>
          <cell r="BA316">
            <v>2.5400000000081491</v>
          </cell>
          <cell r="BB316">
            <v>-4.139999999984866</v>
          </cell>
          <cell r="BC316">
            <v>2.4500000000116415</v>
          </cell>
          <cell r="BD316">
            <v>12.994999999995343</v>
          </cell>
          <cell r="BE316">
            <v>67.474999999860302</v>
          </cell>
          <cell r="BF316">
            <v>-18.710000000006403</v>
          </cell>
          <cell r="BG316">
            <v>-4.3999999999941792</v>
          </cell>
          <cell r="BH316">
            <v>34.069999999992433</v>
          </cell>
          <cell r="BI316">
            <v>10.130000000004657</v>
          </cell>
          <cell r="BJ316">
            <v>9.0249999999941792</v>
          </cell>
          <cell r="BK316">
            <v>4.9199999999982538</v>
          </cell>
          <cell r="BL316">
            <v>0</v>
          </cell>
          <cell r="BM316">
            <v>0</v>
          </cell>
          <cell r="BN316">
            <v>11.399999999994179</v>
          </cell>
          <cell r="BO316">
            <v>-12.519999999989523</v>
          </cell>
          <cell r="BP316">
            <v>38.5</v>
          </cell>
          <cell r="BQ316">
            <v>-4.9400000000023283</v>
          </cell>
          <cell r="BR316">
            <v>97.140000000130385</v>
          </cell>
          <cell r="BS316">
            <v>0.25</v>
          </cell>
          <cell r="BT316">
            <v>12.756000000008498</v>
          </cell>
          <cell r="BU316">
            <v>42.813999999998487</v>
          </cell>
          <cell r="BV316">
            <v>0</v>
          </cell>
          <cell r="BW316">
            <v>0</v>
          </cell>
          <cell r="BX316">
            <v>0</v>
          </cell>
          <cell r="BY316">
            <v>3.2599999999947613</v>
          </cell>
          <cell r="BZ316">
            <v>0</v>
          </cell>
          <cell r="CA316">
            <v>11.059999999997672</v>
          </cell>
          <cell r="CB316">
            <v>4.5299999999988358</v>
          </cell>
          <cell r="CC316">
            <v>24.470000000001164</v>
          </cell>
          <cell r="CD316">
            <v>-2</v>
          </cell>
          <cell r="CE316">
            <v>173.23400000017136</v>
          </cell>
          <cell r="CF316">
            <v>9.2039999999979045</v>
          </cell>
          <cell r="CG316">
            <v>22.660000000003492</v>
          </cell>
          <cell r="CH316">
            <v>42.730000000010477</v>
          </cell>
          <cell r="CI316">
            <v>12.860000000000582</v>
          </cell>
          <cell r="CJ316">
            <v>0</v>
          </cell>
          <cell r="CK316">
            <v>-8.999999999650754E-2</v>
          </cell>
          <cell r="CL316">
            <v>-3.6900000000023283</v>
          </cell>
          <cell r="CM316">
            <v>11.60999999998603</v>
          </cell>
          <cell r="CN316">
            <v>8.8099999999976717</v>
          </cell>
          <cell r="CO316">
            <v>6.0400000000081491</v>
          </cell>
          <cell r="CP316">
            <v>15</v>
          </cell>
          <cell r="CQ316">
            <v>48.099999999991269</v>
          </cell>
          <cell r="CR316">
            <v>-357.28900000010617</v>
          </cell>
          <cell r="CS316">
            <v>-122.04399999999441</v>
          </cell>
          <cell r="CT316">
            <v>-265.50400000000081</v>
          </cell>
          <cell r="CU316">
            <v>72.610000000000582</v>
          </cell>
          <cell r="CV316">
            <v>-76.419999999998254</v>
          </cell>
          <cell r="CW316">
            <v>0</v>
          </cell>
          <cell r="CX316">
            <v>-4.3209999999962747</v>
          </cell>
          <cell r="CY316">
            <v>1.2700000000040745</v>
          </cell>
          <cell r="CZ316">
            <v>-1.3200000000069849</v>
          </cell>
          <cell r="DA316">
            <v>0.54000000000814907</v>
          </cell>
          <cell r="DB316">
            <v>-9.5799999999871943</v>
          </cell>
          <cell r="DC316">
            <v>38.360000000015134</v>
          </cell>
          <cell r="DD316">
            <v>9.1199999999953434</v>
          </cell>
          <cell r="DE316">
            <v>147.33999999985099</v>
          </cell>
          <cell r="DF316">
            <v>-8.8399999999965075</v>
          </cell>
          <cell r="DG316">
            <v>23.639999999999418</v>
          </cell>
          <cell r="DH316">
            <v>30.653999999994994</v>
          </cell>
          <cell r="DI316">
            <v>32.509999999994761</v>
          </cell>
          <cell r="DJ316">
            <v>0.80999999999767169</v>
          </cell>
          <cell r="DK316">
            <v>0.67599999999220017</v>
          </cell>
          <cell r="DL316">
            <v>-0.56000000001222361</v>
          </cell>
          <cell r="DM316">
            <v>26.989999999990687</v>
          </cell>
          <cell r="DN316">
            <v>0.9499999999825377</v>
          </cell>
          <cell r="DO316">
            <v>21.760000000009313</v>
          </cell>
          <cell r="DP316">
            <v>27.290000000008149</v>
          </cell>
          <cell r="DQ316">
            <v>-8.5399999999935972</v>
          </cell>
          <cell r="DR316">
            <v>905.52900000009686</v>
          </cell>
          <cell r="DS316">
            <v>-10.299999999988358</v>
          </cell>
          <cell r="DT316">
            <v>336.19999999999709</v>
          </cell>
          <cell r="DU316">
            <v>60.8240000000078</v>
          </cell>
          <cell r="DV316">
            <v>53.440000000002328</v>
          </cell>
          <cell r="DW316">
            <v>0</v>
          </cell>
          <cell r="DX316">
            <v>0</v>
          </cell>
          <cell r="DY316">
            <v>0</v>
          </cell>
          <cell r="DZ316">
            <v>5.1000000000058208</v>
          </cell>
          <cell r="EA316">
            <v>-4.5400000000081491</v>
          </cell>
          <cell r="EB316">
            <v>53.850000000005821</v>
          </cell>
          <cell r="EC316">
            <v>20.720000000001164</v>
          </cell>
          <cell r="ED316">
            <v>390.23500000000058</v>
          </cell>
        </row>
        <row r="317">
          <cell r="C317" t="str">
            <v>Mid Columbia</v>
          </cell>
          <cell r="F317">
            <v>85.320000000006985</v>
          </cell>
          <cell r="G317">
            <v>135.68000000005122</v>
          </cell>
          <cell r="H317">
            <v>294.39000000001397</v>
          </cell>
          <cell r="I317">
            <v>28.367000000005646</v>
          </cell>
          <cell r="J317">
            <v>0</v>
          </cell>
          <cell r="K317">
            <v>36.52900000000227</v>
          </cell>
          <cell r="L317">
            <v>183.99599999999919</v>
          </cell>
          <cell r="M317">
            <v>229.68600000000151</v>
          </cell>
          <cell r="N317">
            <v>236.23000000001048</v>
          </cell>
          <cell r="O317">
            <v>91.110000000015134</v>
          </cell>
          <cell r="P317">
            <v>148.99400000000605</v>
          </cell>
          <cell r="Q317">
            <v>-384.02999999999884</v>
          </cell>
          <cell r="R317">
            <v>310.4799799999455</v>
          </cell>
          <cell r="S317">
            <v>43.31499999999869</v>
          </cell>
          <cell r="T317">
            <v>22.468000000000757</v>
          </cell>
          <cell r="U317">
            <v>104.73400000000402</v>
          </cell>
          <cell r="V317">
            <v>12.17699999999968</v>
          </cell>
          <cell r="W317">
            <v>0</v>
          </cell>
          <cell r="X317">
            <v>1.6309799999999655</v>
          </cell>
          <cell r="Y317">
            <v>222.58999999999651</v>
          </cell>
          <cell r="Z317">
            <v>82.652000000001863</v>
          </cell>
          <cell r="AA317">
            <v>67.796000000002095</v>
          </cell>
          <cell r="AB317">
            <v>61.82499999999709</v>
          </cell>
          <cell r="AC317">
            <v>39.02900000000227</v>
          </cell>
          <cell r="AD317">
            <v>-347.73700000000099</v>
          </cell>
          <cell r="AE317">
            <v>459.53218999999808</v>
          </cell>
          <cell r="AF317">
            <v>0</v>
          </cell>
          <cell r="AG317">
            <v>15.03899999999885</v>
          </cell>
          <cell r="AH317">
            <v>87.504000000000815</v>
          </cell>
          <cell r="AI317">
            <v>49.97099999999773</v>
          </cell>
          <cell r="AJ317">
            <v>0.16530000000011569</v>
          </cell>
          <cell r="AK317">
            <v>1.5438900000000331</v>
          </cell>
          <cell r="AL317">
            <v>237.64500000000407</v>
          </cell>
          <cell r="AM317">
            <v>115.7239999999947</v>
          </cell>
          <cell r="AN317">
            <v>28.279999999998836</v>
          </cell>
          <cell r="AO317">
            <v>62.5</v>
          </cell>
          <cell r="AP317">
            <v>34.106999999999971</v>
          </cell>
          <cell r="AQ317">
            <v>-172.94700000000012</v>
          </cell>
          <cell r="AR317">
            <v>118.58799999998882</v>
          </cell>
          <cell r="AS317">
            <v>4.3580000000001746</v>
          </cell>
          <cell r="AT317">
            <v>-4.7809999999990396</v>
          </cell>
          <cell r="AU317">
            <v>-124.89100000000326</v>
          </cell>
          <cell r="AV317">
            <v>-63.830000000001746</v>
          </cell>
          <cell r="AW317">
            <v>-26.207000000000335</v>
          </cell>
          <cell r="AX317">
            <v>-18.324000000000524</v>
          </cell>
          <cell r="AY317">
            <v>319.92999999999302</v>
          </cell>
          <cell r="AZ317">
            <v>29.699000000000524</v>
          </cell>
          <cell r="BA317">
            <v>8.7740000000048894</v>
          </cell>
          <cell r="BB317">
            <v>-12.604999999995925</v>
          </cell>
          <cell r="BC317">
            <v>16.894999999996799</v>
          </cell>
          <cell r="BD317">
            <v>-10.430000000000291</v>
          </cell>
          <cell r="BE317">
            <v>313.11100000003353</v>
          </cell>
          <cell r="BF317">
            <v>5.2770000000018626</v>
          </cell>
          <cell r="BG317">
            <v>4.6779999999998836</v>
          </cell>
          <cell r="BH317">
            <v>-10.464000000007218</v>
          </cell>
          <cell r="BI317">
            <v>-34.940000000002328</v>
          </cell>
          <cell r="BJ317">
            <v>-40.997999999999593</v>
          </cell>
          <cell r="BK317">
            <v>-10.48700000000008</v>
          </cell>
          <cell r="BL317">
            <v>332.94999999998254</v>
          </cell>
          <cell r="BM317">
            <v>73.965000000011059</v>
          </cell>
          <cell r="BN317">
            <v>7</v>
          </cell>
          <cell r="BO317">
            <v>-8.0400000000081491</v>
          </cell>
          <cell r="BP317">
            <v>-0.72999999999592546</v>
          </cell>
          <cell r="BQ317">
            <v>-5.1000000000058208</v>
          </cell>
          <cell r="BR317">
            <v>233.70699999993667</v>
          </cell>
          <cell r="BS317">
            <v>-8.7669999999998254</v>
          </cell>
          <cell r="BT317">
            <v>3.2300000000032014</v>
          </cell>
          <cell r="BU317">
            <v>13.220000000001164</v>
          </cell>
          <cell r="BV317">
            <v>-26.940000000002328</v>
          </cell>
          <cell r="BW317">
            <v>-23.27100000000064</v>
          </cell>
          <cell r="BX317">
            <v>-7.3829999999998108</v>
          </cell>
          <cell r="BY317">
            <v>303.57999999998719</v>
          </cell>
          <cell r="BZ317">
            <v>26.709999999991851</v>
          </cell>
          <cell r="CA317">
            <v>4.7900000000081491</v>
          </cell>
          <cell r="CB317">
            <v>-33.656000000002678</v>
          </cell>
          <cell r="CC317">
            <v>6.5740000000005239</v>
          </cell>
          <cell r="CD317">
            <v>-24.380000000004657</v>
          </cell>
          <cell r="CE317">
            <v>488.12099999981001</v>
          </cell>
          <cell r="CF317">
            <v>5.6600000000034925</v>
          </cell>
          <cell r="CG317">
            <v>-1.5819999999948777</v>
          </cell>
          <cell r="CH317">
            <v>109.02999999999884</v>
          </cell>
          <cell r="CI317">
            <v>19.389999999999418</v>
          </cell>
          <cell r="CJ317">
            <v>7.5820000000003347</v>
          </cell>
          <cell r="CK317">
            <v>-4.4540000000015425</v>
          </cell>
          <cell r="CL317">
            <v>334.47999999998137</v>
          </cell>
          <cell r="CM317">
            <v>24.445000000006985</v>
          </cell>
          <cell r="CN317">
            <v>1.1599999999889405</v>
          </cell>
          <cell r="CO317">
            <v>28.529999999998836</v>
          </cell>
          <cell r="CP317">
            <v>-19.329999999987194</v>
          </cell>
          <cell r="CQ317">
            <v>-16.789999999993597</v>
          </cell>
          <cell r="CR317">
            <v>763.168999999878</v>
          </cell>
          <cell r="CS317">
            <v>13.729999999995925</v>
          </cell>
          <cell r="CT317">
            <v>-70.559000000001106</v>
          </cell>
          <cell r="CU317">
            <v>89.851999999998952</v>
          </cell>
          <cell r="CV317">
            <v>28.730999999999767</v>
          </cell>
          <cell r="CW317">
            <v>-16.391000000001441</v>
          </cell>
          <cell r="CX317">
            <v>35.346999999997934</v>
          </cell>
          <cell r="CY317">
            <v>540.94500000000698</v>
          </cell>
          <cell r="CZ317">
            <v>63.043000000005122</v>
          </cell>
          <cell r="DA317">
            <v>7.3700000000098953</v>
          </cell>
          <cell r="DB317">
            <v>33.447000000000116</v>
          </cell>
          <cell r="DC317">
            <v>76.824000000000524</v>
          </cell>
          <cell r="DD317">
            <v>-39.169999999998254</v>
          </cell>
          <cell r="DE317">
            <v>320.72900000005029</v>
          </cell>
          <cell r="DF317">
            <v>27.01299999999901</v>
          </cell>
          <cell r="DG317">
            <v>22.5370000000039</v>
          </cell>
          <cell r="DH317">
            <v>90.134999999994761</v>
          </cell>
          <cell r="DI317">
            <v>-457.69000000000233</v>
          </cell>
          <cell r="DJ317">
            <v>-8.4029999999984284</v>
          </cell>
          <cell r="DK317">
            <v>38.558000000000902</v>
          </cell>
          <cell r="DL317">
            <v>444.87000000002445</v>
          </cell>
          <cell r="DM317">
            <v>44.48399999999674</v>
          </cell>
          <cell r="DN317">
            <v>16.400000000008731</v>
          </cell>
          <cell r="DO317">
            <v>74.415999999997439</v>
          </cell>
          <cell r="DP317">
            <v>28.648999999997613</v>
          </cell>
          <cell r="DQ317">
            <v>-0.23999999999068677</v>
          </cell>
          <cell r="DR317">
            <v>457.00600000005215</v>
          </cell>
          <cell r="DS317">
            <v>9.7749999999978172</v>
          </cell>
          <cell r="DT317">
            <v>-0.21299999999610009</v>
          </cell>
          <cell r="DU317">
            <v>48.870000000009895</v>
          </cell>
          <cell r="DV317">
            <v>-23.994999999995343</v>
          </cell>
          <cell r="DW317">
            <v>-16.360000000000582</v>
          </cell>
          <cell r="DX317">
            <v>113.23400000000402</v>
          </cell>
          <cell r="DY317">
            <v>325.22000000000116</v>
          </cell>
          <cell r="DZ317">
            <v>30.690000000002328</v>
          </cell>
          <cell r="EA317">
            <v>-21.789999999993597</v>
          </cell>
          <cell r="EB317">
            <v>3.6399999999994179</v>
          </cell>
          <cell r="EC317">
            <v>1.2350000000005821</v>
          </cell>
          <cell r="ED317">
            <v>-13.299999999988358</v>
          </cell>
        </row>
        <row r="318">
          <cell r="C318" t="str">
            <v>Mona</v>
          </cell>
          <cell r="F318">
            <v>186.64099999999598</v>
          </cell>
          <cell r="G318">
            <v>-9.0049999999901047</v>
          </cell>
          <cell r="H318">
            <v>17.666000000004715</v>
          </cell>
          <cell r="I318">
            <v>136.80999999999767</v>
          </cell>
          <cell r="J318">
            <v>52.886999999987893</v>
          </cell>
          <cell r="K318">
            <v>2.7269999999989523</v>
          </cell>
          <cell r="L318">
            <v>9.0169999999998254</v>
          </cell>
          <cell r="M318">
            <v>3.4700000000011642</v>
          </cell>
          <cell r="N318">
            <v>22.809999999997672</v>
          </cell>
          <cell r="O318">
            <v>0</v>
          </cell>
          <cell r="P318">
            <v>176.86999999999534</v>
          </cell>
          <cell r="Q318">
            <v>281.30000000000291</v>
          </cell>
          <cell r="R318">
            <v>638.12800000002608</v>
          </cell>
          <cell r="S318">
            <v>127.44100000000617</v>
          </cell>
          <cell r="T318">
            <v>77.39100000000326</v>
          </cell>
          <cell r="U318">
            <v>79.774999999994179</v>
          </cell>
          <cell r="V318">
            <v>28.25</v>
          </cell>
          <cell r="W318">
            <v>66.073000000003958</v>
          </cell>
          <cell r="X318">
            <v>7.0179999999963911</v>
          </cell>
          <cell r="Y318">
            <v>2.7599999999947613</v>
          </cell>
          <cell r="Z318">
            <v>0</v>
          </cell>
          <cell r="AA318">
            <v>22.744999999995343</v>
          </cell>
          <cell r="AB318">
            <v>0</v>
          </cell>
          <cell r="AC318">
            <v>138.2050000000163</v>
          </cell>
          <cell r="AD318">
            <v>88.470000000001164</v>
          </cell>
          <cell r="AE318">
            <v>399.30099999997765</v>
          </cell>
          <cell r="AF318">
            <v>110.25</v>
          </cell>
          <cell r="AG318">
            <v>52.68399999999383</v>
          </cell>
          <cell r="AH318">
            <v>91.897999999986496</v>
          </cell>
          <cell r="AI318">
            <v>53.586999999999534</v>
          </cell>
          <cell r="AJ318">
            <v>23.027000000001863</v>
          </cell>
          <cell r="AK318">
            <v>13.998000000006869</v>
          </cell>
          <cell r="AL318">
            <v>10.797000000005937</v>
          </cell>
          <cell r="AM318">
            <v>0</v>
          </cell>
          <cell r="AN318">
            <v>0</v>
          </cell>
          <cell r="AO318">
            <v>2.0700000000069849</v>
          </cell>
          <cell r="AP318">
            <v>58.220000000030268</v>
          </cell>
          <cell r="AQ318">
            <v>-17.230000000010477</v>
          </cell>
          <cell r="AR318">
            <v>240.88600000017323</v>
          </cell>
          <cell r="AS318">
            <v>29.169999999998254</v>
          </cell>
          <cell r="AT318">
            <v>31.139999999999418</v>
          </cell>
          <cell r="AU318">
            <v>4.8250000000116415</v>
          </cell>
          <cell r="AV318">
            <v>15.539000000004307</v>
          </cell>
          <cell r="AW318">
            <v>-1.2520000000076834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28.543999999994412</v>
          </cell>
          <cell r="BD318">
            <v>132.92000000001281</v>
          </cell>
          <cell r="BE318">
            <v>284.11700000008568</v>
          </cell>
          <cell r="BF318">
            <v>157.6869999999908</v>
          </cell>
          <cell r="BG318">
            <v>20.307999999989988</v>
          </cell>
          <cell r="BH318">
            <v>17.556000000011409</v>
          </cell>
          <cell r="BI318">
            <v>13.968000000008033</v>
          </cell>
          <cell r="BJ318">
            <v>13.8519999999844</v>
          </cell>
          <cell r="BK318">
            <v>5.9820000000036089</v>
          </cell>
          <cell r="BL318">
            <v>0</v>
          </cell>
          <cell r="BM318">
            <v>0</v>
          </cell>
          <cell r="BN318">
            <v>23.913999999989755</v>
          </cell>
          <cell r="BO318">
            <v>0</v>
          </cell>
          <cell r="BP318">
            <v>7.5900000000256114</v>
          </cell>
          <cell r="BQ318">
            <v>23.260000000009313</v>
          </cell>
          <cell r="BR318">
            <v>46.66800000006333</v>
          </cell>
          <cell r="BS318">
            <v>13.216000000014901</v>
          </cell>
          <cell r="BT318">
            <v>-4.6459999999933643</v>
          </cell>
          <cell r="BU318">
            <v>26.255000000004657</v>
          </cell>
          <cell r="BV318">
            <v>5.1750000000174623</v>
          </cell>
          <cell r="BW318">
            <v>0</v>
          </cell>
          <cell r="BX318">
            <v>-1.7839999999996508</v>
          </cell>
          <cell r="BY318">
            <v>0</v>
          </cell>
          <cell r="BZ318">
            <v>0</v>
          </cell>
          <cell r="CA318">
            <v>8.110000000015134</v>
          </cell>
          <cell r="CB318">
            <v>2.1600000000034925</v>
          </cell>
          <cell r="CC318">
            <v>15.786000000021886</v>
          </cell>
          <cell r="CD318">
            <v>-17.603999999992084</v>
          </cell>
          <cell r="CE318">
            <v>209.72500000032596</v>
          </cell>
          <cell r="CF318">
            <v>-40.449999999982538</v>
          </cell>
          <cell r="CG318">
            <v>171.46800000000803</v>
          </cell>
          <cell r="CH318">
            <v>83.360999999989872</v>
          </cell>
          <cell r="CI318">
            <v>6.7380000000121072</v>
          </cell>
          <cell r="CJ318">
            <v>0.2549999999901047</v>
          </cell>
          <cell r="CK318">
            <v>0</v>
          </cell>
          <cell r="CL318">
            <v>1.5590000000083819</v>
          </cell>
          <cell r="CM318">
            <v>0</v>
          </cell>
          <cell r="CN318">
            <v>-98.289999999979045</v>
          </cell>
          <cell r="CO318">
            <v>7.875</v>
          </cell>
          <cell r="CP318">
            <v>59.940000000031432</v>
          </cell>
          <cell r="CQ318">
            <v>17.269000000000233</v>
          </cell>
          <cell r="CR318">
            <v>-583.98600000003353</v>
          </cell>
          <cell r="CS318">
            <v>-263.03199999999197</v>
          </cell>
          <cell r="CT318">
            <v>-502.76100000001315</v>
          </cell>
          <cell r="CU318">
            <v>39.650000000008731</v>
          </cell>
          <cell r="CV318">
            <v>10.309999999997672</v>
          </cell>
          <cell r="CW318">
            <v>9.4429999999993015</v>
          </cell>
          <cell r="CX318">
            <v>6.5249999999941792</v>
          </cell>
          <cell r="CY318">
            <v>0.25699999998323619</v>
          </cell>
          <cell r="CZ318">
            <v>-3.8739999999961583</v>
          </cell>
          <cell r="DA318">
            <v>0</v>
          </cell>
          <cell r="DB318">
            <v>44.076000000000931</v>
          </cell>
          <cell r="DC318">
            <v>41.169999999998254</v>
          </cell>
          <cell r="DD318">
            <v>34.25</v>
          </cell>
          <cell r="DE318">
            <v>186.78799999994226</v>
          </cell>
          <cell r="DF318">
            <v>-7.7149999999965075</v>
          </cell>
          <cell r="DG318">
            <v>29.251000000003842</v>
          </cell>
          <cell r="DH318">
            <v>87.998999999981606</v>
          </cell>
          <cell r="DI318">
            <v>33.100999999995111</v>
          </cell>
          <cell r="DJ318">
            <v>-5.5999999982304871E-2</v>
          </cell>
          <cell r="DK318">
            <v>0</v>
          </cell>
          <cell r="DL318">
            <v>0</v>
          </cell>
          <cell r="DM318">
            <v>0</v>
          </cell>
          <cell r="DN318">
            <v>0.57000000000698492</v>
          </cell>
          <cell r="DO318">
            <v>4.7399999999906868</v>
          </cell>
          <cell r="DP318">
            <v>47.600000000005821</v>
          </cell>
          <cell r="DQ318">
            <v>-8.7019999999902211</v>
          </cell>
          <cell r="DR318">
            <v>-211.53700000001118</v>
          </cell>
          <cell r="DS318">
            <v>-87.421000000002095</v>
          </cell>
          <cell r="DT318">
            <v>52.535999999992782</v>
          </cell>
          <cell r="DU318">
            <v>120.29899999999907</v>
          </cell>
          <cell r="DV318">
            <v>17.63399999999092</v>
          </cell>
          <cell r="DW318">
            <v>0</v>
          </cell>
          <cell r="DX318">
            <v>-2.3549999999959255</v>
          </cell>
          <cell r="DY318">
            <v>0</v>
          </cell>
          <cell r="DZ318">
            <v>-0.30000000000291038</v>
          </cell>
          <cell r="EA318">
            <v>-199.81599999999162</v>
          </cell>
          <cell r="EB318">
            <v>23.425000000017462</v>
          </cell>
          <cell r="EC318">
            <v>77.996000000013737</v>
          </cell>
          <cell r="ED318">
            <v>-213.53500000000349</v>
          </cell>
        </row>
        <row r="319">
          <cell r="C319" t="str">
            <v>Palo Verde</v>
          </cell>
          <cell r="F319">
            <v>0</v>
          </cell>
          <cell r="G319">
            <v>0</v>
          </cell>
          <cell r="H319">
            <v>0</v>
          </cell>
          <cell r="I319">
            <v>0.53900000000066939</v>
          </cell>
          <cell r="J319">
            <v>9.9200000000000728</v>
          </cell>
          <cell r="K319">
            <v>-1.9000000000232831E-2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180.09200000017881</v>
          </cell>
          <cell r="S319">
            <v>0</v>
          </cell>
          <cell r="T319">
            <v>0</v>
          </cell>
          <cell r="U319">
            <v>0</v>
          </cell>
          <cell r="V319">
            <v>32.92500000000291</v>
          </cell>
          <cell r="W319">
            <v>39.656000000002678</v>
          </cell>
          <cell r="X319">
            <v>19.894999999989523</v>
          </cell>
          <cell r="Y319">
            <v>-0.55000000000291038</v>
          </cell>
          <cell r="Z319">
            <v>-3.0339999999996508</v>
          </cell>
          <cell r="AA319">
            <v>4.3099999999976717</v>
          </cell>
          <cell r="AB319">
            <v>28.85999999998603</v>
          </cell>
          <cell r="AC319">
            <v>22.670000000012806</v>
          </cell>
          <cell r="AD319">
            <v>35.360000000015134</v>
          </cell>
          <cell r="AE319">
            <v>469.60000000055879</v>
          </cell>
          <cell r="AF319">
            <v>89.810000000055879</v>
          </cell>
          <cell r="AG319">
            <v>65.75</v>
          </cell>
          <cell r="AH319">
            <v>28.78000000002794</v>
          </cell>
          <cell r="AI319">
            <v>34.119999999995343</v>
          </cell>
          <cell r="AJ319">
            <v>26.080000000016298</v>
          </cell>
          <cell r="AK319">
            <v>1</v>
          </cell>
          <cell r="AL319">
            <v>5.6199999999953434</v>
          </cell>
          <cell r="AM319">
            <v>5.5600000000558794</v>
          </cell>
          <cell r="AN319">
            <v>4.3400000000256114</v>
          </cell>
          <cell r="AO319">
            <v>15.71999999997206</v>
          </cell>
          <cell r="AP319">
            <v>72.040000000037253</v>
          </cell>
          <cell r="AQ319">
            <v>120.78000000002794</v>
          </cell>
          <cell r="AR319">
            <v>8.2619999996386468</v>
          </cell>
          <cell r="AS319">
            <v>-1.3149999999877764</v>
          </cell>
          <cell r="AT319">
            <v>-4.0000000008149073E-3</v>
          </cell>
          <cell r="AU319">
            <v>3.9050000000133878</v>
          </cell>
          <cell r="AV319">
            <v>-0.39999999999417923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3.6299999999901047</v>
          </cell>
          <cell r="BC319">
            <v>-0.430000000007567</v>
          </cell>
          <cell r="BD319">
            <v>2.8759999999892898</v>
          </cell>
          <cell r="BE319">
            <v>9.6539999996311963</v>
          </cell>
          <cell r="BF319">
            <v>0</v>
          </cell>
          <cell r="BG319">
            <v>0.30000000000291038</v>
          </cell>
          <cell r="BH319">
            <v>-0.65000000000873115</v>
          </cell>
          <cell r="BI319">
            <v>0</v>
          </cell>
          <cell r="BJ319">
            <v>0</v>
          </cell>
          <cell r="BK319">
            <v>3.0160000000032596</v>
          </cell>
          <cell r="BL319">
            <v>0</v>
          </cell>
          <cell r="BM319">
            <v>0</v>
          </cell>
          <cell r="BN319">
            <v>0</v>
          </cell>
          <cell r="BO319">
            <v>2.4349999999976717</v>
          </cell>
          <cell r="BP319">
            <v>4.5529999999998836</v>
          </cell>
          <cell r="BQ319">
            <v>0</v>
          </cell>
          <cell r="BR319">
            <v>2.720099999991362</v>
          </cell>
          <cell r="BS319">
            <v>0</v>
          </cell>
          <cell r="BT319">
            <v>4.8794000000007145</v>
          </cell>
          <cell r="BU319">
            <v>-4.4349999999994907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0.3647000000000844</v>
          </cell>
          <cell r="CC319">
            <v>0</v>
          </cell>
          <cell r="CD319">
            <v>1.9110000000000582</v>
          </cell>
          <cell r="CE319">
            <v>8.9739999999874271</v>
          </cell>
          <cell r="CF319">
            <v>0</v>
          </cell>
          <cell r="CG319">
            <v>0</v>
          </cell>
          <cell r="CH319">
            <v>8.9249999999992724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4.9000000000887667E-2</v>
          </cell>
          <cell r="CR319">
            <v>-24.958100000003469</v>
          </cell>
          <cell r="CS319">
            <v>1.7549999999991996</v>
          </cell>
          <cell r="CT319">
            <v>-37.181600000000799</v>
          </cell>
          <cell r="CU319">
            <v>1.2150000000001455</v>
          </cell>
          <cell r="CV319">
            <v>0</v>
          </cell>
          <cell r="CW319">
            <v>0</v>
          </cell>
          <cell r="CX319">
            <v>0</v>
          </cell>
          <cell r="CY319">
            <v>1.8850000000002183</v>
          </cell>
          <cell r="CZ319">
            <v>0</v>
          </cell>
          <cell r="DA319">
            <v>0</v>
          </cell>
          <cell r="DB319">
            <v>2.5497999999997774</v>
          </cell>
          <cell r="DC319">
            <v>4.8186999999998079</v>
          </cell>
          <cell r="DD319">
            <v>0</v>
          </cell>
          <cell r="DE319">
            <v>2.3540000000066357</v>
          </cell>
          <cell r="DF319">
            <v>-1.6489999999994325</v>
          </cell>
          <cell r="DG319">
            <v>0</v>
          </cell>
          <cell r="DH319">
            <v>11.942999999999302</v>
          </cell>
          <cell r="DI319">
            <v>0</v>
          </cell>
          <cell r="DJ319">
            <v>0</v>
          </cell>
          <cell r="DK319">
            <v>0</v>
          </cell>
          <cell r="DL319">
            <v>-1.7970000000004802</v>
          </cell>
          <cell r="DM319">
            <v>0</v>
          </cell>
          <cell r="DN319">
            <v>0</v>
          </cell>
          <cell r="DO319">
            <v>-14.501000000000204</v>
          </cell>
          <cell r="DP319">
            <v>1.9839999999985594</v>
          </cell>
          <cell r="DQ319">
            <v>6.3739999999997963</v>
          </cell>
          <cell r="DR319">
            <v>-1.8689999999915017</v>
          </cell>
          <cell r="DS319">
            <v>-1.4979999999995925</v>
          </cell>
          <cell r="DT319">
            <v>0.23599999999987631</v>
          </cell>
          <cell r="DU319">
            <v>-1.0049999999991996</v>
          </cell>
          <cell r="DV319">
            <v>0</v>
          </cell>
          <cell r="DW319">
            <v>0</v>
          </cell>
          <cell r="DX319">
            <v>0</v>
          </cell>
          <cell r="DY319">
            <v>3.5739999999987049</v>
          </cell>
          <cell r="DZ319">
            <v>-2.0730000000003201</v>
          </cell>
          <cell r="EA319">
            <v>-10.799000000000888</v>
          </cell>
          <cell r="EB319">
            <v>3.0690000000013242</v>
          </cell>
          <cell r="EC319">
            <v>0.98000000000138243</v>
          </cell>
          <cell r="ED319">
            <v>5.647000000000844</v>
          </cell>
        </row>
        <row r="320">
          <cell r="C320" t="str">
            <v>SP15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Trapped Energy - Curtailment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5.7476999999998952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5.7476999999998952</v>
          </cell>
          <cell r="AR321">
            <v>665.93947600001411</v>
          </cell>
          <cell r="AS321">
            <v>136.79299999999785</v>
          </cell>
          <cell r="AT321">
            <v>134.35309999999936</v>
          </cell>
          <cell r="AU321">
            <v>69.650499999999738</v>
          </cell>
          <cell r="AV321">
            <v>28.95089999999982</v>
          </cell>
          <cell r="AW321">
            <v>4.9096660000000014</v>
          </cell>
          <cell r="AX321">
            <v>8.0284399999999891</v>
          </cell>
          <cell r="AY321">
            <v>0</v>
          </cell>
          <cell r="AZ321">
            <v>1.8314199999999943</v>
          </cell>
          <cell r="BA321">
            <v>18.630750000000035</v>
          </cell>
          <cell r="BB321">
            <v>35.352699999999913</v>
          </cell>
          <cell r="BC321">
            <v>82.413999999997031</v>
          </cell>
          <cell r="BD321">
            <v>145.02499999999782</v>
          </cell>
          <cell r="BE321">
            <v>550.94434970000293</v>
          </cell>
          <cell r="BF321">
            <v>122.55900000000111</v>
          </cell>
          <cell r="BG321">
            <v>106.61760000000004</v>
          </cell>
          <cell r="BH321">
            <v>50.677999999999884</v>
          </cell>
          <cell r="BI321">
            <v>14.686299999999846</v>
          </cell>
          <cell r="BJ321">
            <v>2.1000980000000027</v>
          </cell>
          <cell r="BK321">
            <v>0.81018070000000009</v>
          </cell>
          <cell r="BL321">
            <v>0</v>
          </cell>
          <cell r="BM321">
            <v>1.8314209999999989</v>
          </cell>
          <cell r="BN321">
            <v>10.543610000000001</v>
          </cell>
          <cell r="BO321">
            <v>29.161139999999932</v>
          </cell>
          <cell r="BP321">
            <v>62</v>
          </cell>
          <cell r="BQ321">
            <v>149.95699999999852</v>
          </cell>
          <cell r="BR321">
            <v>524.02803999999014</v>
          </cell>
          <cell r="BS321">
            <v>124.01599999999598</v>
          </cell>
          <cell r="BT321">
            <v>89.99579999999969</v>
          </cell>
          <cell r="BU321">
            <v>51.57129999999961</v>
          </cell>
          <cell r="BV321">
            <v>14.794799999999896</v>
          </cell>
          <cell r="BW321">
            <v>2.0814200000000014</v>
          </cell>
          <cell r="BX321">
            <v>0</v>
          </cell>
          <cell r="BY321">
            <v>0</v>
          </cell>
          <cell r="BZ321">
            <v>1.8314200000000014</v>
          </cell>
          <cell r="CA321">
            <v>7.9402000000000044</v>
          </cell>
          <cell r="CB321">
            <v>30.086099999999988</v>
          </cell>
          <cell r="CC321">
            <v>61.014999999999418</v>
          </cell>
          <cell r="CD321">
            <v>140.69599999999991</v>
          </cell>
          <cell r="CE321">
            <v>572.2258139999758</v>
          </cell>
          <cell r="CF321">
            <v>126.25499999999738</v>
          </cell>
          <cell r="CG321">
            <v>123.0644999999995</v>
          </cell>
          <cell r="CH321">
            <v>52.124199999999746</v>
          </cell>
          <cell r="CI321">
            <v>17.910199999999804</v>
          </cell>
          <cell r="CJ321">
            <v>0</v>
          </cell>
          <cell r="CK321">
            <v>6.348150000000004</v>
          </cell>
          <cell r="CL321">
            <v>0</v>
          </cell>
          <cell r="CM321">
            <v>1.8315440000000009</v>
          </cell>
          <cell r="CN321">
            <v>8.2072700000000225</v>
          </cell>
          <cell r="CO321">
            <v>20.070950000000039</v>
          </cell>
          <cell r="CP321">
            <v>63.211999999999534</v>
          </cell>
          <cell r="CQ321">
            <v>153.2019999999975</v>
          </cell>
          <cell r="CR321">
            <v>542.25730999998632</v>
          </cell>
          <cell r="CS321">
            <v>131.62999999999738</v>
          </cell>
          <cell r="CT321">
            <v>86.533899999999903</v>
          </cell>
          <cell r="CU321">
            <v>50.082999999999629</v>
          </cell>
          <cell r="CV321">
            <v>19.12940000000026</v>
          </cell>
          <cell r="CW321">
            <v>0</v>
          </cell>
          <cell r="CX321">
            <v>4.1674800000000118</v>
          </cell>
          <cell r="CY321">
            <v>0</v>
          </cell>
          <cell r="CZ321">
            <v>1.8315400000000039</v>
          </cell>
          <cell r="DA321">
            <v>10.479730000000018</v>
          </cell>
          <cell r="DB321">
            <v>19.714259999999967</v>
          </cell>
          <cell r="DC321">
            <v>66.794999999998254</v>
          </cell>
          <cell r="DD321">
            <v>151.89300000000003</v>
          </cell>
          <cell r="DE321">
            <v>563.29631299999892</v>
          </cell>
          <cell r="DF321">
            <v>131.11000000000058</v>
          </cell>
          <cell r="DG321">
            <v>97.08600000000024</v>
          </cell>
          <cell r="DH321">
            <v>51.565700000000106</v>
          </cell>
          <cell r="DI321">
            <v>18.096000000000004</v>
          </cell>
          <cell r="DJ321">
            <v>0</v>
          </cell>
          <cell r="DK321">
            <v>4.186160000000001</v>
          </cell>
          <cell r="DL321">
            <v>0</v>
          </cell>
          <cell r="DM321">
            <v>1.8315429999999964</v>
          </cell>
          <cell r="DN321">
            <v>10.47960999999998</v>
          </cell>
          <cell r="DO321">
            <v>19.414300000000026</v>
          </cell>
          <cell r="DP321">
            <v>71.746000000002823</v>
          </cell>
          <cell r="DQ321">
            <v>157.78100000000268</v>
          </cell>
          <cell r="DR321">
            <v>585.31608600000618</v>
          </cell>
          <cell r="DS321">
            <v>134.61000000000058</v>
          </cell>
          <cell r="DT321">
            <v>105.98579999999993</v>
          </cell>
          <cell r="DU321">
            <v>55.956000000000131</v>
          </cell>
          <cell r="DV321">
            <v>20.111300000000028</v>
          </cell>
          <cell r="DW321">
            <v>0</v>
          </cell>
          <cell r="DX321">
            <v>6.0098999999999876</v>
          </cell>
          <cell r="DY321">
            <v>0</v>
          </cell>
          <cell r="DZ321">
            <v>1.8315459999999888</v>
          </cell>
          <cell r="EA321">
            <v>10.524540000000002</v>
          </cell>
          <cell r="EB321">
            <v>20.120999999999981</v>
          </cell>
          <cell r="EC321">
            <v>69.722000000001572</v>
          </cell>
          <cell r="ED321">
            <v>160.44399999999951</v>
          </cell>
        </row>
        <row r="322">
          <cell r="C322" t="str">
            <v>Trapped Energy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-11.224609999999757</v>
          </cell>
          <cell r="AS322">
            <v>0</v>
          </cell>
          <cell r="AT322">
            <v>0</v>
          </cell>
          <cell r="AU322">
            <v>0</v>
          </cell>
          <cell r="AV322">
            <v>-11.224609999999757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-26.927250000000186</v>
          </cell>
          <cell r="BF322">
            <v>0</v>
          </cell>
          <cell r="BG322">
            <v>0</v>
          </cell>
          <cell r="BH322">
            <v>0</v>
          </cell>
          <cell r="BI322">
            <v>-26.927250000000186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-16.74100000000044</v>
          </cell>
          <cell r="CF322">
            <v>0</v>
          </cell>
          <cell r="CG322">
            <v>0</v>
          </cell>
          <cell r="CH322">
            <v>0</v>
          </cell>
          <cell r="CI322">
            <v>-16.74100000000044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273.65099999995437</v>
          </cell>
          <cell r="G323">
            <v>127.66300000005867</v>
          </cell>
          <cell r="H323">
            <v>338.5010000000475</v>
          </cell>
          <cell r="I323">
            <v>165.99600000001374</v>
          </cell>
          <cell r="J323">
            <v>63.093999999982771</v>
          </cell>
          <cell r="K323">
            <v>47.274999999994179</v>
          </cell>
          <cell r="L323">
            <v>212.88499999995111</v>
          </cell>
          <cell r="M323">
            <v>243.20899999997346</v>
          </cell>
          <cell r="N323">
            <v>260.29800000006799</v>
          </cell>
          <cell r="O323">
            <v>141.58000000007451</v>
          </cell>
          <cell r="P323">
            <v>352.13400000002002</v>
          </cell>
          <cell r="Q323">
            <v>-20.140000000072177</v>
          </cell>
          <cell r="R323">
            <v>1496.574980000034</v>
          </cell>
          <cell r="S323">
            <v>243.3059999999241</v>
          </cell>
          <cell r="T323">
            <v>200.2039999999688</v>
          </cell>
          <cell r="U323">
            <v>204.92899999994552</v>
          </cell>
          <cell r="V323">
            <v>101.30800000001909</v>
          </cell>
          <cell r="W323">
            <v>115.97899999999208</v>
          </cell>
          <cell r="X323">
            <v>72.974979999940842</v>
          </cell>
          <cell r="Y323">
            <v>218.37000000005355</v>
          </cell>
          <cell r="Z323">
            <v>95.479000000050291</v>
          </cell>
          <cell r="AA323">
            <v>102.37099999992643</v>
          </cell>
          <cell r="AB323">
            <v>95.593999999808148</v>
          </cell>
          <cell r="AC323">
            <v>227.01300000003539</v>
          </cell>
          <cell r="AD323">
            <v>-180.95299999997951</v>
          </cell>
          <cell r="AE323">
            <v>1707.9348900001496</v>
          </cell>
          <cell r="AF323">
            <v>230.98399999993853</v>
          </cell>
          <cell r="AG323">
            <v>162.82699999993201</v>
          </cell>
          <cell r="AH323">
            <v>276.52200000011362</v>
          </cell>
          <cell r="AI323">
            <v>178.79800000006799</v>
          </cell>
          <cell r="AJ323">
            <v>57.882300000055693</v>
          </cell>
          <cell r="AK323">
            <v>71.34788999997545</v>
          </cell>
          <cell r="AL323">
            <v>276.31599999999162</v>
          </cell>
          <cell r="AM323">
            <v>78.114000000059605</v>
          </cell>
          <cell r="AN323">
            <v>38.520000000018626</v>
          </cell>
          <cell r="AO323">
            <v>97.896999999997206</v>
          </cell>
          <cell r="AP323">
            <v>223.63300000003073</v>
          </cell>
          <cell r="AQ323">
            <v>15.093699999968521</v>
          </cell>
          <cell r="AR323">
            <v>1114.4778660004959</v>
          </cell>
          <cell r="AS323">
            <v>178.80099999997765</v>
          </cell>
          <cell r="AT323">
            <v>160.70809999998892</v>
          </cell>
          <cell r="AU323">
            <v>-18.070499999856111</v>
          </cell>
          <cell r="AV323">
            <v>-27.494710000057239</v>
          </cell>
          <cell r="AW323">
            <v>-14.717334000044502</v>
          </cell>
          <cell r="AX323">
            <v>-1.0565600000554696</v>
          </cell>
          <cell r="AY323">
            <v>320.14000000001397</v>
          </cell>
          <cell r="AZ323">
            <v>47.756419999990612</v>
          </cell>
          <cell r="BA323">
            <v>32.914749999996275</v>
          </cell>
          <cell r="BB323">
            <v>22.237700000056066</v>
          </cell>
          <cell r="BC323">
            <v>129.87299999990501</v>
          </cell>
          <cell r="BD323">
            <v>283.3859999999986</v>
          </cell>
          <cell r="BE323">
            <v>1298.6210996983573</v>
          </cell>
          <cell r="BF323">
            <v>266.81300000002375</v>
          </cell>
          <cell r="BG323">
            <v>127.50359999999637</v>
          </cell>
          <cell r="BH323">
            <v>98.914000000106171</v>
          </cell>
          <cell r="BI323">
            <v>-8.162949999968987</v>
          </cell>
          <cell r="BJ323">
            <v>21.244097999995574</v>
          </cell>
          <cell r="BK323">
            <v>39.104180700029247</v>
          </cell>
          <cell r="BL323">
            <v>341.06000000005588</v>
          </cell>
          <cell r="BM323">
            <v>74.176421000156552</v>
          </cell>
          <cell r="BN323">
            <v>51.842610000050627</v>
          </cell>
          <cell r="BO323">
            <v>11.03613999998197</v>
          </cell>
          <cell r="BP323">
            <v>111.91300000005867</v>
          </cell>
          <cell r="BQ323">
            <v>163.17699999996694</v>
          </cell>
          <cell r="BR323">
            <v>1023.3881400013342</v>
          </cell>
          <cell r="BS323">
            <v>128.71500000002561</v>
          </cell>
          <cell r="BT323">
            <v>106.2151999999769</v>
          </cell>
          <cell r="BU323">
            <v>129.42530000000261</v>
          </cell>
          <cell r="BV323">
            <v>-6.9701999999815598</v>
          </cell>
          <cell r="BW323">
            <v>-13.843579999986105</v>
          </cell>
          <cell r="BX323">
            <v>61.032000000006519</v>
          </cell>
          <cell r="BY323">
            <v>318.29999999998836</v>
          </cell>
          <cell r="BZ323">
            <v>47.091419999953359</v>
          </cell>
          <cell r="CA323">
            <v>47.895199999969918</v>
          </cell>
          <cell r="CB323">
            <v>-0.94019999995362014</v>
          </cell>
          <cell r="CC323">
            <v>107.84499999997206</v>
          </cell>
          <cell r="CD323">
            <v>98.62300000002142</v>
          </cell>
          <cell r="CE323">
            <v>1549.4558140020818</v>
          </cell>
          <cell r="CF323">
            <v>92.848999999929219</v>
          </cell>
          <cell r="CG323">
            <v>315.61050000000978</v>
          </cell>
          <cell r="CH323">
            <v>318.61920000001555</v>
          </cell>
          <cell r="CI323">
            <v>41.752200000046287</v>
          </cell>
          <cell r="CJ323">
            <v>25.872000000003027</v>
          </cell>
          <cell r="CK323">
            <v>86.456150000012713</v>
          </cell>
          <cell r="CL323">
            <v>318.13899999996647</v>
          </cell>
          <cell r="CM323">
            <v>46.872543999983463</v>
          </cell>
          <cell r="CN323">
            <v>-79.882730000012089</v>
          </cell>
          <cell r="CO323">
            <v>62.515949999971781</v>
          </cell>
          <cell r="CP323">
            <v>118.82200000010198</v>
          </cell>
          <cell r="CQ323">
            <v>201.83000000013271</v>
          </cell>
          <cell r="CR323">
            <v>496.50920999981463</v>
          </cell>
          <cell r="CS323">
            <v>-237.96099999995204</v>
          </cell>
          <cell r="CT323">
            <v>-789.4716999999946</v>
          </cell>
          <cell r="CU323">
            <v>244.39799999992829</v>
          </cell>
          <cell r="CV323">
            <v>-2.7146000000066124</v>
          </cell>
          <cell r="CW323">
            <v>5.7119999999413267</v>
          </cell>
          <cell r="CX323">
            <v>110.12548000001698</v>
          </cell>
          <cell r="CY323">
            <v>561.92299999989336</v>
          </cell>
          <cell r="CZ323">
            <v>76.98654000001261</v>
          </cell>
          <cell r="DA323">
            <v>42.109730000025593</v>
          </cell>
          <cell r="DB323">
            <v>90.207059999986086</v>
          </cell>
          <cell r="DC323">
            <v>229.48770000005607</v>
          </cell>
          <cell r="DD323">
            <v>165.70699999999488</v>
          </cell>
          <cell r="DE323">
            <v>1310.6963130002841</v>
          </cell>
          <cell r="DF323">
            <v>139.91900000005262</v>
          </cell>
          <cell r="DG323">
            <v>172.51400000008289</v>
          </cell>
          <cell r="DH323">
            <v>270.47469999996247</v>
          </cell>
          <cell r="DI323">
            <v>-370.52299999992829</v>
          </cell>
          <cell r="DJ323">
            <v>27.788999999989755</v>
          </cell>
          <cell r="DK323">
            <v>76.072159999981523</v>
          </cell>
          <cell r="DL323">
            <v>452.81899999995949</v>
          </cell>
          <cell r="DM323">
            <v>78.745542999997269</v>
          </cell>
          <cell r="DN323">
            <v>34.394610000075772</v>
          </cell>
          <cell r="DO323">
            <v>105.82930000004126</v>
          </cell>
          <cell r="DP323">
            <v>177.26900000008754</v>
          </cell>
          <cell r="DQ323">
            <v>145.39300000004005</v>
          </cell>
          <cell r="DR323">
            <v>1778.8750860001892</v>
          </cell>
          <cell r="DS323">
            <v>45.166000000026543</v>
          </cell>
          <cell r="DT323">
            <v>494.74479999992764</v>
          </cell>
          <cell r="DU323">
            <v>284.16600000002654</v>
          </cell>
          <cell r="DV323">
            <v>66.905299999983981</v>
          </cell>
          <cell r="DW323">
            <v>-2.1990000000223517</v>
          </cell>
          <cell r="DX323">
            <v>131.39490000001388</v>
          </cell>
          <cell r="DY323">
            <v>327.83399999991525</v>
          </cell>
          <cell r="DZ323">
            <v>38.298545999918133</v>
          </cell>
          <cell r="EA323">
            <v>-226.42045999999391</v>
          </cell>
          <cell r="EB323">
            <v>120.11799999995856</v>
          </cell>
          <cell r="EC323">
            <v>170.65299999999115</v>
          </cell>
          <cell r="ED323">
            <v>328.21400000003632</v>
          </cell>
        </row>
        <row r="325">
          <cell r="A325" t="str">
            <v>Total Special Sales For Resale</v>
          </cell>
          <cell r="F325">
            <v>273.65100000007078</v>
          </cell>
          <cell r="G325">
            <v>127.66300000017509</v>
          </cell>
          <cell r="H325">
            <v>338.50099999993108</v>
          </cell>
          <cell r="I325">
            <v>165.99600000004284</v>
          </cell>
          <cell r="J325">
            <v>63.094000000040978</v>
          </cell>
          <cell r="K325">
            <v>47.275000000139698</v>
          </cell>
          <cell r="L325">
            <v>212.88500000000931</v>
          </cell>
          <cell r="M325">
            <v>243.20900000003166</v>
          </cell>
          <cell r="N325">
            <v>260.2980000001844</v>
          </cell>
          <cell r="O325">
            <v>141.58000000007451</v>
          </cell>
          <cell r="P325">
            <v>352.1339999998454</v>
          </cell>
          <cell r="Q325">
            <v>-20.139999999897555</v>
          </cell>
          <cell r="R325">
            <v>1496.574980000034</v>
          </cell>
          <cell r="S325">
            <v>243.30599999986589</v>
          </cell>
          <cell r="T325">
            <v>200.20399999991059</v>
          </cell>
          <cell r="U325">
            <v>204.92899999988731</v>
          </cell>
          <cell r="V325">
            <v>101.3080000000773</v>
          </cell>
          <cell r="W325">
            <v>115.97900000005029</v>
          </cell>
          <cell r="X325">
            <v>72.974979999940842</v>
          </cell>
          <cell r="Y325">
            <v>218.37000000011176</v>
          </cell>
          <cell r="Z325">
            <v>95.479000000050291</v>
          </cell>
          <cell r="AA325">
            <v>102.37099999992643</v>
          </cell>
          <cell r="AB325">
            <v>95.593999999808148</v>
          </cell>
          <cell r="AC325">
            <v>227.01300000003539</v>
          </cell>
          <cell r="AD325">
            <v>-180.95299999997951</v>
          </cell>
          <cell r="AE325">
            <v>1707.9348900001496</v>
          </cell>
          <cell r="AF325">
            <v>230.98399999993853</v>
          </cell>
          <cell r="AG325">
            <v>162.82699999993201</v>
          </cell>
          <cell r="AH325">
            <v>276.52200000011362</v>
          </cell>
          <cell r="AI325">
            <v>178.79800000006799</v>
          </cell>
          <cell r="AJ325">
            <v>57.882300000055693</v>
          </cell>
          <cell r="AK325">
            <v>71.34788999997545</v>
          </cell>
          <cell r="AL325">
            <v>276.31599999999162</v>
          </cell>
          <cell r="AM325">
            <v>78.114000000059605</v>
          </cell>
          <cell r="AN325">
            <v>38.520000000018626</v>
          </cell>
          <cell r="AO325">
            <v>97.896999999997206</v>
          </cell>
          <cell r="AP325">
            <v>223.63300000003073</v>
          </cell>
          <cell r="AQ325">
            <v>15.093699999968521</v>
          </cell>
          <cell r="AR325">
            <v>1114.4778659986332</v>
          </cell>
          <cell r="AS325">
            <v>178.80099999997765</v>
          </cell>
          <cell r="AT325">
            <v>160.70809999998892</v>
          </cell>
          <cell r="AU325">
            <v>-18.070499999856111</v>
          </cell>
          <cell r="AV325">
            <v>-27.494710000057239</v>
          </cell>
          <cell r="AW325">
            <v>-14.717334000044502</v>
          </cell>
          <cell r="AX325">
            <v>-1.0565600000554696</v>
          </cell>
          <cell r="AY325">
            <v>320.14000000013039</v>
          </cell>
          <cell r="AZ325">
            <v>47.756419999990612</v>
          </cell>
          <cell r="BA325">
            <v>32.914749999996275</v>
          </cell>
          <cell r="BB325">
            <v>22.237700000056066</v>
          </cell>
          <cell r="BC325">
            <v>129.87299999990501</v>
          </cell>
          <cell r="BD325">
            <v>283.38600000005681</v>
          </cell>
          <cell r="BE325">
            <v>1298.6210997011513</v>
          </cell>
          <cell r="BF325">
            <v>266.81300000002375</v>
          </cell>
          <cell r="BG325">
            <v>127.50359999999637</v>
          </cell>
          <cell r="BH325">
            <v>98.914000000106171</v>
          </cell>
          <cell r="BI325">
            <v>-8.162949999968987</v>
          </cell>
          <cell r="BJ325">
            <v>21.244097999995574</v>
          </cell>
          <cell r="BK325">
            <v>39.104180700029247</v>
          </cell>
          <cell r="BL325">
            <v>341.06000000005588</v>
          </cell>
          <cell r="BM325">
            <v>74.176421000156552</v>
          </cell>
          <cell r="BN325">
            <v>51.842610000050627</v>
          </cell>
          <cell r="BO325">
            <v>11.03613999998197</v>
          </cell>
          <cell r="BP325">
            <v>111.91300000005867</v>
          </cell>
          <cell r="BQ325">
            <v>163.17699999996694</v>
          </cell>
          <cell r="BR325">
            <v>1023.3881400004029</v>
          </cell>
          <cell r="BS325">
            <v>128.7149999999674</v>
          </cell>
          <cell r="BT325">
            <v>106.2151999999769</v>
          </cell>
          <cell r="BU325">
            <v>129.42530000000261</v>
          </cell>
          <cell r="BV325">
            <v>-6.9701999999815598</v>
          </cell>
          <cell r="BW325">
            <v>-13.843579999986105</v>
          </cell>
          <cell r="BX325">
            <v>61.032000000006519</v>
          </cell>
          <cell r="BY325">
            <v>318.29999999993015</v>
          </cell>
          <cell r="BZ325">
            <v>47.091419999953359</v>
          </cell>
          <cell r="CA325">
            <v>47.895200000028126</v>
          </cell>
          <cell r="CB325">
            <v>-0.94019999995362014</v>
          </cell>
          <cell r="CC325">
            <v>107.84499999997206</v>
          </cell>
          <cell r="CD325">
            <v>98.62300000002142</v>
          </cell>
          <cell r="CE325">
            <v>1549.4558140002191</v>
          </cell>
          <cell r="CF325">
            <v>92.848999999929219</v>
          </cell>
          <cell r="CG325">
            <v>315.61050000000978</v>
          </cell>
          <cell r="CH325">
            <v>318.61920000001555</v>
          </cell>
          <cell r="CI325">
            <v>41.752200000046287</v>
          </cell>
          <cell r="CJ325">
            <v>25.872000000003027</v>
          </cell>
          <cell r="CK325">
            <v>86.456150000012713</v>
          </cell>
          <cell r="CL325">
            <v>318.13899999996647</v>
          </cell>
          <cell r="CM325">
            <v>46.872543999983463</v>
          </cell>
          <cell r="CN325">
            <v>-79.882730000012089</v>
          </cell>
          <cell r="CO325">
            <v>62.515949999971781</v>
          </cell>
          <cell r="CP325">
            <v>118.82200000010198</v>
          </cell>
          <cell r="CQ325">
            <v>201.83000000013271</v>
          </cell>
          <cell r="CR325">
            <v>496.50920999981463</v>
          </cell>
          <cell r="CS325">
            <v>-237.96099999995204</v>
          </cell>
          <cell r="CT325">
            <v>-789.4716999999946</v>
          </cell>
          <cell r="CU325">
            <v>244.39799999992829</v>
          </cell>
          <cell r="CV325">
            <v>-2.7146000000066124</v>
          </cell>
          <cell r="CW325">
            <v>5.7119999999413267</v>
          </cell>
          <cell r="CX325">
            <v>110.12548000001698</v>
          </cell>
          <cell r="CY325">
            <v>561.92299999989336</v>
          </cell>
          <cell r="CZ325">
            <v>76.98654000001261</v>
          </cell>
          <cell r="DA325">
            <v>42.109730000025593</v>
          </cell>
          <cell r="DB325">
            <v>90.207059999986086</v>
          </cell>
          <cell r="DC325">
            <v>229.48770000005607</v>
          </cell>
          <cell r="DD325">
            <v>165.70699999999488</v>
          </cell>
          <cell r="DE325">
            <v>1310.6963130012155</v>
          </cell>
          <cell r="DF325">
            <v>139.91900000005262</v>
          </cell>
          <cell r="DG325">
            <v>172.51400000008289</v>
          </cell>
          <cell r="DH325">
            <v>270.47469999996247</v>
          </cell>
          <cell r="DI325">
            <v>-370.52299999992829</v>
          </cell>
          <cell r="DJ325">
            <v>27.788999999989755</v>
          </cell>
          <cell r="DK325">
            <v>76.072159999981523</v>
          </cell>
          <cell r="DL325">
            <v>452.81899999995949</v>
          </cell>
          <cell r="DM325">
            <v>78.745542999997269</v>
          </cell>
          <cell r="DN325">
            <v>34.394610000075772</v>
          </cell>
          <cell r="DO325">
            <v>105.82930000004126</v>
          </cell>
          <cell r="DP325">
            <v>177.26900000008754</v>
          </cell>
          <cell r="DQ325">
            <v>145.39300000004005</v>
          </cell>
          <cell r="DR325">
            <v>1778.8750859992579</v>
          </cell>
          <cell r="DS325">
            <v>45.166000000026543</v>
          </cell>
          <cell r="DT325">
            <v>494.74479999992764</v>
          </cell>
          <cell r="DU325">
            <v>284.16600000002654</v>
          </cell>
          <cell r="DV325">
            <v>66.905299999983981</v>
          </cell>
          <cell r="DW325">
            <v>-2.1990000000223517</v>
          </cell>
          <cell r="DX325">
            <v>131.39490000001388</v>
          </cell>
          <cell r="DY325">
            <v>327.83399999991525</v>
          </cell>
          <cell r="DZ325">
            <v>38.298545999918133</v>
          </cell>
          <cell r="EA325">
            <v>-226.42045999999391</v>
          </cell>
          <cell r="EB325">
            <v>120.11799999995856</v>
          </cell>
          <cell r="EC325">
            <v>170.65299999999115</v>
          </cell>
          <cell r="ED325">
            <v>328.21400000003632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A327" t="str">
            <v>Total Requirements</v>
          </cell>
          <cell r="F327">
            <v>273.65100000053644</v>
          </cell>
          <cell r="G327">
            <v>127.66300000064075</v>
          </cell>
          <cell r="H327">
            <v>338.50099999923259</v>
          </cell>
          <cell r="I327">
            <v>165.99600000027567</v>
          </cell>
          <cell r="J327">
            <v>63.093999999575317</v>
          </cell>
          <cell r="K327">
            <v>47.275000000372529</v>
          </cell>
          <cell r="L327">
            <v>212.88499999977648</v>
          </cell>
          <cell r="M327">
            <v>243.20899999979883</v>
          </cell>
          <cell r="N327">
            <v>260.29799999948591</v>
          </cell>
          <cell r="O327">
            <v>141.58000000007451</v>
          </cell>
          <cell r="P327">
            <v>352.13399999961257</v>
          </cell>
          <cell r="Q327">
            <v>-20.139999999664724</v>
          </cell>
          <cell r="R327">
            <v>1496.5749800056219</v>
          </cell>
          <cell r="S327">
            <v>243.30599999986589</v>
          </cell>
          <cell r="T327">
            <v>200.20399999991059</v>
          </cell>
          <cell r="U327">
            <v>204.92899999953806</v>
          </cell>
          <cell r="V327">
            <v>101.30799999926239</v>
          </cell>
          <cell r="W327">
            <v>115.97900000028312</v>
          </cell>
          <cell r="X327">
            <v>72.974980000406504</v>
          </cell>
          <cell r="Y327">
            <v>218.37000000011176</v>
          </cell>
          <cell r="Z327">
            <v>95.479000000283122</v>
          </cell>
          <cell r="AA327">
            <v>102.37099999934435</v>
          </cell>
          <cell r="AB327">
            <v>95.594000000506639</v>
          </cell>
          <cell r="AC327">
            <v>227.01300000026822</v>
          </cell>
          <cell r="AD327">
            <v>-180.953000000678</v>
          </cell>
          <cell r="AE327">
            <v>1863.4549580067396</v>
          </cell>
          <cell r="AF327">
            <v>230.98399999924004</v>
          </cell>
          <cell r="AG327">
            <v>162.82699999958277</v>
          </cell>
          <cell r="AH327">
            <v>276.52200000081211</v>
          </cell>
          <cell r="AI327">
            <v>178.79800000041723</v>
          </cell>
          <cell r="AJ327">
            <v>57.882299999706447</v>
          </cell>
          <cell r="AK327">
            <v>71.347889999859035</v>
          </cell>
          <cell r="AL327">
            <v>276.31599999964237</v>
          </cell>
          <cell r="AM327">
            <v>78.114000000059605</v>
          </cell>
          <cell r="AN327">
            <v>38.519999999552965</v>
          </cell>
          <cell r="AO327">
            <v>97.896999999880791</v>
          </cell>
          <cell r="AP327">
            <v>297.35884000081569</v>
          </cell>
          <cell r="AQ327">
            <v>96.8879280006513</v>
          </cell>
          <cell r="AR327">
            <v>1765.9008516073227</v>
          </cell>
          <cell r="AS327">
            <v>241.81662959977984</v>
          </cell>
          <cell r="AT327">
            <v>216.14790800027549</v>
          </cell>
          <cell r="AU327">
            <v>34.983700800687075</v>
          </cell>
          <cell r="AV327">
            <v>13.464747599326074</v>
          </cell>
          <cell r="AW327">
            <v>21.715177200734615</v>
          </cell>
          <cell r="AX327">
            <v>38.027543999254704</v>
          </cell>
          <cell r="AY327">
            <v>364.60337920021266</v>
          </cell>
          <cell r="AZ327">
            <v>92.786356800235808</v>
          </cell>
          <cell r="BA327">
            <v>81.379790000617504</v>
          </cell>
          <cell r="BB327">
            <v>91.848550399765372</v>
          </cell>
          <cell r="BC327">
            <v>203.94684000033885</v>
          </cell>
          <cell r="BD327">
            <v>365.18022800050676</v>
          </cell>
          <cell r="BE327">
            <v>1950.063984490931</v>
          </cell>
          <cell r="BF327">
            <v>329.82862959988415</v>
          </cell>
          <cell r="BG327">
            <v>182.94340800028294</v>
          </cell>
          <cell r="BH327">
            <v>151.96820080000907</v>
          </cell>
          <cell r="BI327">
            <v>32.796507599763572</v>
          </cell>
          <cell r="BJ327">
            <v>57.676609199494123</v>
          </cell>
          <cell r="BK327">
            <v>78.188284699805081</v>
          </cell>
          <cell r="BL327">
            <v>385.2895856006071</v>
          </cell>
          <cell r="BM327">
            <v>119.46005060058087</v>
          </cell>
          <cell r="BN327">
            <v>100.30764999985695</v>
          </cell>
          <cell r="BO327">
            <v>80.646990400739014</v>
          </cell>
          <cell r="BP327">
            <v>185.98684000037611</v>
          </cell>
          <cell r="BQ327">
            <v>244.97122800070792</v>
          </cell>
          <cell r="BR327">
            <v>1674.4804664105177</v>
          </cell>
          <cell r="BS327">
            <v>191.73062959965318</v>
          </cell>
          <cell r="BT327">
            <v>161.65500800032169</v>
          </cell>
          <cell r="BU327">
            <v>182.47950079943985</v>
          </cell>
          <cell r="BV327">
            <v>33.700520000420511</v>
          </cell>
          <cell r="BW327">
            <v>22.888350400142372</v>
          </cell>
          <cell r="BX327">
            <v>100.11610399931669</v>
          </cell>
          <cell r="BY327">
            <v>362.52958559989929</v>
          </cell>
          <cell r="BZ327">
            <v>92.375049599446356</v>
          </cell>
          <cell r="CA327">
            <v>96.360240000300109</v>
          </cell>
          <cell r="CB327">
            <v>68.670650400221348</v>
          </cell>
          <cell r="CC327">
            <v>181.91884000133723</v>
          </cell>
          <cell r="CD327">
            <v>180.05598799977452</v>
          </cell>
          <cell r="CE327">
            <v>2202.8908684104681</v>
          </cell>
          <cell r="CF327">
            <v>156.07242960017174</v>
          </cell>
          <cell r="CG327">
            <v>373.09603599924594</v>
          </cell>
          <cell r="CH327">
            <v>371.3582007996738</v>
          </cell>
          <cell r="CI327">
            <v>82.711657600477338</v>
          </cell>
          <cell r="CJ327">
            <v>62.603930400684476</v>
          </cell>
          <cell r="CK327">
            <v>125.24280599970371</v>
          </cell>
          <cell r="CL327">
            <v>362.60237920098007</v>
          </cell>
          <cell r="CM327">
            <v>92.156173599883914</v>
          </cell>
          <cell r="CN327">
            <v>-31.777792400680482</v>
          </cell>
          <cell r="CO327">
            <v>132.666219599545</v>
          </cell>
          <cell r="CP327">
            <v>192.8958400003612</v>
          </cell>
          <cell r="CQ327">
            <v>283.26298800017685</v>
          </cell>
          <cell r="CR327">
            <v>1148.0181860104203</v>
          </cell>
          <cell r="CS327">
            <v>-174.7375704003498</v>
          </cell>
          <cell r="CT327">
            <v>-734.03189199976623</v>
          </cell>
          <cell r="CU327">
            <v>297.1370008001104</v>
          </cell>
          <cell r="CV327">
            <v>38.244857599027455</v>
          </cell>
          <cell r="CW327">
            <v>42.443930399604142</v>
          </cell>
          <cell r="CX327">
            <v>148.91213600058109</v>
          </cell>
          <cell r="CY327">
            <v>606.38637920003384</v>
          </cell>
          <cell r="CZ327">
            <v>122.01647679973394</v>
          </cell>
          <cell r="DA327">
            <v>90.574770000763237</v>
          </cell>
          <cell r="DB327">
            <v>160.35732959955931</v>
          </cell>
          <cell r="DC327">
            <v>303.21354000084102</v>
          </cell>
          <cell r="DD327">
            <v>247.50122800096869</v>
          </cell>
          <cell r="DE327">
            <v>1962.2033178061247</v>
          </cell>
          <cell r="DF327">
            <v>203.14242959953845</v>
          </cell>
          <cell r="DG327">
            <v>227.95380800031126</v>
          </cell>
          <cell r="DH327">
            <v>323.21370080020279</v>
          </cell>
          <cell r="DI327">
            <v>-329.56354240048677</v>
          </cell>
          <cell r="DJ327">
            <v>64.221511201001704</v>
          </cell>
          <cell r="DK327">
            <v>115.15626400057226</v>
          </cell>
          <cell r="DL327">
            <v>497.28237919975072</v>
          </cell>
          <cell r="DM327">
            <v>123.77547980006784</v>
          </cell>
          <cell r="DN327">
            <v>82.859650000929832</v>
          </cell>
          <cell r="DO327">
            <v>175.9795695990324</v>
          </cell>
          <cell r="DP327">
            <v>250.99484000075608</v>
          </cell>
          <cell r="DQ327">
            <v>227.18722800072283</v>
          </cell>
          <cell r="DR327">
            <v>2430.2980716004968</v>
          </cell>
          <cell r="DS327">
            <v>108.18162960093468</v>
          </cell>
          <cell r="DT327">
            <v>550.18460800033063</v>
          </cell>
          <cell r="DU327">
            <v>337.2202008003369</v>
          </cell>
          <cell r="DV327">
            <v>107.86475759930909</v>
          </cell>
          <cell r="DW327">
            <v>34.233511200174689</v>
          </cell>
          <cell r="DX327">
            <v>170.47900400031358</v>
          </cell>
          <cell r="DY327">
            <v>372.29737919941545</v>
          </cell>
          <cell r="DZ327">
            <v>83.328482799232006</v>
          </cell>
          <cell r="EA327">
            <v>-177.95542000047863</v>
          </cell>
          <cell r="EB327">
            <v>189.72885040007532</v>
          </cell>
          <cell r="EC327">
            <v>244.72684000059962</v>
          </cell>
          <cell r="ED327">
            <v>410.00822800025344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0">
          <cell r="A330" t="str">
            <v>Purchased Power &amp; Net Interchange</v>
          </cell>
        </row>
        <row r="332">
          <cell r="C332" t="str">
            <v>APS Supplemental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 xml:space="preserve">Combine Hills Wind 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Constellation Seasonal 2013-2016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Deseret Purchase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Douglas PUD Settlement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Georgia-Pacific Camas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Gemstate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Hermiston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Hurricane Purchase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IPP Purchase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MagCorp Reserves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Nucor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Old Mill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P4 Production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Pavant III Solar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PGE Cove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Rock River Wind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Small Purchases east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Small Purchases west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Three Buttes Wind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 xml:space="preserve">Top of the World Wind 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Tri-State Purchase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UAMPS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UMPA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C356" t="str">
            <v>Wolverine Creek Wind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C361" t="str">
            <v>QF - Sch37 - UT - Wind</v>
          </cell>
          <cell r="F361">
            <v>2064.39</v>
          </cell>
          <cell r="G361">
            <v>1726.86</v>
          </cell>
          <cell r="H361">
            <v>2109.59</v>
          </cell>
          <cell r="I361">
            <v>1813.23</v>
          </cell>
          <cell r="J361">
            <v>1789.22</v>
          </cell>
          <cell r="K361">
            <v>2245.64</v>
          </cell>
          <cell r="L361">
            <v>2583.9</v>
          </cell>
          <cell r="M361">
            <v>2688.27</v>
          </cell>
          <cell r="N361">
            <v>2638.25</v>
          </cell>
          <cell r="O361">
            <v>2527.7199999999998</v>
          </cell>
          <cell r="P361">
            <v>2521.9</v>
          </cell>
          <cell r="Q361">
            <v>2481.9</v>
          </cell>
          <cell r="R361">
            <v>27190.870000000003</v>
          </cell>
          <cell r="S361">
            <v>2064.39</v>
          </cell>
          <cell r="T361">
            <v>1726.86</v>
          </cell>
          <cell r="U361">
            <v>2109.59</v>
          </cell>
          <cell r="V361">
            <v>1813.23</v>
          </cell>
          <cell r="W361">
            <v>1789.22</v>
          </cell>
          <cell r="X361">
            <v>2245.64</v>
          </cell>
          <cell r="Y361">
            <v>2583.9</v>
          </cell>
          <cell r="Z361">
            <v>2688.27</v>
          </cell>
          <cell r="AA361">
            <v>2638.25</v>
          </cell>
          <cell r="AB361">
            <v>2527.7199999999998</v>
          </cell>
          <cell r="AC361">
            <v>2521.9</v>
          </cell>
          <cell r="AD361">
            <v>2481.9</v>
          </cell>
          <cell r="AE361">
            <v>27270.980000000003</v>
          </cell>
          <cell r="AF361">
            <v>2064.39</v>
          </cell>
          <cell r="AG361">
            <v>1806.97</v>
          </cell>
          <cell r="AH361">
            <v>2109.59</v>
          </cell>
          <cell r="AI361">
            <v>1813.23</v>
          </cell>
          <cell r="AJ361">
            <v>1789.22</v>
          </cell>
          <cell r="AK361">
            <v>2245.64</v>
          </cell>
          <cell r="AL361">
            <v>2583.9</v>
          </cell>
          <cell r="AM361">
            <v>2688.27</v>
          </cell>
          <cell r="AN361">
            <v>2638.25</v>
          </cell>
          <cell r="AO361">
            <v>2527.7199999999998</v>
          </cell>
          <cell r="AP361">
            <v>2521.9</v>
          </cell>
          <cell r="AQ361">
            <v>2481.9</v>
          </cell>
          <cell r="AR361">
            <v>27190.870000000003</v>
          </cell>
          <cell r="AS361">
            <v>2064.39</v>
          </cell>
          <cell r="AT361">
            <v>1726.86</v>
          </cell>
          <cell r="AU361">
            <v>2109.59</v>
          </cell>
          <cell r="AV361">
            <v>1813.23</v>
          </cell>
          <cell r="AW361">
            <v>1789.22</v>
          </cell>
          <cell r="AX361">
            <v>2245.64</v>
          </cell>
          <cell r="AY361">
            <v>2583.9</v>
          </cell>
          <cell r="AZ361">
            <v>2688.27</v>
          </cell>
          <cell r="BA361">
            <v>2638.25</v>
          </cell>
          <cell r="BB361">
            <v>2527.7199999999998</v>
          </cell>
          <cell r="BC361">
            <v>2521.9</v>
          </cell>
          <cell r="BD361">
            <v>2481.9</v>
          </cell>
          <cell r="BE361">
            <v>27190.870000000003</v>
          </cell>
          <cell r="BF361">
            <v>2064.39</v>
          </cell>
          <cell r="BG361">
            <v>1726.86</v>
          </cell>
          <cell r="BH361">
            <v>2109.59</v>
          </cell>
          <cell r="BI361">
            <v>1813.23</v>
          </cell>
          <cell r="BJ361">
            <v>1789.22</v>
          </cell>
          <cell r="BK361">
            <v>2245.64</v>
          </cell>
          <cell r="BL361">
            <v>2583.9</v>
          </cell>
          <cell r="BM361">
            <v>2688.27</v>
          </cell>
          <cell r="BN361">
            <v>2638.25</v>
          </cell>
          <cell r="BO361">
            <v>2527.7199999999998</v>
          </cell>
          <cell r="BP361">
            <v>2521.9</v>
          </cell>
          <cell r="BQ361">
            <v>2481.9</v>
          </cell>
          <cell r="BR361">
            <v>27190.870000000003</v>
          </cell>
          <cell r="BS361">
            <v>2064.39</v>
          </cell>
          <cell r="BT361">
            <v>1726.86</v>
          </cell>
          <cell r="BU361">
            <v>2109.59</v>
          </cell>
          <cell r="BV361">
            <v>1813.23</v>
          </cell>
          <cell r="BW361">
            <v>1789.22</v>
          </cell>
          <cell r="BX361">
            <v>2245.64</v>
          </cell>
          <cell r="BY361">
            <v>2583.9</v>
          </cell>
          <cell r="BZ361">
            <v>2688.27</v>
          </cell>
          <cell r="CA361">
            <v>2638.25</v>
          </cell>
          <cell r="CB361">
            <v>2527.7199999999998</v>
          </cell>
          <cell r="CC361">
            <v>2521.9</v>
          </cell>
          <cell r="CD361">
            <v>2481.9</v>
          </cell>
          <cell r="CE361">
            <v>27270.980000000003</v>
          </cell>
          <cell r="CF361">
            <v>2064.39</v>
          </cell>
          <cell r="CG361">
            <v>1806.97</v>
          </cell>
          <cell r="CH361">
            <v>2109.59</v>
          </cell>
          <cell r="CI361">
            <v>1813.23</v>
          </cell>
          <cell r="CJ361">
            <v>1789.22</v>
          </cell>
          <cell r="CK361">
            <v>2245.64</v>
          </cell>
          <cell r="CL361">
            <v>2583.9</v>
          </cell>
          <cell r="CM361">
            <v>2688.27</v>
          </cell>
          <cell r="CN361">
            <v>2638.25</v>
          </cell>
          <cell r="CO361">
            <v>2527.7199999999998</v>
          </cell>
          <cell r="CP361">
            <v>2521.9</v>
          </cell>
          <cell r="CQ361">
            <v>2481.9</v>
          </cell>
          <cell r="CR361">
            <v>27190.870000000003</v>
          </cell>
          <cell r="CS361">
            <v>2064.39</v>
          </cell>
          <cell r="CT361">
            <v>1726.86</v>
          </cell>
          <cell r="CU361">
            <v>2109.59</v>
          </cell>
          <cell r="CV361">
            <v>1813.23</v>
          </cell>
          <cell r="CW361">
            <v>1789.22</v>
          </cell>
          <cell r="CX361">
            <v>2245.64</v>
          </cell>
          <cell r="CY361">
            <v>2583.9</v>
          </cell>
          <cell r="CZ361">
            <v>2688.27</v>
          </cell>
          <cell r="DA361">
            <v>2638.25</v>
          </cell>
          <cell r="DB361">
            <v>2527.7199999999998</v>
          </cell>
          <cell r="DC361">
            <v>2521.9</v>
          </cell>
          <cell r="DD361">
            <v>2481.9</v>
          </cell>
          <cell r="DE361">
            <v>27190.870000000003</v>
          </cell>
          <cell r="DF361">
            <v>2064.39</v>
          </cell>
          <cell r="DG361">
            <v>1726.86</v>
          </cell>
          <cell r="DH361">
            <v>2109.59</v>
          </cell>
          <cell r="DI361">
            <v>1813.23</v>
          </cell>
          <cell r="DJ361">
            <v>1789.22</v>
          </cell>
          <cell r="DK361">
            <v>2245.64</v>
          </cell>
          <cell r="DL361">
            <v>2583.9</v>
          </cell>
          <cell r="DM361">
            <v>2688.27</v>
          </cell>
          <cell r="DN361">
            <v>2638.25</v>
          </cell>
          <cell r="DO361">
            <v>2527.7199999999998</v>
          </cell>
          <cell r="DP361">
            <v>2521.9</v>
          </cell>
          <cell r="DQ361">
            <v>2481.9</v>
          </cell>
          <cell r="DR361">
            <v>27190.870000000003</v>
          </cell>
          <cell r="DS361">
            <v>2064.39</v>
          </cell>
          <cell r="DT361">
            <v>1726.86</v>
          </cell>
          <cell r="DU361">
            <v>2109.59</v>
          </cell>
          <cell r="DV361">
            <v>1813.23</v>
          </cell>
          <cell r="DW361">
            <v>1789.22</v>
          </cell>
          <cell r="DX361">
            <v>2245.64</v>
          </cell>
          <cell r="DY361">
            <v>2583.9</v>
          </cell>
          <cell r="DZ361">
            <v>2688.27</v>
          </cell>
          <cell r="EA361">
            <v>2638.25</v>
          </cell>
          <cell r="EB361">
            <v>2527.7199999999998</v>
          </cell>
          <cell r="EC361">
            <v>2521.9</v>
          </cell>
          <cell r="ED361">
            <v>2481.9</v>
          </cell>
        </row>
        <row r="362">
          <cell r="C362" t="str">
            <v>Curtailment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Net Generation</v>
          </cell>
          <cell r="F363">
            <v>2064.39</v>
          </cell>
          <cell r="G363">
            <v>1726.86</v>
          </cell>
          <cell r="H363">
            <v>2109.59</v>
          </cell>
          <cell r="I363">
            <v>1813.23</v>
          </cell>
          <cell r="J363">
            <v>1789.22</v>
          </cell>
          <cell r="K363">
            <v>2245.64</v>
          </cell>
          <cell r="L363">
            <v>2583.9</v>
          </cell>
          <cell r="M363">
            <v>2688.27</v>
          </cell>
          <cell r="N363">
            <v>2638.25</v>
          </cell>
          <cell r="O363">
            <v>2527.7199999999998</v>
          </cell>
          <cell r="P363">
            <v>2521.9</v>
          </cell>
          <cell r="Q363">
            <v>2481.9</v>
          </cell>
          <cell r="R363">
            <v>27190.870000000003</v>
          </cell>
          <cell r="S363">
            <v>2064.39</v>
          </cell>
          <cell r="T363">
            <v>1726.86</v>
          </cell>
          <cell r="U363">
            <v>2109.59</v>
          </cell>
          <cell r="V363">
            <v>1813.23</v>
          </cell>
          <cell r="W363">
            <v>1789.22</v>
          </cell>
          <cell r="X363">
            <v>2245.64</v>
          </cell>
          <cell r="Y363">
            <v>2583.9</v>
          </cell>
          <cell r="Z363">
            <v>2688.27</v>
          </cell>
          <cell r="AA363">
            <v>2638.25</v>
          </cell>
          <cell r="AB363">
            <v>2527.7199999999998</v>
          </cell>
          <cell r="AC363">
            <v>2521.9</v>
          </cell>
          <cell r="AD363">
            <v>2481.9</v>
          </cell>
          <cell r="AE363">
            <v>27270.980000000003</v>
          </cell>
          <cell r="AF363">
            <v>2064.39</v>
          </cell>
          <cell r="AG363">
            <v>1806.97</v>
          </cell>
          <cell r="AH363">
            <v>2109.59</v>
          </cell>
          <cell r="AI363">
            <v>1813.23</v>
          </cell>
          <cell r="AJ363">
            <v>1789.22</v>
          </cell>
          <cell r="AK363">
            <v>2245.64</v>
          </cell>
          <cell r="AL363">
            <v>2583.9</v>
          </cell>
          <cell r="AM363">
            <v>2688.27</v>
          </cell>
          <cell r="AN363">
            <v>2638.25</v>
          </cell>
          <cell r="AO363">
            <v>2527.7199999999998</v>
          </cell>
          <cell r="AP363">
            <v>2521.9</v>
          </cell>
          <cell r="AQ363">
            <v>2481.9</v>
          </cell>
          <cell r="AR363">
            <v>27190.870000000003</v>
          </cell>
          <cell r="AS363">
            <v>2064.39</v>
          </cell>
          <cell r="AT363">
            <v>1726.86</v>
          </cell>
          <cell r="AU363">
            <v>2109.59</v>
          </cell>
          <cell r="AV363">
            <v>1813.23</v>
          </cell>
          <cell r="AW363">
            <v>1789.22</v>
          </cell>
          <cell r="AX363">
            <v>2245.64</v>
          </cell>
          <cell r="AY363">
            <v>2583.9</v>
          </cell>
          <cell r="AZ363">
            <v>2688.27</v>
          </cell>
          <cell r="BA363">
            <v>2638.25</v>
          </cell>
          <cell r="BB363">
            <v>2527.7199999999998</v>
          </cell>
          <cell r="BC363">
            <v>2521.9</v>
          </cell>
          <cell r="BD363">
            <v>2481.9</v>
          </cell>
          <cell r="BE363">
            <v>27190.870000000003</v>
          </cell>
          <cell r="BF363">
            <v>2064.39</v>
          </cell>
          <cell r="BG363">
            <v>1726.86</v>
          </cell>
          <cell r="BH363">
            <v>2109.59</v>
          </cell>
          <cell r="BI363">
            <v>1813.23</v>
          </cell>
          <cell r="BJ363">
            <v>1789.22</v>
          </cell>
          <cell r="BK363">
            <v>2245.64</v>
          </cell>
          <cell r="BL363">
            <v>2583.9</v>
          </cell>
          <cell r="BM363">
            <v>2688.27</v>
          </cell>
          <cell r="BN363">
            <v>2638.25</v>
          </cell>
          <cell r="BO363">
            <v>2527.7199999999998</v>
          </cell>
          <cell r="BP363">
            <v>2521.9</v>
          </cell>
          <cell r="BQ363">
            <v>2481.9</v>
          </cell>
          <cell r="BR363">
            <v>27190.870000000003</v>
          </cell>
          <cell r="BS363">
            <v>2064.39</v>
          </cell>
          <cell r="BT363">
            <v>1726.86</v>
          </cell>
          <cell r="BU363">
            <v>2109.59</v>
          </cell>
          <cell r="BV363">
            <v>1813.23</v>
          </cell>
          <cell r="BW363">
            <v>1789.22</v>
          </cell>
          <cell r="BX363">
            <v>2245.64</v>
          </cell>
          <cell r="BY363">
            <v>2583.9</v>
          </cell>
          <cell r="BZ363">
            <v>2688.27</v>
          </cell>
          <cell r="CA363">
            <v>2638.25</v>
          </cell>
          <cell r="CB363">
            <v>2527.7199999999998</v>
          </cell>
          <cell r="CC363">
            <v>2521.9</v>
          </cell>
          <cell r="CD363">
            <v>2481.9</v>
          </cell>
          <cell r="CE363">
            <v>27270.980000000003</v>
          </cell>
          <cell r="CF363">
            <v>2064.39</v>
          </cell>
          <cell r="CG363">
            <v>1806.97</v>
          </cell>
          <cell r="CH363">
            <v>2109.59</v>
          </cell>
          <cell r="CI363">
            <v>1813.23</v>
          </cell>
          <cell r="CJ363">
            <v>1789.22</v>
          </cell>
          <cell r="CK363">
            <v>2245.64</v>
          </cell>
          <cell r="CL363">
            <v>2583.9</v>
          </cell>
          <cell r="CM363">
            <v>2688.27</v>
          </cell>
          <cell r="CN363">
            <v>2638.25</v>
          </cell>
          <cell r="CO363">
            <v>2527.7199999999998</v>
          </cell>
          <cell r="CP363">
            <v>2521.9</v>
          </cell>
          <cell r="CQ363">
            <v>2481.9</v>
          </cell>
          <cell r="CR363">
            <v>27190.870000000003</v>
          </cell>
          <cell r="CS363">
            <v>2064.39</v>
          </cell>
          <cell r="CT363">
            <v>1726.86</v>
          </cell>
          <cell r="CU363">
            <v>2109.59</v>
          </cell>
          <cell r="CV363">
            <v>1813.23</v>
          </cell>
          <cell r="CW363">
            <v>1789.22</v>
          </cell>
          <cell r="CX363">
            <v>2245.64</v>
          </cell>
          <cell r="CY363">
            <v>2583.9</v>
          </cell>
          <cell r="CZ363">
            <v>2688.27</v>
          </cell>
          <cell r="DA363">
            <v>2638.25</v>
          </cell>
          <cell r="DB363">
            <v>2527.7199999999998</v>
          </cell>
          <cell r="DC363">
            <v>2521.9</v>
          </cell>
          <cell r="DD363">
            <v>2481.9</v>
          </cell>
          <cell r="DE363">
            <v>27190.870000000003</v>
          </cell>
          <cell r="DF363">
            <v>2064.39</v>
          </cell>
          <cell r="DG363">
            <v>1726.86</v>
          </cell>
          <cell r="DH363">
            <v>2109.59</v>
          </cell>
          <cell r="DI363">
            <v>1813.23</v>
          </cell>
          <cell r="DJ363">
            <v>1789.22</v>
          </cell>
          <cell r="DK363">
            <v>2245.64</v>
          </cell>
          <cell r="DL363">
            <v>2583.9</v>
          </cell>
          <cell r="DM363">
            <v>2688.27</v>
          </cell>
          <cell r="DN363">
            <v>2638.25</v>
          </cell>
          <cell r="DO363">
            <v>2527.7199999999998</v>
          </cell>
          <cell r="DP363">
            <v>2521.9</v>
          </cell>
          <cell r="DQ363">
            <v>2481.9</v>
          </cell>
          <cell r="DR363">
            <v>27190.870000000003</v>
          </cell>
          <cell r="DS363">
            <v>2064.39</v>
          </cell>
          <cell r="DT363">
            <v>1726.86</v>
          </cell>
          <cell r="DU363">
            <v>2109.59</v>
          </cell>
          <cell r="DV363">
            <v>1813.23</v>
          </cell>
          <cell r="DW363">
            <v>1789.22</v>
          </cell>
          <cell r="DX363">
            <v>2245.64</v>
          </cell>
          <cell r="DY363">
            <v>2583.9</v>
          </cell>
          <cell r="DZ363">
            <v>2688.27</v>
          </cell>
          <cell r="EA363">
            <v>2638.25</v>
          </cell>
          <cell r="EB363">
            <v>2527.7199999999998</v>
          </cell>
          <cell r="EC363">
            <v>2521.9</v>
          </cell>
          <cell r="ED363">
            <v>2481.9</v>
          </cell>
        </row>
        <row r="365">
          <cell r="C365" t="str">
            <v>Potential QFs  -  Central Oregon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West Main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Walla Walla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Clover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PP-GC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Utah North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Utah South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C372" t="str">
            <v>Potential QFs  -  Trona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C373" t="str">
            <v>Potential QFs  -  Wyoming Northeast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C375" t="str">
            <v>QF California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Idaho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Oregon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Utah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QF Washington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QF Wyoming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C382" t="str">
            <v>Biomass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Black Cap II Solar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Champlin Blue Mtn Wind QF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Chevron Wind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 xml:space="preserve">Douglas County Forest Products QF   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Evergreen BioPower QF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ExxonMobil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First Wind QF Projects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Five Pine Wind QF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Foote Creek II &amp; III Wind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Kennecott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Latigo Wind Park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Sage I &amp; II Solar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Sage III Solar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Boswell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Monticello Wind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Mountain Wind 1 QF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Mountain Wind 2 QF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North Point Wind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OM Power I Geothermal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Orchard Wind Farm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Oregon Sch 37 QFs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Oregon Wind Farm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Pavant Solar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Pioneer Wind Park I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Power County North Wind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Power County South Wind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Roseburg Dillard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Sigurd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Spanish Fork Wind 2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Sunnyside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Glen Canyon A &amp; B Solar QFs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Sweetwater Solar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Tesoro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Three Peaks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Threemile Canyon Wind QF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US Magnesium QF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C419" t="str">
            <v>Utah Pavant Solar I &amp; II QF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Utah Red Hills Solar QF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Utah SunEdison Wind QF Projects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Utah Sch 37 Solar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2064.390000000014</v>
          </cell>
          <cell r="G424">
            <v>1726.859999999986</v>
          </cell>
          <cell r="H424">
            <v>2109.5899999999674</v>
          </cell>
          <cell r="I424">
            <v>1813.2299999999814</v>
          </cell>
          <cell r="J424">
            <v>1789.2199999999721</v>
          </cell>
          <cell r="K424">
            <v>2245.640000000014</v>
          </cell>
          <cell r="L424">
            <v>2583.9000000000233</v>
          </cell>
          <cell r="M424">
            <v>2688.2700000000186</v>
          </cell>
          <cell r="N424">
            <v>2638.2499999998836</v>
          </cell>
          <cell r="O424">
            <v>2527.7200000000303</v>
          </cell>
          <cell r="P424">
            <v>2521.9000000000233</v>
          </cell>
          <cell r="Q424">
            <v>2481.9000000000233</v>
          </cell>
          <cell r="R424">
            <v>27190.870000000112</v>
          </cell>
          <cell r="S424">
            <v>2064.390000000014</v>
          </cell>
          <cell r="T424">
            <v>1726.859999999986</v>
          </cell>
          <cell r="U424">
            <v>2109.5900000000838</v>
          </cell>
          <cell r="V424">
            <v>1813.2299999999814</v>
          </cell>
          <cell r="W424">
            <v>1789.2199999999721</v>
          </cell>
          <cell r="X424">
            <v>2245.640000000014</v>
          </cell>
          <cell r="Y424">
            <v>2583.9000000000233</v>
          </cell>
          <cell r="Z424">
            <v>2688.2700000000186</v>
          </cell>
          <cell r="AA424">
            <v>2638.25</v>
          </cell>
          <cell r="AB424">
            <v>2527.7200000000303</v>
          </cell>
          <cell r="AC424">
            <v>2521.8999999999651</v>
          </cell>
          <cell r="AD424">
            <v>2481.8999999999651</v>
          </cell>
          <cell r="AE424">
            <v>27270.979999999516</v>
          </cell>
          <cell r="AF424">
            <v>2064.3899999999558</v>
          </cell>
          <cell r="AG424">
            <v>1806.9699999999721</v>
          </cell>
          <cell r="AH424">
            <v>2109.5899999999674</v>
          </cell>
          <cell r="AI424">
            <v>1813.2300000000978</v>
          </cell>
          <cell r="AJ424">
            <v>1789.2199999999721</v>
          </cell>
          <cell r="AK424">
            <v>2245.6399999998976</v>
          </cell>
          <cell r="AL424">
            <v>2583.9000000001397</v>
          </cell>
          <cell r="AM424">
            <v>2688.2700000000186</v>
          </cell>
          <cell r="AN424">
            <v>2638.25</v>
          </cell>
          <cell r="AO424">
            <v>2527.7200000000303</v>
          </cell>
          <cell r="AP424">
            <v>2521.9000000000233</v>
          </cell>
          <cell r="AQ424">
            <v>2481.8999999999651</v>
          </cell>
          <cell r="AR424">
            <v>27190.870000000112</v>
          </cell>
          <cell r="AS424">
            <v>2064.3899999999558</v>
          </cell>
          <cell r="AT424">
            <v>1726.859999999986</v>
          </cell>
          <cell r="AU424">
            <v>2109.5899999999674</v>
          </cell>
          <cell r="AV424">
            <v>1813.2300000000978</v>
          </cell>
          <cell r="AW424">
            <v>1789.2200000000885</v>
          </cell>
          <cell r="AX424">
            <v>2245.640000000014</v>
          </cell>
          <cell r="AY424">
            <v>2583.9000000000233</v>
          </cell>
          <cell r="AZ424">
            <v>2688.2700000000186</v>
          </cell>
          <cell r="BA424">
            <v>2638.25</v>
          </cell>
          <cell r="BB424">
            <v>2527.7200000000885</v>
          </cell>
          <cell r="BC424">
            <v>2521.8999999999651</v>
          </cell>
          <cell r="BD424">
            <v>2481.8999999999651</v>
          </cell>
          <cell r="BE424">
            <v>27190.86999999918</v>
          </cell>
          <cell r="BF424">
            <v>2064.390000000014</v>
          </cell>
          <cell r="BG424">
            <v>1726.859999999986</v>
          </cell>
          <cell r="BH424">
            <v>2109.5900000000838</v>
          </cell>
          <cell r="BI424">
            <v>1813.2299999999814</v>
          </cell>
          <cell r="BJ424">
            <v>1789.2199999999721</v>
          </cell>
          <cell r="BK424">
            <v>2245.640000000014</v>
          </cell>
          <cell r="BL424">
            <v>2583.9000000000233</v>
          </cell>
          <cell r="BM424">
            <v>2688.2699999999022</v>
          </cell>
          <cell r="BN424">
            <v>2638.25</v>
          </cell>
          <cell r="BO424">
            <v>2527.7199999999721</v>
          </cell>
          <cell r="BP424">
            <v>2521.9000000000233</v>
          </cell>
          <cell r="BQ424">
            <v>2481.9000000000233</v>
          </cell>
          <cell r="BR424">
            <v>27190.870000000112</v>
          </cell>
          <cell r="BS424">
            <v>2064.390000000014</v>
          </cell>
          <cell r="BT424">
            <v>1726.859999999986</v>
          </cell>
          <cell r="BU424">
            <v>2109.5899999999674</v>
          </cell>
          <cell r="BV424">
            <v>1813.2299999999814</v>
          </cell>
          <cell r="BW424">
            <v>1789.2199999999721</v>
          </cell>
          <cell r="BX424">
            <v>2245.640000000014</v>
          </cell>
          <cell r="BY424">
            <v>2583.8999999999069</v>
          </cell>
          <cell r="BZ424">
            <v>2688.2700000000186</v>
          </cell>
          <cell r="CA424">
            <v>2638.25</v>
          </cell>
          <cell r="CB424">
            <v>2527.7200000000303</v>
          </cell>
          <cell r="CC424">
            <v>2521.9000000000233</v>
          </cell>
          <cell r="CD424">
            <v>2481.9000000000233</v>
          </cell>
          <cell r="CE424">
            <v>27270.980000000447</v>
          </cell>
          <cell r="CF424">
            <v>2064.390000000014</v>
          </cell>
          <cell r="CG424">
            <v>1806.9700000000303</v>
          </cell>
          <cell r="CH424">
            <v>2109.5900000000256</v>
          </cell>
          <cell r="CI424">
            <v>1813.2299999999814</v>
          </cell>
          <cell r="CJ424">
            <v>1789.2200000000885</v>
          </cell>
          <cell r="CK424">
            <v>2245.640000000014</v>
          </cell>
          <cell r="CL424">
            <v>2583.9000000000233</v>
          </cell>
          <cell r="CM424">
            <v>2688.2700000000186</v>
          </cell>
          <cell r="CN424">
            <v>2638.25</v>
          </cell>
          <cell r="CO424">
            <v>2527.7199999999721</v>
          </cell>
          <cell r="CP424">
            <v>2521.8999999999651</v>
          </cell>
          <cell r="CQ424">
            <v>2481.8999999999651</v>
          </cell>
          <cell r="CR424">
            <v>27190.870000001043</v>
          </cell>
          <cell r="CS424">
            <v>2064.3900000001304</v>
          </cell>
          <cell r="CT424">
            <v>1726.859999999986</v>
          </cell>
          <cell r="CU424">
            <v>2109.5900000000256</v>
          </cell>
          <cell r="CV424">
            <v>1813.2299999999814</v>
          </cell>
          <cell r="CW424">
            <v>1789.2200000000885</v>
          </cell>
          <cell r="CX424">
            <v>2245.640000000014</v>
          </cell>
          <cell r="CY424">
            <v>2583.9000000000233</v>
          </cell>
          <cell r="CZ424">
            <v>2688.2700000000186</v>
          </cell>
          <cell r="DA424">
            <v>2638.25</v>
          </cell>
          <cell r="DB424">
            <v>2527.7199999999721</v>
          </cell>
          <cell r="DC424">
            <v>2521.9000000000233</v>
          </cell>
          <cell r="DD424">
            <v>2481.9000000000233</v>
          </cell>
          <cell r="DE424">
            <v>27190.870000000112</v>
          </cell>
          <cell r="DF424">
            <v>2064.390000000014</v>
          </cell>
          <cell r="DG424">
            <v>1726.859999999986</v>
          </cell>
          <cell r="DH424">
            <v>2109.5900000000256</v>
          </cell>
          <cell r="DI424">
            <v>1813.2299999999814</v>
          </cell>
          <cell r="DJ424">
            <v>1789.2199999999721</v>
          </cell>
          <cell r="DK424">
            <v>2245.640000000014</v>
          </cell>
          <cell r="DL424">
            <v>2583.9000000000233</v>
          </cell>
          <cell r="DM424">
            <v>2688.2700000000186</v>
          </cell>
          <cell r="DN424">
            <v>2638.25</v>
          </cell>
          <cell r="DO424">
            <v>2527.7200000000303</v>
          </cell>
          <cell r="DP424">
            <v>2521.8999999999651</v>
          </cell>
          <cell r="DQ424">
            <v>2481.8999999999651</v>
          </cell>
          <cell r="DR424">
            <v>27190.870000000112</v>
          </cell>
          <cell r="DS424">
            <v>2064.390000000014</v>
          </cell>
          <cell r="DT424">
            <v>1726.859999999986</v>
          </cell>
          <cell r="DU424">
            <v>2109.5899999999674</v>
          </cell>
          <cell r="DV424">
            <v>1813.2299999999814</v>
          </cell>
          <cell r="DW424">
            <v>1789.2199999999721</v>
          </cell>
          <cell r="DX424">
            <v>2245.640000000014</v>
          </cell>
          <cell r="DY424">
            <v>2583.9000000000233</v>
          </cell>
          <cell r="DZ424">
            <v>2688.2700000000186</v>
          </cell>
          <cell r="EA424">
            <v>2638.25</v>
          </cell>
          <cell r="EB424">
            <v>2527.7199999999721</v>
          </cell>
          <cell r="EC424">
            <v>2521.9000000000233</v>
          </cell>
          <cell r="ED424">
            <v>2481.9000000000233</v>
          </cell>
        </row>
        <row r="427">
          <cell r="C427" t="str">
            <v xml:space="preserve">Douglas - Wells 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Grant Reasonable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 xml:space="preserve">Grant Surplus 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Grant - Wanapum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2064.390000000014</v>
          </cell>
          <cell r="G434">
            <v>1726.859999999986</v>
          </cell>
          <cell r="H434">
            <v>2109.5899999999674</v>
          </cell>
          <cell r="I434">
            <v>1813.2299999999814</v>
          </cell>
          <cell r="J434">
            <v>1789.2199999999721</v>
          </cell>
          <cell r="K434">
            <v>2245.640000000014</v>
          </cell>
          <cell r="L434">
            <v>2583.9000000000233</v>
          </cell>
          <cell r="M434">
            <v>2688.2700000000186</v>
          </cell>
          <cell r="N434">
            <v>2638.2499999998836</v>
          </cell>
          <cell r="O434">
            <v>2527.7200000000303</v>
          </cell>
          <cell r="P434">
            <v>2521.9000000000233</v>
          </cell>
          <cell r="Q434">
            <v>2481.9000000000233</v>
          </cell>
          <cell r="R434">
            <v>27190.870000000112</v>
          </cell>
          <cell r="S434">
            <v>2064.390000000014</v>
          </cell>
          <cell r="T434">
            <v>1726.859999999986</v>
          </cell>
          <cell r="U434">
            <v>2109.5900000000838</v>
          </cell>
          <cell r="V434">
            <v>1813.2299999999814</v>
          </cell>
          <cell r="W434">
            <v>1789.2199999999721</v>
          </cell>
          <cell r="X434">
            <v>2245.640000000014</v>
          </cell>
          <cell r="Y434">
            <v>2583.9000000000233</v>
          </cell>
          <cell r="Z434">
            <v>2688.2700000000186</v>
          </cell>
          <cell r="AA434">
            <v>2638.25</v>
          </cell>
          <cell r="AB434">
            <v>2527.7200000000303</v>
          </cell>
          <cell r="AC434">
            <v>2521.8999999999651</v>
          </cell>
          <cell r="AD434">
            <v>2481.8999999999651</v>
          </cell>
          <cell r="AE434">
            <v>27270.979999999516</v>
          </cell>
          <cell r="AF434">
            <v>2064.3899999999558</v>
          </cell>
          <cell r="AG434">
            <v>1806.9699999999721</v>
          </cell>
          <cell r="AH434">
            <v>2109.5899999999674</v>
          </cell>
          <cell r="AI434">
            <v>1813.2300000000978</v>
          </cell>
          <cell r="AJ434">
            <v>1789.2199999999721</v>
          </cell>
          <cell r="AK434">
            <v>2245.6399999998976</v>
          </cell>
          <cell r="AL434">
            <v>2583.9000000001397</v>
          </cell>
          <cell r="AM434">
            <v>2688.2700000000186</v>
          </cell>
          <cell r="AN434">
            <v>2638.25</v>
          </cell>
          <cell r="AO434">
            <v>2527.7200000000303</v>
          </cell>
          <cell r="AP434">
            <v>2521.9000000000233</v>
          </cell>
          <cell r="AQ434">
            <v>2481.8999999999651</v>
          </cell>
          <cell r="AR434">
            <v>27190.870000000112</v>
          </cell>
          <cell r="AS434">
            <v>2064.3899999999558</v>
          </cell>
          <cell r="AT434">
            <v>1726.859999999986</v>
          </cell>
          <cell r="AU434">
            <v>2109.5899999999674</v>
          </cell>
          <cell r="AV434">
            <v>1813.2300000000978</v>
          </cell>
          <cell r="AW434">
            <v>1789.2200000000885</v>
          </cell>
          <cell r="AX434">
            <v>2245.640000000014</v>
          </cell>
          <cell r="AY434">
            <v>2583.9000000000233</v>
          </cell>
          <cell r="AZ434">
            <v>2688.2700000000186</v>
          </cell>
          <cell r="BA434">
            <v>2638.25</v>
          </cell>
          <cell r="BB434">
            <v>2527.7200000000885</v>
          </cell>
          <cell r="BC434">
            <v>2521.8999999999651</v>
          </cell>
          <cell r="BD434">
            <v>2481.8999999999651</v>
          </cell>
          <cell r="BE434">
            <v>27190.86999999918</v>
          </cell>
          <cell r="BF434">
            <v>2064.390000000014</v>
          </cell>
          <cell r="BG434">
            <v>1726.859999999986</v>
          </cell>
          <cell r="BH434">
            <v>2109.5900000000838</v>
          </cell>
          <cell r="BI434">
            <v>1813.2299999999814</v>
          </cell>
          <cell r="BJ434">
            <v>1789.2199999999721</v>
          </cell>
          <cell r="BK434">
            <v>2245.640000000014</v>
          </cell>
          <cell r="BL434">
            <v>2583.9000000000233</v>
          </cell>
          <cell r="BM434">
            <v>2688.2699999999022</v>
          </cell>
          <cell r="BN434">
            <v>2638.25</v>
          </cell>
          <cell r="BO434">
            <v>2527.7199999999721</v>
          </cell>
          <cell r="BP434">
            <v>2521.9000000000233</v>
          </cell>
          <cell r="BQ434">
            <v>2481.9000000000233</v>
          </cell>
          <cell r="BR434">
            <v>27190.870000000112</v>
          </cell>
          <cell r="BS434">
            <v>2064.390000000014</v>
          </cell>
          <cell r="BT434">
            <v>1726.859999999986</v>
          </cell>
          <cell r="BU434">
            <v>2109.5899999999674</v>
          </cell>
          <cell r="BV434">
            <v>1813.2299999999814</v>
          </cell>
          <cell r="BW434">
            <v>1789.2199999999721</v>
          </cell>
          <cell r="BX434">
            <v>2245.640000000014</v>
          </cell>
          <cell r="BY434">
            <v>2583.8999999999069</v>
          </cell>
          <cell r="BZ434">
            <v>2688.2700000000186</v>
          </cell>
          <cell r="CA434">
            <v>2638.25</v>
          </cell>
          <cell r="CB434">
            <v>2527.7200000000303</v>
          </cell>
          <cell r="CC434">
            <v>2521.9000000000233</v>
          </cell>
          <cell r="CD434">
            <v>2481.9000000000233</v>
          </cell>
          <cell r="CE434">
            <v>27270.980000000447</v>
          </cell>
          <cell r="CF434">
            <v>2064.390000000014</v>
          </cell>
          <cell r="CG434">
            <v>1806.9700000000303</v>
          </cell>
          <cell r="CH434">
            <v>2109.5900000000256</v>
          </cell>
          <cell r="CI434">
            <v>1813.2299999999814</v>
          </cell>
          <cell r="CJ434">
            <v>1789.2200000000885</v>
          </cell>
          <cell r="CK434">
            <v>2245.640000000014</v>
          </cell>
          <cell r="CL434">
            <v>2583.9000000000233</v>
          </cell>
          <cell r="CM434">
            <v>2688.2700000000186</v>
          </cell>
          <cell r="CN434">
            <v>2638.25</v>
          </cell>
          <cell r="CO434">
            <v>2527.7199999999721</v>
          </cell>
          <cell r="CP434">
            <v>2521.8999999999651</v>
          </cell>
          <cell r="CQ434">
            <v>2481.8999999999651</v>
          </cell>
          <cell r="CR434">
            <v>27190.870000001043</v>
          </cell>
          <cell r="CS434">
            <v>2064.3900000001304</v>
          </cell>
          <cell r="CT434">
            <v>1726.859999999986</v>
          </cell>
          <cell r="CU434">
            <v>2109.5900000000256</v>
          </cell>
          <cell r="CV434">
            <v>1813.2299999999814</v>
          </cell>
          <cell r="CW434">
            <v>1789.2200000000885</v>
          </cell>
          <cell r="CX434">
            <v>2245.640000000014</v>
          </cell>
          <cell r="CY434">
            <v>2583.9000000000233</v>
          </cell>
          <cell r="CZ434">
            <v>2688.2700000000186</v>
          </cell>
          <cell r="DA434">
            <v>2638.25</v>
          </cell>
          <cell r="DB434">
            <v>2527.7199999999721</v>
          </cell>
          <cell r="DC434">
            <v>2521.9000000000233</v>
          </cell>
          <cell r="DD434">
            <v>2481.9000000000233</v>
          </cell>
          <cell r="DE434">
            <v>27190.870000000112</v>
          </cell>
          <cell r="DF434">
            <v>2064.390000000014</v>
          </cell>
          <cell r="DG434">
            <v>1726.859999999986</v>
          </cell>
          <cell r="DH434">
            <v>2109.5900000000256</v>
          </cell>
          <cell r="DI434">
            <v>1813.2299999999814</v>
          </cell>
          <cell r="DJ434">
            <v>1789.2199999999721</v>
          </cell>
          <cell r="DK434">
            <v>2245.640000000014</v>
          </cell>
          <cell r="DL434">
            <v>2583.9000000000233</v>
          </cell>
          <cell r="DM434">
            <v>2688.2700000000186</v>
          </cell>
          <cell r="DN434">
            <v>2638.25</v>
          </cell>
          <cell r="DO434">
            <v>2527.7200000000303</v>
          </cell>
          <cell r="DP434">
            <v>2521.8999999999651</v>
          </cell>
          <cell r="DQ434">
            <v>2481.8999999999651</v>
          </cell>
          <cell r="DR434">
            <v>27190.870000000112</v>
          </cell>
          <cell r="DS434">
            <v>2064.390000000014</v>
          </cell>
          <cell r="DT434">
            <v>1726.859999999986</v>
          </cell>
          <cell r="DU434">
            <v>2109.5899999999674</v>
          </cell>
          <cell r="DV434">
            <v>1813.2299999999814</v>
          </cell>
          <cell r="DW434">
            <v>1789.2199999999721</v>
          </cell>
          <cell r="DX434">
            <v>2245.640000000014</v>
          </cell>
          <cell r="DY434">
            <v>2583.9000000000233</v>
          </cell>
          <cell r="DZ434">
            <v>2688.2700000000186</v>
          </cell>
          <cell r="EA434">
            <v>2638.25</v>
          </cell>
          <cell r="EB434">
            <v>2527.7199999999721</v>
          </cell>
          <cell r="EC434">
            <v>2521.9000000000233</v>
          </cell>
          <cell r="ED434">
            <v>2481.9000000000233</v>
          </cell>
        </row>
        <row r="437">
          <cell r="C437" t="str">
            <v>APS Exchange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BPA FC II Wind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BPA FC IV Wind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BPA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BPA So. Idaho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Cowlitz Swift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EWEB FC I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>PSCo Exchange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PSCO FC III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>Redding Exchange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SCL State Line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C452" t="str">
            <v>COB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Four Corners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Mid Columbia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Mona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Palo Verde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SP15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STF Index Trades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C463" t="str">
            <v>COB</v>
          </cell>
          <cell r="F463">
            <v>0</v>
          </cell>
          <cell r="G463">
            <v>0</v>
          </cell>
          <cell r="H463">
            <v>-40.631539999999404</v>
          </cell>
          <cell r="I463">
            <v>-19.354999999999563</v>
          </cell>
          <cell r="J463">
            <v>-4.0487000000002809</v>
          </cell>
          <cell r="K463">
            <v>-8.2619999999988067</v>
          </cell>
          <cell r="L463">
            <v>49.184699999997974</v>
          </cell>
          <cell r="M463">
            <v>-27.000200000000405</v>
          </cell>
          <cell r="N463">
            <v>-2.9322999999999411</v>
          </cell>
          <cell r="O463">
            <v>0</v>
          </cell>
          <cell r="P463">
            <v>-2.0410600000000159</v>
          </cell>
          <cell r="Q463">
            <v>0</v>
          </cell>
          <cell r="R463">
            <v>-96.350970000006782</v>
          </cell>
          <cell r="S463">
            <v>0</v>
          </cell>
          <cell r="T463">
            <v>-0.99035000000003492</v>
          </cell>
          <cell r="U463">
            <v>0</v>
          </cell>
          <cell r="V463">
            <v>-5.5543999999999869</v>
          </cell>
          <cell r="W463">
            <v>-8.7905999999993583</v>
          </cell>
          <cell r="X463">
            <v>-66.850100000003295</v>
          </cell>
          <cell r="Y463">
            <v>22.681099999999333</v>
          </cell>
          <cell r="Z463">
            <v>-22.690799999999399</v>
          </cell>
          <cell r="AA463">
            <v>-4.5439999999999827</v>
          </cell>
          <cell r="AB463">
            <v>0</v>
          </cell>
          <cell r="AC463">
            <v>-9.6118200000000797</v>
          </cell>
          <cell r="AD463">
            <v>0</v>
          </cell>
          <cell r="AE463">
            <v>-174.78171999999904</v>
          </cell>
          <cell r="AF463">
            <v>-1.0191399999999931</v>
          </cell>
          <cell r="AG463">
            <v>-9.7090000000007421</v>
          </cell>
          <cell r="AH463">
            <v>-0.85490000000004329</v>
          </cell>
          <cell r="AI463">
            <v>-0.53999999999996362</v>
          </cell>
          <cell r="AJ463">
            <v>-5.4370000000017171</v>
          </cell>
          <cell r="AK463">
            <v>-119.9275000000016</v>
          </cell>
          <cell r="AL463">
            <v>16.995100000000093</v>
          </cell>
          <cell r="AM463">
            <v>-30.901700000000346</v>
          </cell>
          <cell r="AN463">
            <v>-2.028850000000034</v>
          </cell>
          <cell r="AO463">
            <v>-1.7862999999999829</v>
          </cell>
          <cell r="AP463">
            <v>-9.5996700000000033</v>
          </cell>
          <cell r="AQ463">
            <v>-9.9727600000001075</v>
          </cell>
          <cell r="AR463">
            <v>37.720165000002453</v>
          </cell>
          <cell r="AS463">
            <v>0</v>
          </cell>
          <cell r="AT463">
            <v>3.9438949999999977</v>
          </cell>
          <cell r="AU463">
            <v>6.0152000000002772</v>
          </cell>
          <cell r="AV463">
            <v>0</v>
          </cell>
          <cell r="AW463">
            <v>5.4144600000008722</v>
          </cell>
          <cell r="AX463">
            <v>0.3680000000003929</v>
          </cell>
          <cell r="AY463">
            <v>16.301220000000285</v>
          </cell>
          <cell r="AZ463">
            <v>5.0972699999997531</v>
          </cell>
          <cell r="BA463">
            <v>0</v>
          </cell>
          <cell r="BB463">
            <v>0.31086000000004788</v>
          </cell>
          <cell r="BC463">
            <v>0</v>
          </cell>
          <cell r="BD463">
            <v>0.2692599999999743</v>
          </cell>
          <cell r="BE463">
            <v>-67.939940000003844</v>
          </cell>
          <cell r="BF463">
            <v>0</v>
          </cell>
          <cell r="BG463">
            <v>1.9089800000000423</v>
          </cell>
          <cell r="BH463">
            <v>-32.919600000001083</v>
          </cell>
          <cell r="BI463">
            <v>0.17039999999997235</v>
          </cell>
          <cell r="BJ463">
            <v>-4.8699000000005981</v>
          </cell>
          <cell r="BK463">
            <v>-29.764400000000023</v>
          </cell>
          <cell r="BL463">
            <v>-11.514699999999721</v>
          </cell>
          <cell r="BM463">
            <v>9.882050000000163</v>
          </cell>
          <cell r="BN463">
            <v>0</v>
          </cell>
          <cell r="BO463">
            <v>4.7088599999999587</v>
          </cell>
          <cell r="BP463">
            <v>-5.5416299999999978</v>
          </cell>
          <cell r="BQ463">
            <v>0</v>
          </cell>
          <cell r="BR463">
            <v>-103.80569199999445</v>
          </cell>
          <cell r="BS463">
            <v>0</v>
          </cell>
          <cell r="BT463">
            <v>0</v>
          </cell>
          <cell r="BU463">
            <v>0</v>
          </cell>
          <cell r="BV463">
            <v>1.4701299999999264</v>
          </cell>
          <cell r="BW463">
            <v>-23.351200000000063</v>
          </cell>
          <cell r="BX463">
            <v>-82.569532000001345</v>
          </cell>
          <cell r="BY463">
            <v>-1.9194999999990614</v>
          </cell>
          <cell r="BZ463">
            <v>3.4882300000008399</v>
          </cell>
          <cell r="CA463">
            <v>-0.64276999999998452</v>
          </cell>
          <cell r="CB463">
            <v>-0.2810500000000502</v>
          </cell>
          <cell r="CC463">
            <v>0</v>
          </cell>
          <cell r="CD463">
            <v>0</v>
          </cell>
          <cell r="CE463">
            <v>-62.852530000003753</v>
          </cell>
          <cell r="CF463">
            <v>12.384799999999814</v>
          </cell>
          <cell r="CG463">
            <v>-9.3999999997322448E-2</v>
          </cell>
          <cell r="CH463">
            <v>-8.9969999999993888</v>
          </cell>
          <cell r="CI463">
            <v>-15.561300000000074</v>
          </cell>
          <cell r="CJ463">
            <v>-1.626299999999901</v>
          </cell>
          <cell r="CK463">
            <v>-28.995899999998073</v>
          </cell>
          <cell r="CL463">
            <v>9.255500000000211</v>
          </cell>
          <cell r="CM463">
            <v>-17.658699999999953</v>
          </cell>
          <cell r="CN463">
            <v>1.7666600000000017</v>
          </cell>
          <cell r="CO463">
            <v>0</v>
          </cell>
          <cell r="CP463">
            <v>-13.326290000000029</v>
          </cell>
          <cell r="CQ463">
            <v>0</v>
          </cell>
          <cell r="CR463">
            <v>-257.02026000001933</v>
          </cell>
          <cell r="CS463">
            <v>-13.472499999999854</v>
          </cell>
          <cell r="CT463">
            <v>0</v>
          </cell>
          <cell r="CU463">
            <v>-30.487999999997555</v>
          </cell>
          <cell r="CV463">
            <v>-7.7373000000043248</v>
          </cell>
          <cell r="CW463">
            <v>-40.037500000002183</v>
          </cell>
          <cell r="CX463">
            <v>-32.344799999998941</v>
          </cell>
          <cell r="CY463">
            <v>-28.342000000004191</v>
          </cell>
          <cell r="CZ463">
            <v>-26.025499999999738</v>
          </cell>
          <cell r="DA463">
            <v>-8.6428500000001804</v>
          </cell>
          <cell r="DB463">
            <v>-0.11334999999996853</v>
          </cell>
          <cell r="DC463">
            <v>-62.420100000001185</v>
          </cell>
          <cell r="DD463">
            <v>-7.3963599999999587</v>
          </cell>
          <cell r="DE463">
            <v>-181.62631000002148</v>
          </cell>
          <cell r="DF463">
            <v>0</v>
          </cell>
          <cell r="DG463">
            <v>-7.4349000000001979</v>
          </cell>
          <cell r="DH463">
            <v>-24.814500000000407</v>
          </cell>
          <cell r="DI463">
            <v>-45.621500000001106</v>
          </cell>
          <cell r="DJ463">
            <v>-22.646200000001045</v>
          </cell>
          <cell r="DK463">
            <v>-13.611899999999878</v>
          </cell>
          <cell r="DL463">
            <v>2.6022999999995591</v>
          </cell>
          <cell r="DM463">
            <v>-20.002799999998388</v>
          </cell>
          <cell r="DN463">
            <v>-24.55706999999984</v>
          </cell>
          <cell r="DO463">
            <v>2.1216599999999062</v>
          </cell>
          <cell r="DP463">
            <v>-27.661399999999958</v>
          </cell>
          <cell r="DQ463">
            <v>0</v>
          </cell>
          <cell r="DR463">
            <v>91.796865999989677</v>
          </cell>
          <cell r="DS463">
            <v>0.35058599999999274</v>
          </cell>
          <cell r="DT463">
            <v>-11.777799999999843</v>
          </cell>
          <cell r="DU463">
            <v>-43.814000000000306</v>
          </cell>
          <cell r="DV463">
            <v>-3.4075000000011642</v>
          </cell>
          <cell r="DW463">
            <v>0.38439999999900465</v>
          </cell>
          <cell r="DX463">
            <v>-62.805900000003021</v>
          </cell>
          <cell r="DY463">
            <v>6.8912000000000262</v>
          </cell>
          <cell r="DZ463">
            <v>1.1299999999991996</v>
          </cell>
          <cell r="EA463">
            <v>188.83460000000014</v>
          </cell>
          <cell r="EB463">
            <v>16.011280000000056</v>
          </cell>
          <cell r="EC463">
            <v>0</v>
          </cell>
          <cell r="ED463">
            <v>0</v>
          </cell>
        </row>
        <row r="464">
          <cell r="C464" t="str">
            <v>Four Corners</v>
          </cell>
          <cell r="F464">
            <v>-149.39700000000084</v>
          </cell>
          <cell r="G464">
            <v>-67.799999999999272</v>
          </cell>
          <cell r="H464">
            <v>-124.92900000000009</v>
          </cell>
          <cell r="I464">
            <v>-129.47659999999996</v>
          </cell>
          <cell r="J464">
            <v>-25.041000000001077</v>
          </cell>
          <cell r="K464">
            <v>-4.1049999999995634</v>
          </cell>
          <cell r="L464">
            <v>-17.038300000000163</v>
          </cell>
          <cell r="M464">
            <v>-48.603999999999814</v>
          </cell>
          <cell r="N464">
            <v>-18.651299999999992</v>
          </cell>
          <cell r="O464">
            <v>-38.554399999999987</v>
          </cell>
          <cell r="P464">
            <v>0</v>
          </cell>
          <cell r="Q464">
            <v>-138.02300000000105</v>
          </cell>
          <cell r="R464">
            <v>-182.07284999999683</v>
          </cell>
          <cell r="S464">
            <v>-50.534700000000157</v>
          </cell>
          <cell r="T464">
            <v>71.381900000000314</v>
          </cell>
          <cell r="U464">
            <v>-50.001699999999801</v>
          </cell>
          <cell r="V464">
            <v>-26.854859999999917</v>
          </cell>
          <cell r="W464">
            <v>0</v>
          </cell>
          <cell r="X464">
            <v>-16.039000000000669</v>
          </cell>
          <cell r="Y464">
            <v>-2.3300799999999526</v>
          </cell>
          <cell r="Z464">
            <v>-47.428300000000036</v>
          </cell>
          <cell r="AA464">
            <v>-17.719029999999975</v>
          </cell>
          <cell r="AB464">
            <v>0</v>
          </cell>
          <cell r="AC464">
            <v>-5.835179999999994</v>
          </cell>
          <cell r="AD464">
            <v>-36.711900000000242</v>
          </cell>
          <cell r="AE464">
            <v>-674.78546999998798</v>
          </cell>
          <cell r="AF464">
            <v>-124.74940000000061</v>
          </cell>
          <cell r="AG464">
            <v>-79.332000000000335</v>
          </cell>
          <cell r="AH464">
            <v>-63.015000000001237</v>
          </cell>
          <cell r="AI464">
            <v>-93.153000000000247</v>
          </cell>
          <cell r="AJ464">
            <v>-1.7280000000000655</v>
          </cell>
          <cell r="AK464">
            <v>-20.756999999999607</v>
          </cell>
          <cell r="AL464">
            <v>-8.7085999999999331</v>
          </cell>
          <cell r="AM464">
            <v>-65.76720000000023</v>
          </cell>
          <cell r="AN464">
            <v>-9.7667999999998756</v>
          </cell>
          <cell r="AO464">
            <v>-14.680070000000001</v>
          </cell>
          <cell r="AP464">
            <v>-12.103399999999965</v>
          </cell>
          <cell r="AQ464">
            <v>-181.02499999999782</v>
          </cell>
          <cell r="AR464">
            <v>-123.77472100000159</v>
          </cell>
          <cell r="AS464">
            <v>11.724600000000464</v>
          </cell>
          <cell r="AT464">
            <v>0</v>
          </cell>
          <cell r="AU464">
            <v>-59.666000000001077</v>
          </cell>
          <cell r="AV464">
            <v>-43.435100000000148</v>
          </cell>
          <cell r="AW464">
            <v>0</v>
          </cell>
          <cell r="AX464">
            <v>0</v>
          </cell>
          <cell r="AY464">
            <v>0</v>
          </cell>
          <cell r="AZ464">
            <v>-9.0514699999999948</v>
          </cell>
          <cell r="BA464">
            <v>-2.434541000000003</v>
          </cell>
          <cell r="BB464">
            <v>0</v>
          </cell>
          <cell r="BC464">
            <v>-12.158210000000054</v>
          </cell>
          <cell r="BD464">
            <v>-8.7539999999989959</v>
          </cell>
          <cell r="BE464">
            <v>-177.85446200001024</v>
          </cell>
          <cell r="BF464">
            <v>-32.351000000002387</v>
          </cell>
          <cell r="BG464">
            <v>-28.415299999999661</v>
          </cell>
          <cell r="BH464">
            <v>-18.56880000000001</v>
          </cell>
          <cell r="BI464">
            <v>-32.007700000000057</v>
          </cell>
          <cell r="BJ464">
            <v>0</v>
          </cell>
          <cell r="BK464">
            <v>2.3540399999999408</v>
          </cell>
          <cell r="BL464">
            <v>-0.36155000000002246</v>
          </cell>
          <cell r="BM464">
            <v>3.9347800000000461</v>
          </cell>
          <cell r="BN464">
            <v>-7.039032000000006</v>
          </cell>
          <cell r="BO464">
            <v>-25.172900000000027</v>
          </cell>
          <cell r="BP464">
            <v>-36.317999999999984</v>
          </cell>
          <cell r="BQ464">
            <v>-3.9090000000005602</v>
          </cell>
          <cell r="BR464">
            <v>-185.35385000000315</v>
          </cell>
          <cell r="BS464">
            <v>-17.59479999999985</v>
          </cell>
          <cell r="BT464">
            <v>-18.016300000000228</v>
          </cell>
          <cell r="BU464">
            <v>-57.266999999999825</v>
          </cell>
          <cell r="BV464">
            <v>-14.284000000000006</v>
          </cell>
          <cell r="BW464">
            <v>0</v>
          </cell>
          <cell r="BX464">
            <v>0</v>
          </cell>
          <cell r="BY464">
            <v>0.28899999999998727</v>
          </cell>
          <cell r="BZ464">
            <v>-0.22549000000000774</v>
          </cell>
          <cell r="CA464">
            <v>-8.2821599999999762</v>
          </cell>
          <cell r="CB464">
            <v>-61.707099999999627</v>
          </cell>
          <cell r="CC464">
            <v>0</v>
          </cell>
          <cell r="CD464">
            <v>-8.2660000000005311</v>
          </cell>
          <cell r="CE464">
            <v>-262.07023999998637</v>
          </cell>
          <cell r="CF464">
            <v>-16.440339999999992</v>
          </cell>
          <cell r="CG464">
            <v>-21.545000000000073</v>
          </cell>
          <cell r="CH464">
            <v>-157.8949999999968</v>
          </cell>
          <cell r="CI464">
            <v>-9.8799799999999891</v>
          </cell>
          <cell r="CJ464">
            <v>-0.2343800000000158</v>
          </cell>
          <cell r="CK464">
            <v>10.086969999999951</v>
          </cell>
          <cell r="CL464">
            <v>-1.7953999999999724</v>
          </cell>
          <cell r="CM464">
            <v>-14.986210000000028</v>
          </cell>
          <cell r="CN464">
            <v>0</v>
          </cell>
          <cell r="CO464">
            <v>-62.125500000000102</v>
          </cell>
          <cell r="CP464">
            <v>-26.283400000000029</v>
          </cell>
          <cell r="CQ464">
            <v>39.028000000002066</v>
          </cell>
          <cell r="CR464">
            <v>-577.78931000002194</v>
          </cell>
          <cell r="CS464">
            <v>-263.16400000000067</v>
          </cell>
          <cell r="CT464">
            <v>157.14699999999903</v>
          </cell>
          <cell r="CU464">
            <v>-139.01499999999942</v>
          </cell>
          <cell r="CV464">
            <v>-232.19800000000032</v>
          </cell>
          <cell r="CW464">
            <v>0</v>
          </cell>
          <cell r="CX464">
            <v>7.1899000000000797</v>
          </cell>
          <cell r="CY464">
            <v>24.182000000000698</v>
          </cell>
          <cell r="CZ464">
            <v>-0.47527000000002317</v>
          </cell>
          <cell r="DA464">
            <v>-0.53794000000002029</v>
          </cell>
          <cell r="DB464">
            <v>-57.092000000000553</v>
          </cell>
          <cell r="DC464">
            <v>-104.41100000000006</v>
          </cell>
          <cell r="DD464">
            <v>30.584999999999127</v>
          </cell>
          <cell r="DE464">
            <v>-292.71141000001808</v>
          </cell>
          <cell r="DF464">
            <v>-73.383999999998196</v>
          </cell>
          <cell r="DG464">
            <v>-27.131999999999607</v>
          </cell>
          <cell r="DH464">
            <v>-99.129000000000815</v>
          </cell>
          <cell r="DI464">
            <v>-35.029399999999441</v>
          </cell>
          <cell r="DJ464">
            <v>-0.23535000000003947</v>
          </cell>
          <cell r="DK464">
            <v>1.5295999999999594</v>
          </cell>
          <cell r="DL464">
            <v>-0.24145999999996093</v>
          </cell>
          <cell r="DM464">
            <v>7.5761999999999716</v>
          </cell>
          <cell r="DN464">
            <v>0.68000000000000682</v>
          </cell>
          <cell r="DO464">
            <v>-56.533999999999651</v>
          </cell>
          <cell r="DP464">
            <v>-28.5</v>
          </cell>
          <cell r="DQ464">
            <v>17.687999999994645</v>
          </cell>
          <cell r="DR464">
            <v>344.93389999994542</v>
          </cell>
          <cell r="DS464">
            <v>-139.80900000000111</v>
          </cell>
          <cell r="DT464">
            <v>327.55400000000009</v>
          </cell>
          <cell r="DU464">
            <v>-108.36699999999837</v>
          </cell>
          <cell r="DV464">
            <v>-40.066500000000815</v>
          </cell>
          <cell r="DW464">
            <v>-6.7572000000001253</v>
          </cell>
          <cell r="DX464">
            <v>6.3930000000000291</v>
          </cell>
          <cell r="DY464">
            <v>4.9401000000000295</v>
          </cell>
          <cell r="DZ464">
            <v>-10.495500000000902</v>
          </cell>
          <cell r="EA464">
            <v>0</v>
          </cell>
          <cell r="EB464">
            <v>-17.080999999998312</v>
          </cell>
          <cell r="EC464">
            <v>6.1389999999992142</v>
          </cell>
          <cell r="ED464">
            <v>322.48399999999674</v>
          </cell>
        </row>
        <row r="465">
          <cell r="C465" t="str">
            <v>Mid Columbia</v>
          </cell>
          <cell r="F465">
            <v>-5.9436000000000604</v>
          </cell>
          <cell r="G465">
            <v>-79.807999999997264</v>
          </cell>
          <cell r="H465">
            <v>-285.3300000000163</v>
          </cell>
          <cell r="I465">
            <v>-235.6600000000326</v>
          </cell>
          <cell r="J465">
            <v>-167.06000000005588</v>
          </cell>
          <cell r="K465">
            <v>-230.15000000002328</v>
          </cell>
          <cell r="L465">
            <v>-253.40999999997439</v>
          </cell>
          <cell r="M465">
            <v>-393.04999999998836</v>
          </cell>
          <cell r="N465">
            <v>-406.93999999998778</v>
          </cell>
          <cell r="O465">
            <v>-372.20999999999913</v>
          </cell>
          <cell r="P465">
            <v>-359.40299999999843</v>
          </cell>
          <cell r="Q465">
            <v>-104.65400000000227</v>
          </cell>
          <cell r="R465">
            <v>-4117.1740000001155</v>
          </cell>
          <cell r="S465">
            <v>-440.98000000001048</v>
          </cell>
          <cell r="T465">
            <v>-337.25</v>
          </cell>
          <cell r="U465">
            <v>-633.65000000002328</v>
          </cell>
          <cell r="V465">
            <v>-342.86000000010245</v>
          </cell>
          <cell r="W465">
            <v>-134.40000000002328</v>
          </cell>
          <cell r="X465">
            <v>-157.1600000000326</v>
          </cell>
          <cell r="Y465">
            <v>-445.55999999999767</v>
          </cell>
          <cell r="Z465">
            <v>-491.5</v>
          </cell>
          <cell r="AA465">
            <v>-261.79000000000815</v>
          </cell>
          <cell r="AB465">
            <v>-580.51000000000931</v>
          </cell>
          <cell r="AC465">
            <v>-376.33000000000175</v>
          </cell>
          <cell r="AD465">
            <v>84.815999999998894</v>
          </cell>
          <cell r="AE465">
            <v>-5384.3900000001304</v>
          </cell>
          <cell r="AF465">
            <v>-275.52999999999884</v>
          </cell>
          <cell r="AG465">
            <v>-614.69000000000233</v>
          </cell>
          <cell r="AH465">
            <v>-772.54000000003725</v>
          </cell>
          <cell r="AI465">
            <v>-302.52999999996973</v>
          </cell>
          <cell r="AJ465">
            <v>-295.31000000005588</v>
          </cell>
          <cell r="AK465">
            <v>-147.30000000004657</v>
          </cell>
          <cell r="AL465">
            <v>-464</v>
          </cell>
          <cell r="AM465">
            <v>-560</v>
          </cell>
          <cell r="AN465">
            <v>-213.52999999999884</v>
          </cell>
          <cell r="AO465">
            <v>-764.04999999998836</v>
          </cell>
          <cell r="AP465">
            <v>-586.81999999997788</v>
          </cell>
          <cell r="AQ465">
            <v>-388.08999999999651</v>
          </cell>
          <cell r="AR465">
            <v>-323.61700000055134</v>
          </cell>
          <cell r="AS465">
            <v>-34.059999999997672</v>
          </cell>
          <cell r="AT465">
            <v>-40.149999999994179</v>
          </cell>
          <cell r="AU465">
            <v>174.28000000002794</v>
          </cell>
          <cell r="AV465">
            <v>289.97000000000116</v>
          </cell>
          <cell r="AW465">
            <v>56.520000000018626</v>
          </cell>
          <cell r="AX465">
            <v>147.65999999997439</v>
          </cell>
          <cell r="AY465">
            <v>-701.22000000000116</v>
          </cell>
          <cell r="AZ465">
            <v>-96.71999999997206</v>
          </cell>
          <cell r="BA465">
            <v>-56.726999999998952</v>
          </cell>
          <cell r="BB465">
            <v>-65.089999999996508</v>
          </cell>
          <cell r="BC465">
            <v>-6.9700000000011642</v>
          </cell>
          <cell r="BD465">
            <v>8.8899999999994179</v>
          </cell>
          <cell r="BE465">
            <v>25.755999999586493</v>
          </cell>
          <cell r="BF465">
            <v>-8.5849999999991269</v>
          </cell>
          <cell r="BG465">
            <v>37.659999999974389</v>
          </cell>
          <cell r="BH465">
            <v>-14.639999999999418</v>
          </cell>
          <cell r="BI465">
            <v>109.38999999999942</v>
          </cell>
          <cell r="BJ465">
            <v>163.36999999999534</v>
          </cell>
          <cell r="BK465">
            <v>306.93999999994412</v>
          </cell>
          <cell r="BL465">
            <v>-509.48000000001048</v>
          </cell>
          <cell r="BM465">
            <v>-99.319999999977881</v>
          </cell>
          <cell r="BN465">
            <v>-29.099999999998545</v>
          </cell>
          <cell r="BO465">
            <v>7.9250000000029104</v>
          </cell>
          <cell r="BP465">
            <v>37.659999999988941</v>
          </cell>
          <cell r="BQ465">
            <v>23.936000000001513</v>
          </cell>
          <cell r="BR465">
            <v>-401.77399999974295</v>
          </cell>
          <cell r="BS465">
            <v>35.480000000003201</v>
          </cell>
          <cell r="BT465">
            <v>4.5799999999871943</v>
          </cell>
          <cell r="BU465">
            <v>-42.280000000013388</v>
          </cell>
          <cell r="BV465">
            <v>33.704999999987194</v>
          </cell>
          <cell r="BW465">
            <v>54.440000000002328</v>
          </cell>
          <cell r="BX465">
            <v>107.75</v>
          </cell>
          <cell r="BY465">
            <v>-621.16000000000349</v>
          </cell>
          <cell r="BZ465">
            <v>-21.860000000015134</v>
          </cell>
          <cell r="CA465">
            <v>7.9799999999959255</v>
          </cell>
          <cell r="CB465">
            <v>-8.4499999999970896</v>
          </cell>
          <cell r="CC465">
            <v>41.082000000002154</v>
          </cell>
          <cell r="CD465">
            <v>6.9589999999989232</v>
          </cell>
          <cell r="CE465">
            <v>-699.37300000013784</v>
          </cell>
          <cell r="CF465">
            <v>16.27100000000064</v>
          </cell>
          <cell r="CG465">
            <v>27.339999999996508</v>
          </cell>
          <cell r="CH465">
            <v>-180.64999999999418</v>
          </cell>
          <cell r="CI465">
            <v>11.589999999996508</v>
          </cell>
          <cell r="CJ465">
            <v>-98</v>
          </cell>
          <cell r="CK465">
            <v>-191.54999999998836</v>
          </cell>
          <cell r="CL465">
            <v>-357.16599999999744</v>
          </cell>
          <cell r="CM465">
            <v>-57.529999999998836</v>
          </cell>
          <cell r="CN465">
            <v>37.858000000000175</v>
          </cell>
          <cell r="CO465">
            <v>-32.660000000003492</v>
          </cell>
          <cell r="CP465">
            <v>100.71700000000055</v>
          </cell>
          <cell r="CQ465">
            <v>24.406999999999243</v>
          </cell>
          <cell r="CR465">
            <v>-2310.3640000000596</v>
          </cell>
          <cell r="CS465">
            <v>-11.290000000000873</v>
          </cell>
          <cell r="CT465">
            <v>41.040000000008149</v>
          </cell>
          <cell r="CU465">
            <v>-197.39000000001397</v>
          </cell>
          <cell r="CV465">
            <v>10.269999999989523</v>
          </cell>
          <cell r="CW465">
            <v>-68.239999999990687</v>
          </cell>
          <cell r="CX465">
            <v>-386.0800000000163</v>
          </cell>
          <cell r="CY465">
            <v>-1010.3999999999942</v>
          </cell>
          <cell r="CZ465">
            <v>-130.74000000001979</v>
          </cell>
          <cell r="DA465">
            <v>10.355999999999767</v>
          </cell>
          <cell r="DB465">
            <v>-114.01999999998952</v>
          </cell>
          <cell r="DC465">
            <v>-333.22000000000116</v>
          </cell>
          <cell r="DD465">
            <v>-120.64999999999418</v>
          </cell>
          <cell r="DE465">
            <v>-1570.978000000352</v>
          </cell>
          <cell r="DF465">
            <v>-143.72000000000116</v>
          </cell>
          <cell r="DG465">
            <v>-48.160000000003492</v>
          </cell>
          <cell r="DH465">
            <v>-125.67999999999302</v>
          </cell>
          <cell r="DI465">
            <v>-64.283000000003085</v>
          </cell>
          <cell r="DJ465">
            <v>-124.61999999999534</v>
          </cell>
          <cell r="DK465">
            <v>-459.34000000002561</v>
          </cell>
          <cell r="DL465">
            <v>-256.05999999999767</v>
          </cell>
          <cell r="DM465">
            <v>-133.08999999999651</v>
          </cell>
          <cell r="DN465">
            <v>20.180000000000291</v>
          </cell>
          <cell r="DO465">
            <v>-92.850000000005821</v>
          </cell>
          <cell r="DP465">
            <v>6.8399999999965075</v>
          </cell>
          <cell r="DQ465">
            <v>-150.19500000000698</v>
          </cell>
          <cell r="DR465">
            <v>-1631.7259999997914</v>
          </cell>
          <cell r="DS465">
            <v>-49.239999999990687</v>
          </cell>
          <cell r="DT465">
            <v>-34.304000000003725</v>
          </cell>
          <cell r="DU465">
            <v>-139.75</v>
          </cell>
          <cell r="DV465">
            <v>2.5659999999916181</v>
          </cell>
          <cell r="DW465">
            <v>-232.26000000000931</v>
          </cell>
          <cell r="DX465">
            <v>-707.26999999998952</v>
          </cell>
          <cell r="DY465">
            <v>-304.74000000000524</v>
          </cell>
          <cell r="DZ465">
            <v>-145.55999999999767</v>
          </cell>
          <cell r="EA465">
            <v>115.34999999999854</v>
          </cell>
          <cell r="EB465">
            <v>14.050999999999476</v>
          </cell>
          <cell r="EC465">
            <v>23.444999999999709</v>
          </cell>
          <cell r="ED465">
            <v>-174.01400000001013</v>
          </cell>
        </row>
        <row r="466">
          <cell r="C466" t="str">
            <v>Mona</v>
          </cell>
          <cell r="F466">
            <v>-113.30900000000111</v>
          </cell>
          <cell r="G466">
            <v>-205.97999999999956</v>
          </cell>
          <cell r="H466">
            <v>-105.60700000000361</v>
          </cell>
          <cell r="I466">
            <v>-8.6710000000002765</v>
          </cell>
          <cell r="J466">
            <v>-133.71399999999994</v>
          </cell>
          <cell r="K466">
            <v>-8.77049999999997E-2</v>
          </cell>
          <cell r="L466">
            <v>-0.44413000000000125</v>
          </cell>
          <cell r="M466">
            <v>-2.4741100000001097</v>
          </cell>
          <cell r="N466">
            <v>-25.175299999999993</v>
          </cell>
          <cell r="O466">
            <v>-8.9419499999999914</v>
          </cell>
          <cell r="P466">
            <v>-75.337000000000444</v>
          </cell>
          <cell r="Q466">
            <v>-232.2899999999936</v>
          </cell>
          <cell r="R466">
            <v>-586.62718999999925</v>
          </cell>
          <cell r="S466">
            <v>-155.7410000000018</v>
          </cell>
          <cell r="T466">
            <v>-57.462999999999738</v>
          </cell>
          <cell r="U466">
            <v>-86.675999999999476</v>
          </cell>
          <cell r="V466">
            <v>-96.815400000000409</v>
          </cell>
          <cell r="W466">
            <v>-34.430400000000191</v>
          </cell>
          <cell r="X466">
            <v>-17.119200000000092</v>
          </cell>
          <cell r="Y466">
            <v>0</v>
          </cell>
          <cell r="Z466">
            <v>-1.2040099999999256</v>
          </cell>
          <cell r="AA466">
            <v>-23.426799999999957</v>
          </cell>
          <cell r="AB466">
            <v>-0.38837999999998374</v>
          </cell>
          <cell r="AC466">
            <v>8.7089999999998327</v>
          </cell>
          <cell r="AD466">
            <v>-122.07200000000012</v>
          </cell>
          <cell r="AE466">
            <v>-774.09980799999903</v>
          </cell>
          <cell r="AF466">
            <v>-117.72300000000178</v>
          </cell>
          <cell r="AG466">
            <v>-76.664000000000669</v>
          </cell>
          <cell r="AH466">
            <v>22.142000000001644</v>
          </cell>
          <cell r="AI466">
            <v>-135.21099999999933</v>
          </cell>
          <cell r="AJ466">
            <v>-42.436599999999999</v>
          </cell>
          <cell r="AK466">
            <v>-38.346400000000358</v>
          </cell>
          <cell r="AL466">
            <v>-9.9899999999877309E-3</v>
          </cell>
          <cell r="AM466">
            <v>0</v>
          </cell>
          <cell r="AN466">
            <v>0</v>
          </cell>
          <cell r="AO466">
            <v>-2.2587599999999952</v>
          </cell>
          <cell r="AP466">
            <v>-100.96399999999994</v>
          </cell>
          <cell r="AQ466">
            <v>-282.62805800000206</v>
          </cell>
          <cell r="AR466">
            <v>98.849269999998796</v>
          </cell>
          <cell r="AS466">
            <v>-11.226500000000669</v>
          </cell>
          <cell r="AT466">
            <v>16.52599999999984</v>
          </cell>
          <cell r="AU466">
            <v>1.1539999999986321</v>
          </cell>
          <cell r="AV466">
            <v>-34.347500000000309</v>
          </cell>
          <cell r="AW466">
            <v>-5.5864300000000071</v>
          </cell>
          <cell r="AX466">
            <v>0.64850000000001273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-23.306500000000142</v>
          </cell>
          <cell r="BD466">
            <v>154.98770000000059</v>
          </cell>
          <cell r="BE466">
            <v>-27.052640000001702</v>
          </cell>
          <cell r="BF466">
            <v>74.64600000000064</v>
          </cell>
          <cell r="BG466">
            <v>-31.606400000000576</v>
          </cell>
          <cell r="BH466">
            <v>-4.88799999999992</v>
          </cell>
          <cell r="BI466">
            <v>-9.3016000000000076</v>
          </cell>
          <cell r="BJ466">
            <v>-2.9036000000000968</v>
          </cell>
          <cell r="BK466">
            <v>-19.507700000000114</v>
          </cell>
          <cell r="BL466">
            <v>0</v>
          </cell>
          <cell r="BM466">
            <v>0</v>
          </cell>
          <cell r="BN466">
            <v>-8.5328399999999647</v>
          </cell>
          <cell r="BO466">
            <v>0</v>
          </cell>
          <cell r="BP466">
            <v>-27.936499999999796</v>
          </cell>
          <cell r="BQ466">
            <v>2.9780000000000655</v>
          </cell>
          <cell r="BR466">
            <v>-70.551870000002964</v>
          </cell>
          <cell r="BS466">
            <v>-20.548600000000079</v>
          </cell>
          <cell r="BT466">
            <v>-15.913400000000365</v>
          </cell>
          <cell r="BU466">
            <v>-26.151299999999537</v>
          </cell>
          <cell r="BV466">
            <v>-23.205780000000004</v>
          </cell>
          <cell r="BW466">
            <v>-2.6047699999999878</v>
          </cell>
          <cell r="BX466">
            <v>2.8814100000000167</v>
          </cell>
          <cell r="BY466">
            <v>0</v>
          </cell>
          <cell r="BZ466">
            <v>0</v>
          </cell>
          <cell r="CA466">
            <v>-1.0162299999999505</v>
          </cell>
          <cell r="CB466">
            <v>0</v>
          </cell>
          <cell r="CC466">
            <v>-3.3586999999999989</v>
          </cell>
          <cell r="CD466">
            <v>19.365499999999884</v>
          </cell>
          <cell r="CE466">
            <v>-125.11442000001261</v>
          </cell>
          <cell r="CF466">
            <v>-55.214800000000196</v>
          </cell>
          <cell r="CG466">
            <v>99.535334000000148</v>
          </cell>
          <cell r="CH466">
            <v>24.451000000000931</v>
          </cell>
          <cell r="CI466">
            <v>0</v>
          </cell>
          <cell r="CJ466">
            <v>0</v>
          </cell>
          <cell r="CK466">
            <v>11.074219999999968</v>
          </cell>
          <cell r="CL466">
            <v>0</v>
          </cell>
          <cell r="CM466">
            <v>0</v>
          </cell>
          <cell r="CN466">
            <v>-132.61877000000004</v>
          </cell>
          <cell r="CO466">
            <v>-6.0784039999999777</v>
          </cell>
          <cell r="CP466">
            <v>-31.175000000000182</v>
          </cell>
          <cell r="CQ466">
            <v>-35.088000000003376</v>
          </cell>
          <cell r="CR466">
            <v>-66.186810000013793</v>
          </cell>
          <cell r="CS466">
            <v>-304.62900000000081</v>
          </cell>
          <cell r="CT466">
            <v>486.40099999999802</v>
          </cell>
          <cell r="CU466">
            <v>-27.854830000003858</v>
          </cell>
          <cell r="CV466">
            <v>-61.345500000001266</v>
          </cell>
          <cell r="CW466">
            <v>-0.38720999999998185</v>
          </cell>
          <cell r="CX466">
            <v>12.095399999999927</v>
          </cell>
          <cell r="CY466">
            <v>1.5785799999999881</v>
          </cell>
          <cell r="CZ466">
            <v>0</v>
          </cell>
          <cell r="DA466">
            <v>0</v>
          </cell>
          <cell r="DB466">
            <v>-29.070250000000215</v>
          </cell>
          <cell r="DC466">
            <v>-83.592000000000553</v>
          </cell>
          <cell r="DD466">
            <v>-59.38300000000163</v>
          </cell>
          <cell r="DE466">
            <v>-73.917546000011498</v>
          </cell>
          <cell r="DF466">
            <v>-67.590000000003783</v>
          </cell>
          <cell r="DG466">
            <v>-39.722619999996823</v>
          </cell>
          <cell r="DH466">
            <v>67.010283999999956</v>
          </cell>
          <cell r="DI466">
            <v>-23.474199999999655</v>
          </cell>
          <cell r="DJ466">
            <v>-3.6661400000000413</v>
          </cell>
          <cell r="DK466">
            <v>12.387500000000045</v>
          </cell>
          <cell r="DL466">
            <v>0</v>
          </cell>
          <cell r="DM466">
            <v>0</v>
          </cell>
          <cell r="DN466">
            <v>0</v>
          </cell>
          <cell r="DO466">
            <v>-19.589370000000145</v>
          </cell>
          <cell r="DP466">
            <v>-28.361000000000786</v>
          </cell>
          <cell r="DQ466">
            <v>29.0879999999961</v>
          </cell>
          <cell r="DR466">
            <v>-493.45362500002375</v>
          </cell>
          <cell r="DS466">
            <v>-282.02399999999761</v>
          </cell>
          <cell r="DT466">
            <v>-70.501870000000054</v>
          </cell>
          <cell r="DU466">
            <v>81.888810000000376</v>
          </cell>
          <cell r="DV466">
            <v>-23.074700000000121</v>
          </cell>
          <cell r="DW466">
            <v>-3.7409999999999854</v>
          </cell>
          <cell r="DX466">
            <v>-4.7464999999999691</v>
          </cell>
          <cell r="DY466">
            <v>0</v>
          </cell>
          <cell r="DZ466">
            <v>-0.6089999999999236</v>
          </cell>
          <cell r="EA466">
            <v>95.182635000000019</v>
          </cell>
          <cell r="EB466">
            <v>-0.37699999999949796</v>
          </cell>
          <cell r="EC466">
            <v>-63.302999999999884</v>
          </cell>
          <cell r="ED466">
            <v>-222.14800000000105</v>
          </cell>
        </row>
        <row r="467">
          <cell r="C467" t="str">
            <v>Palo Verde</v>
          </cell>
          <cell r="F467">
            <v>-85.909999999974389</v>
          </cell>
          <cell r="G467">
            <v>-23.059999999997672</v>
          </cell>
          <cell r="H467">
            <v>-59.189999999944121</v>
          </cell>
          <cell r="I467">
            <v>-28.829999999987194</v>
          </cell>
          <cell r="J467">
            <v>-115.76999999998952</v>
          </cell>
          <cell r="K467">
            <v>0</v>
          </cell>
          <cell r="L467">
            <v>-28.579999999987194</v>
          </cell>
          <cell r="M467">
            <v>12.160000000003492</v>
          </cell>
          <cell r="N467">
            <v>2</v>
          </cell>
          <cell r="O467">
            <v>-36.709999999991851</v>
          </cell>
          <cell r="P467">
            <v>-87.839999999996508</v>
          </cell>
          <cell r="Q467">
            <v>-192.52999999999884</v>
          </cell>
          <cell r="R467">
            <v>-394.82170000008773</v>
          </cell>
          <cell r="S467">
            <v>-105.23000000001048</v>
          </cell>
          <cell r="T467">
            <v>-39.349999999976717</v>
          </cell>
          <cell r="U467">
            <v>-45.579999999987194</v>
          </cell>
          <cell r="V467">
            <v>-1.2916999999997643</v>
          </cell>
          <cell r="W467">
            <v>0</v>
          </cell>
          <cell r="X467">
            <v>0</v>
          </cell>
          <cell r="Y467">
            <v>-7.0889999999999418</v>
          </cell>
          <cell r="Z467">
            <v>-0.58400000000074215</v>
          </cell>
          <cell r="AA467">
            <v>-13.068999999999505</v>
          </cell>
          <cell r="AB467">
            <v>-55.234999999998763</v>
          </cell>
          <cell r="AC467">
            <v>-61.34400000000096</v>
          </cell>
          <cell r="AD467">
            <v>-66.048999999999069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-6.2011870000000044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-2.060379999999995</v>
          </cell>
          <cell r="BQ467">
            <v>-4.1408070000000023</v>
          </cell>
          <cell r="BR467">
            <v>3.073964999999987</v>
          </cell>
          <cell r="BS467">
            <v>0</v>
          </cell>
          <cell r="BT467">
            <v>0</v>
          </cell>
          <cell r="BU467">
            <v>-0.11581499999999778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3.1897799999999989</v>
          </cell>
          <cell r="CC467">
            <v>0</v>
          </cell>
          <cell r="CD467">
            <v>0</v>
          </cell>
          <cell r="CE467">
            <v>2.6061760000000049</v>
          </cell>
          <cell r="CF467">
            <v>0</v>
          </cell>
          <cell r="CG467">
            <v>0</v>
          </cell>
          <cell r="CH467">
            <v>-0.11816999999996369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0.1637800000000027</v>
          </cell>
          <cell r="CO467">
            <v>2.5605660000000086</v>
          </cell>
          <cell r="CP467">
            <v>0</v>
          </cell>
          <cell r="CQ467">
            <v>0</v>
          </cell>
          <cell r="CR467">
            <v>5.0668835000001309</v>
          </cell>
          <cell r="CS467">
            <v>1.5483399999999961</v>
          </cell>
          <cell r="CT467">
            <v>12.873234000000011</v>
          </cell>
          <cell r="CU467">
            <v>0</v>
          </cell>
          <cell r="CV467">
            <v>-1.0481790000000046</v>
          </cell>
          <cell r="CW467">
            <v>0.28115850000000009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-2.4551700000000096</v>
          </cell>
          <cell r="DC467">
            <v>-6.1324999999999363</v>
          </cell>
          <cell r="DD467">
            <v>0</v>
          </cell>
          <cell r="DE467">
            <v>-3.8458890000001702</v>
          </cell>
          <cell r="DF467">
            <v>0</v>
          </cell>
          <cell r="DG467">
            <v>0</v>
          </cell>
          <cell r="DH467">
            <v>-7.8293199999999956</v>
          </cell>
          <cell r="DI467">
            <v>1.636566000000002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-1.3937050000000042</v>
          </cell>
          <cell r="DO467">
            <v>3.7405699999999911</v>
          </cell>
          <cell r="DP467">
            <v>0</v>
          </cell>
          <cell r="DQ467">
            <v>0</v>
          </cell>
          <cell r="DR467">
            <v>-5.7609220000008463</v>
          </cell>
          <cell r="DS467">
            <v>-7.7234600000000455</v>
          </cell>
          <cell r="DT467">
            <v>0</v>
          </cell>
          <cell r="DU467">
            <v>-1.2867300000000341</v>
          </cell>
          <cell r="DV467">
            <v>0</v>
          </cell>
          <cell r="DW467">
            <v>0</v>
          </cell>
          <cell r="DX467">
            <v>0</v>
          </cell>
          <cell r="DY467">
            <v>0.82254000000000005</v>
          </cell>
          <cell r="DZ467">
            <v>2.4824199999999621</v>
          </cell>
          <cell r="EA467">
            <v>5.5336280000000002</v>
          </cell>
          <cell r="EB467">
            <v>0</v>
          </cell>
          <cell r="EC467">
            <v>-0.6033299999999997</v>
          </cell>
          <cell r="ED467">
            <v>-4.9859900000000152</v>
          </cell>
        </row>
        <row r="468">
          <cell r="C468" t="str">
            <v>SP15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C469" t="str">
            <v>Emergency Purchases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-354.55959999997867</v>
          </cell>
          <cell r="G471">
            <v>-376.6479999999865</v>
          </cell>
          <cell r="H471">
            <v>-615.68754000007175</v>
          </cell>
          <cell r="I471">
            <v>-421.99260000011418</v>
          </cell>
          <cell r="J471">
            <v>-445.63370000000577</v>
          </cell>
          <cell r="K471">
            <v>-242.6047050000634</v>
          </cell>
          <cell r="L471">
            <v>-250.28772999998182</v>
          </cell>
          <cell r="M471">
            <v>-458.96831000002567</v>
          </cell>
          <cell r="N471">
            <v>-451.6988999999885</v>
          </cell>
          <cell r="O471">
            <v>-456.41634999998496</v>
          </cell>
          <cell r="P471">
            <v>-524.62106000000495</v>
          </cell>
          <cell r="Q471">
            <v>-667.49700000000303</v>
          </cell>
          <cell r="R471">
            <v>-5377.0467099994421</v>
          </cell>
          <cell r="S471">
            <v>-752.48570000001928</v>
          </cell>
          <cell r="T471">
            <v>-363.67144999996526</v>
          </cell>
          <cell r="U471">
            <v>-815.90770000009798</v>
          </cell>
          <cell r="V471">
            <v>-473.37635999999475</v>
          </cell>
          <cell r="W471">
            <v>-177.62099999992643</v>
          </cell>
          <cell r="X471">
            <v>-257.16830000001937</v>
          </cell>
          <cell r="Y471">
            <v>-432.29798000003211</v>
          </cell>
          <cell r="Z471">
            <v>-563.40711000002921</v>
          </cell>
          <cell r="AA471">
            <v>-320.54882999998517</v>
          </cell>
          <cell r="AB471">
            <v>-636.13337999998475</v>
          </cell>
          <cell r="AC471">
            <v>-444.41199999999662</v>
          </cell>
          <cell r="AD471">
            <v>-140.0169000000169</v>
          </cell>
          <cell r="AE471">
            <v>-7008.0569980004802</v>
          </cell>
          <cell r="AF471">
            <v>-519.021539999987</v>
          </cell>
          <cell r="AG471">
            <v>-780.39500000001863</v>
          </cell>
          <cell r="AH471">
            <v>-814.2679000000353</v>
          </cell>
          <cell r="AI471">
            <v>-531.43400000000838</v>
          </cell>
          <cell r="AJ471">
            <v>-344.91160000010859</v>
          </cell>
          <cell r="AK471">
            <v>-326.33090000005905</v>
          </cell>
          <cell r="AL471">
            <v>-455.72349000000395</v>
          </cell>
          <cell r="AM471">
            <v>-656.66889999998966</v>
          </cell>
          <cell r="AN471">
            <v>-225.32564999999886</v>
          </cell>
          <cell r="AO471">
            <v>-782.77513000002364</v>
          </cell>
          <cell r="AP471">
            <v>-709.48706999997376</v>
          </cell>
          <cell r="AQ471">
            <v>-861.71581800002605</v>
          </cell>
          <cell r="AR471">
            <v>-310.82228599954396</v>
          </cell>
          <cell r="AS471">
            <v>-33.561899999971502</v>
          </cell>
          <cell r="AT471">
            <v>-19.68010499997763</v>
          </cell>
          <cell r="AU471">
            <v>121.78320000000531</v>
          </cell>
          <cell r="AV471">
            <v>212.18740000002435</v>
          </cell>
          <cell r="AW471">
            <v>56.348030000051949</v>
          </cell>
          <cell r="AX471">
            <v>148.6765000000596</v>
          </cell>
          <cell r="AY471">
            <v>-684.91878000000725</v>
          </cell>
          <cell r="AZ471">
            <v>-100.67419999997946</v>
          </cell>
          <cell r="BA471">
            <v>-59.161540999994031</v>
          </cell>
          <cell r="BB471">
            <v>-64.779139999998733</v>
          </cell>
          <cell r="BC471">
            <v>-42.434710000015912</v>
          </cell>
          <cell r="BD471">
            <v>155.39296000001195</v>
          </cell>
          <cell r="BE471">
            <v>-253.29222900001332</v>
          </cell>
          <cell r="BF471">
            <v>33.709999999977299</v>
          </cell>
          <cell r="BG471">
            <v>-20.45272000003024</v>
          </cell>
          <cell r="BH471">
            <v>-71.016399999993155</v>
          </cell>
          <cell r="BI471">
            <v>68.25109999999404</v>
          </cell>
          <cell r="BJ471">
            <v>155.5964999999851</v>
          </cell>
          <cell r="BK471">
            <v>260.021940000006</v>
          </cell>
          <cell r="BL471">
            <v>-521.35625000001164</v>
          </cell>
          <cell r="BM471">
            <v>-85.503169999981765</v>
          </cell>
          <cell r="BN471">
            <v>-44.671871999998984</v>
          </cell>
          <cell r="BO471">
            <v>-12.539039999988745</v>
          </cell>
          <cell r="BP471">
            <v>-34.196510000008857</v>
          </cell>
          <cell r="BQ471">
            <v>18.864193000001251</v>
          </cell>
          <cell r="BR471">
            <v>-758.41144699999131</v>
          </cell>
          <cell r="BS471">
            <v>-2.6633999999976368</v>
          </cell>
          <cell r="BT471">
            <v>-29.349699999991572</v>
          </cell>
          <cell r="BU471">
            <v>-125.81411500000104</v>
          </cell>
          <cell r="BV471">
            <v>-2.314650000014808</v>
          </cell>
          <cell r="BW471">
            <v>28.484030000050552</v>
          </cell>
          <cell r="BX471">
            <v>28.061877999920398</v>
          </cell>
          <cell r="BY471">
            <v>-622.79050000000279</v>
          </cell>
          <cell r="BZ471">
            <v>-18.597260000009555</v>
          </cell>
          <cell r="CA471">
            <v>-1.9611600000062026</v>
          </cell>
          <cell r="CB471">
            <v>-67.248370000001159</v>
          </cell>
          <cell r="CC471">
            <v>37.723299999997835</v>
          </cell>
          <cell r="CD471">
            <v>18.058499999999185</v>
          </cell>
          <cell r="CE471">
            <v>-1146.8040140001103</v>
          </cell>
          <cell r="CF471">
            <v>-42.999340000002121</v>
          </cell>
          <cell r="CG471">
            <v>105.23633400001563</v>
          </cell>
          <cell r="CH471">
            <v>-323.20916999998735</v>
          </cell>
          <cell r="CI471">
            <v>-13.851280000002589</v>
          </cell>
          <cell r="CJ471">
            <v>-99.860679999983404</v>
          </cell>
          <cell r="CK471">
            <v>-199.384710000013</v>
          </cell>
          <cell r="CL471">
            <v>-349.70590000000084</v>
          </cell>
          <cell r="CM471">
            <v>-90.174910000001546</v>
          </cell>
          <cell r="CN471">
            <v>-92.830329999997048</v>
          </cell>
          <cell r="CO471">
            <v>-98.303337999997893</v>
          </cell>
          <cell r="CP471">
            <v>29.932310000003781</v>
          </cell>
          <cell r="CQ471">
            <v>28.346999999994296</v>
          </cell>
          <cell r="CR471">
            <v>-3206.2934965007007</v>
          </cell>
          <cell r="CS471">
            <v>-591.00715999999375</v>
          </cell>
          <cell r="CT471">
            <v>697.46123400000215</v>
          </cell>
          <cell r="CU471">
            <v>-394.74783000000753</v>
          </cell>
          <cell r="CV471">
            <v>-292.0589790000231</v>
          </cell>
          <cell r="CW471">
            <v>-108.38355149992276</v>
          </cell>
          <cell r="CX471">
            <v>-399.13950000004843</v>
          </cell>
          <cell r="CY471">
            <v>-1012.9814199999673</v>
          </cell>
          <cell r="CZ471">
            <v>-157.24077000000398</v>
          </cell>
          <cell r="DA471">
            <v>1.1752100000012433</v>
          </cell>
          <cell r="DB471">
            <v>-202.75076999998419</v>
          </cell>
          <cell r="DC471">
            <v>-589.77560000002268</v>
          </cell>
          <cell r="DD471">
            <v>-156.84436000001733</v>
          </cell>
          <cell r="DE471">
            <v>-2123.0791550003923</v>
          </cell>
          <cell r="DF471">
            <v>-284.69399999998859</v>
          </cell>
          <cell r="DG471">
            <v>-122.44952000000922</v>
          </cell>
          <cell r="DH471">
            <v>-190.44253599998774</v>
          </cell>
          <cell r="DI471">
            <v>-166.77153399999952</v>
          </cell>
          <cell r="DJ471">
            <v>-151.16769000003114</v>
          </cell>
          <cell r="DK471">
            <v>-459.0348000000813</v>
          </cell>
          <cell r="DL471">
            <v>-253.69916000000376</v>
          </cell>
          <cell r="DM471">
            <v>-145.51659999997355</v>
          </cell>
          <cell r="DN471">
            <v>-5.0907750000042142</v>
          </cell>
          <cell r="DO471">
            <v>-163.11114000002271</v>
          </cell>
          <cell r="DP471">
            <v>-77.682399999990594</v>
          </cell>
          <cell r="DQ471">
            <v>-103.41900000002352</v>
          </cell>
          <cell r="DR471">
            <v>-1694.2097809994593</v>
          </cell>
          <cell r="DS471">
            <v>-478.44587399999727</v>
          </cell>
          <cell r="DT471">
            <v>210.97032999998191</v>
          </cell>
          <cell r="DU471">
            <v>-211.32891999999993</v>
          </cell>
          <cell r="DV471">
            <v>-63.982700000007753</v>
          </cell>
          <cell r="DW471">
            <v>-242.373799999943</v>
          </cell>
          <cell r="DX471">
            <v>-768.42939999996452</v>
          </cell>
          <cell r="DY471">
            <v>-292.0861600000062</v>
          </cell>
          <cell r="DZ471">
            <v>-153.05208000002312</v>
          </cell>
          <cell r="EA471">
            <v>404.90086300000257</v>
          </cell>
          <cell r="EB471">
            <v>12.604279999999562</v>
          </cell>
          <cell r="EC471">
            <v>-34.322329999995418</v>
          </cell>
          <cell r="ED471">
            <v>-78.663990000000922</v>
          </cell>
        </row>
        <row r="473">
          <cell r="A473" t="str">
            <v xml:space="preserve">Total Purchased Power &amp; Net Interchange </v>
          </cell>
          <cell r="F473">
            <v>1709.8303999998607</v>
          </cell>
          <cell r="G473">
            <v>1350.2119999998249</v>
          </cell>
          <cell r="H473">
            <v>1493.9024600000121</v>
          </cell>
          <cell r="I473">
            <v>1391.2373999999836</v>
          </cell>
          <cell r="J473">
            <v>1343.5863000000827</v>
          </cell>
          <cell r="K473">
            <v>2003.035295000067</v>
          </cell>
          <cell r="L473">
            <v>2333.612269999925</v>
          </cell>
          <cell r="M473">
            <v>2229.3016899998765</v>
          </cell>
          <cell r="N473">
            <v>2186.5511000000406</v>
          </cell>
          <cell r="O473">
            <v>2071.3036500001326</v>
          </cell>
          <cell r="P473">
            <v>1997.2789400001056</v>
          </cell>
          <cell r="Q473">
            <v>1814.4029999999329</v>
          </cell>
          <cell r="R473">
            <v>21813.823289997876</v>
          </cell>
          <cell r="S473">
            <v>1311.9043000000529</v>
          </cell>
          <cell r="T473">
            <v>1363.1885500001954</v>
          </cell>
          <cell r="U473">
            <v>1293.6822999999858</v>
          </cell>
          <cell r="V473">
            <v>1339.8536399998702</v>
          </cell>
          <cell r="W473">
            <v>1611.5990000001621</v>
          </cell>
          <cell r="X473">
            <v>1988.471700000111</v>
          </cell>
          <cell r="Y473">
            <v>2151.6020199999912</v>
          </cell>
          <cell r="Z473">
            <v>2124.8628899999894</v>
          </cell>
          <cell r="AA473">
            <v>2317.7011700000148</v>
          </cell>
          <cell r="AB473">
            <v>1891.5866199999582</v>
          </cell>
          <cell r="AC473">
            <v>2077.4880000000121</v>
          </cell>
          <cell r="AD473">
            <v>2341.8830999999773</v>
          </cell>
          <cell r="AE473">
            <v>20262.923002004623</v>
          </cell>
          <cell r="AF473">
            <v>1545.3684599999106</v>
          </cell>
          <cell r="AG473">
            <v>1026.5749999999534</v>
          </cell>
          <cell r="AH473">
            <v>1295.3220999999903</v>
          </cell>
          <cell r="AI473">
            <v>1281.7960000000894</v>
          </cell>
          <cell r="AJ473">
            <v>1444.3083999997471</v>
          </cell>
          <cell r="AK473">
            <v>1919.3090999999549</v>
          </cell>
          <cell r="AL473">
            <v>2128.1765100001357</v>
          </cell>
          <cell r="AM473">
            <v>2031.6011000000872</v>
          </cell>
          <cell r="AN473">
            <v>2412.9243499999866</v>
          </cell>
          <cell r="AO473">
            <v>1744.9448699998902</v>
          </cell>
          <cell r="AP473">
            <v>1812.4129299999913</v>
          </cell>
          <cell r="AQ473">
            <v>1620.1841820001137</v>
          </cell>
          <cell r="AR473">
            <v>26880.047713996843</v>
          </cell>
          <cell r="AS473">
            <v>2030.8281000000425</v>
          </cell>
          <cell r="AT473">
            <v>1707.1798950000666</v>
          </cell>
          <cell r="AU473">
            <v>2231.3731999997981</v>
          </cell>
          <cell r="AV473">
            <v>2025.4174000001512</v>
          </cell>
          <cell r="AW473">
            <v>1845.5680299999658</v>
          </cell>
          <cell r="AX473">
            <v>2394.3164999999572</v>
          </cell>
          <cell r="AY473">
            <v>1898.9812200000742</v>
          </cell>
          <cell r="AZ473">
            <v>2587.5958000000101</v>
          </cell>
          <cell r="BA473">
            <v>2579.0884589999914</v>
          </cell>
          <cell r="BB473">
            <v>2462.9408600000897</v>
          </cell>
          <cell r="BC473">
            <v>2479.4652899998473</v>
          </cell>
          <cell r="BD473">
            <v>2637.2929599999916</v>
          </cell>
          <cell r="BE473">
            <v>26937.577771000564</v>
          </cell>
          <cell r="BF473">
            <v>2098.0999999999767</v>
          </cell>
          <cell r="BG473">
            <v>1706.4072799999267</v>
          </cell>
          <cell r="BH473">
            <v>2038.5736000001198</v>
          </cell>
          <cell r="BI473">
            <v>1881.4810999999754</v>
          </cell>
          <cell r="BJ473">
            <v>1944.8164999999572</v>
          </cell>
          <cell r="BK473">
            <v>2505.66194000002</v>
          </cell>
          <cell r="BL473">
            <v>2062.5437500000698</v>
          </cell>
          <cell r="BM473">
            <v>2602.7668299999787</v>
          </cell>
          <cell r="BN473">
            <v>2593.5781280000228</v>
          </cell>
          <cell r="BO473">
            <v>2515.1809599999106</v>
          </cell>
          <cell r="BP473">
            <v>2487.7034899998689</v>
          </cell>
          <cell r="BQ473">
            <v>2500.7641930001555</v>
          </cell>
          <cell r="BR473">
            <v>26432.458552999422</v>
          </cell>
          <cell r="BS473">
            <v>2061.7266000000527</v>
          </cell>
          <cell r="BT473">
            <v>1697.5102999999654</v>
          </cell>
          <cell r="BU473">
            <v>1983.77588500001</v>
          </cell>
          <cell r="BV473">
            <v>1810.9153499999084</v>
          </cell>
          <cell r="BW473">
            <v>1817.7040299999062</v>
          </cell>
          <cell r="BX473">
            <v>2273.701877999818</v>
          </cell>
          <cell r="BY473">
            <v>1961.1094999999041</v>
          </cell>
          <cell r="BZ473">
            <v>2669.6727399999509</v>
          </cell>
          <cell r="CA473">
            <v>2636.288840000052</v>
          </cell>
          <cell r="CB473">
            <v>2460.4716300000437</v>
          </cell>
          <cell r="CC473">
            <v>2559.6232999999775</v>
          </cell>
          <cell r="CD473">
            <v>2499.9584999999497</v>
          </cell>
          <cell r="CE473">
            <v>26124.175985999405</v>
          </cell>
          <cell r="CF473">
            <v>2021.3906600001501</v>
          </cell>
          <cell r="CG473">
            <v>1912.2063339999877</v>
          </cell>
          <cell r="CH473">
            <v>1786.3808300001547</v>
          </cell>
          <cell r="CI473">
            <v>1799.378720000037</v>
          </cell>
          <cell r="CJ473">
            <v>1689.3593200000469</v>
          </cell>
          <cell r="CK473">
            <v>2046.255290000001</v>
          </cell>
          <cell r="CL473">
            <v>2234.1940999999642</v>
          </cell>
          <cell r="CM473">
            <v>2598.0950900000753</v>
          </cell>
          <cell r="CN473">
            <v>2545.4196699999738</v>
          </cell>
          <cell r="CO473">
            <v>2429.4166619998869</v>
          </cell>
          <cell r="CP473">
            <v>2551.8323099999689</v>
          </cell>
          <cell r="CQ473">
            <v>2510.2469999999739</v>
          </cell>
          <cell r="CR473">
            <v>23984.57650349848</v>
          </cell>
          <cell r="CS473">
            <v>1473.3828400002094</v>
          </cell>
          <cell r="CT473">
            <v>2424.3212340000318</v>
          </cell>
          <cell r="CU473">
            <v>1714.8421700000763</v>
          </cell>
          <cell r="CV473">
            <v>1521.1710210000165</v>
          </cell>
          <cell r="CW473">
            <v>1680.8364485001657</v>
          </cell>
          <cell r="CX473">
            <v>1846.5004999996163</v>
          </cell>
          <cell r="CY473">
            <v>1570.918580000056</v>
          </cell>
          <cell r="CZ473">
            <v>2531.029230000102</v>
          </cell>
          <cell r="DA473">
            <v>2639.4252100000158</v>
          </cell>
          <cell r="DB473">
            <v>2324.9692299999297</v>
          </cell>
          <cell r="DC473">
            <v>1932.1244000000879</v>
          </cell>
          <cell r="DD473">
            <v>2325.0556400000351</v>
          </cell>
          <cell r="DE473">
            <v>25067.790845001116</v>
          </cell>
          <cell r="DF473">
            <v>1779.6959999999963</v>
          </cell>
          <cell r="DG473">
            <v>1604.4104800000787</v>
          </cell>
          <cell r="DH473">
            <v>1919.1474640000379</v>
          </cell>
          <cell r="DI473">
            <v>1646.4584660000401</v>
          </cell>
          <cell r="DJ473">
            <v>1638.0523099999409</v>
          </cell>
          <cell r="DK473">
            <v>1786.6051999999909</v>
          </cell>
          <cell r="DL473">
            <v>2330.2008399999468</v>
          </cell>
          <cell r="DM473">
            <v>2542.7534000000451</v>
          </cell>
          <cell r="DN473">
            <v>2633.1592249999521</v>
          </cell>
          <cell r="DO473">
            <v>2364.6088600000367</v>
          </cell>
          <cell r="DP473">
            <v>2444.2175999999745</v>
          </cell>
          <cell r="DQ473">
            <v>2378.4810000000289</v>
          </cell>
          <cell r="DR473">
            <v>25496.660219001584</v>
          </cell>
          <cell r="DS473">
            <v>1585.9441259999294</v>
          </cell>
          <cell r="DT473">
            <v>1937.8303299999097</v>
          </cell>
          <cell r="DU473">
            <v>1898.2610799999675</v>
          </cell>
          <cell r="DV473">
            <v>1749.24729999993</v>
          </cell>
          <cell r="DW473">
            <v>1546.8462000000291</v>
          </cell>
          <cell r="DX473">
            <v>1477.2106000002241</v>
          </cell>
          <cell r="DY473">
            <v>2291.8138399999589</v>
          </cell>
          <cell r="DZ473">
            <v>2535.2179199999664</v>
          </cell>
          <cell r="EA473">
            <v>3043.1508630000753</v>
          </cell>
          <cell r="EB473">
            <v>2540.3242799999425</v>
          </cell>
          <cell r="EC473">
            <v>2487.5776700000279</v>
          </cell>
          <cell r="ED473">
            <v>2403.2360099999933</v>
          </cell>
        </row>
        <row r="475">
          <cell r="A475" t="str">
            <v>Coal Generation</v>
          </cell>
        </row>
        <row r="476">
          <cell r="C476" t="str">
            <v>Cholla</v>
          </cell>
          <cell r="F476">
            <v>-170.06729000000632</v>
          </cell>
          <cell r="G476">
            <v>-71.681215999997221</v>
          </cell>
          <cell r="H476">
            <v>-19.539919999995618</v>
          </cell>
          <cell r="I476">
            <v>-23.386770000011893</v>
          </cell>
          <cell r="J476">
            <v>-1.9805600000108825</v>
          </cell>
          <cell r="K476">
            <v>-0.91628000000491738</v>
          </cell>
          <cell r="L476">
            <v>-9.5838059999805409</v>
          </cell>
          <cell r="M476">
            <v>-49.523675000004005</v>
          </cell>
          <cell r="N476">
            <v>-39.89599599999201</v>
          </cell>
          <cell r="O476">
            <v>-15.349369999981718</v>
          </cell>
          <cell r="P476">
            <v>-170.68838999999571</v>
          </cell>
          <cell r="Q476">
            <v>-60.556339999995544</v>
          </cell>
          <cell r="R476">
            <v>-524.07730800006539</v>
          </cell>
          <cell r="S476">
            <v>-174.92081999999937</v>
          </cell>
          <cell r="T476">
            <v>-91.261240000007092</v>
          </cell>
          <cell r="U476">
            <v>-42.962230000004638</v>
          </cell>
          <cell r="V476">
            <v>-34.078609999996843</v>
          </cell>
          <cell r="W476">
            <v>-4.2623900000035064</v>
          </cell>
          <cell r="X476">
            <v>0</v>
          </cell>
          <cell r="Y476">
            <v>-6.1185999999870546</v>
          </cell>
          <cell r="Z476">
            <v>-7.9022600000025705</v>
          </cell>
          <cell r="AA476">
            <v>-1.727630000008503</v>
          </cell>
          <cell r="AB476">
            <v>-15.217050000006566</v>
          </cell>
          <cell r="AC476">
            <v>-109.02222399998573</v>
          </cell>
          <cell r="AD476">
            <v>-36.60425399999076</v>
          </cell>
          <cell r="AE476">
            <v>-543.79139000037685</v>
          </cell>
          <cell r="AF476">
            <v>-111.75810000000638</v>
          </cell>
          <cell r="AG476">
            <v>-144.41597999999067</v>
          </cell>
          <cell r="AH476">
            <v>-61.393530000001192</v>
          </cell>
          <cell r="AI476">
            <v>-36.788650000002235</v>
          </cell>
          <cell r="AJ476">
            <v>-6.7863599999982398</v>
          </cell>
          <cell r="AK476">
            <v>-9.0487500000017462</v>
          </cell>
          <cell r="AL476">
            <v>-6.0152200000011362</v>
          </cell>
          <cell r="AM476">
            <v>-5.3596099999849685</v>
          </cell>
          <cell r="AN476">
            <v>-4.8545800000138115</v>
          </cell>
          <cell r="AO476">
            <v>-23.795740000001388</v>
          </cell>
          <cell r="AP476">
            <v>-81.306420000008075</v>
          </cell>
          <cell r="AQ476">
            <v>-52.268450000003213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C477" t="str">
            <v>Colstrip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-8.0079999985173345E-2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-8.007999999972526E-2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143.64614399964921</v>
          </cell>
          <cell r="AS477">
            <v>0</v>
          </cell>
          <cell r="AT477">
            <v>6.0576189999992494</v>
          </cell>
          <cell r="AU477">
            <v>8.9898680000042077</v>
          </cell>
          <cell r="AV477">
            <v>73.96123400000215</v>
          </cell>
          <cell r="AW477">
            <v>-6.5920420000038575</v>
          </cell>
          <cell r="AX477">
            <v>-3.0842279999924358</v>
          </cell>
          <cell r="AY477">
            <v>0</v>
          </cell>
          <cell r="AZ477">
            <v>0</v>
          </cell>
          <cell r="BA477">
            <v>9.9737249999889173</v>
          </cell>
          <cell r="BB477">
            <v>27.650388000009116</v>
          </cell>
          <cell r="BC477">
            <v>26.689580000005662</v>
          </cell>
          <cell r="BD477">
            <v>0</v>
          </cell>
          <cell r="BE477">
            <v>77.341451999964193</v>
          </cell>
          <cell r="BF477">
            <v>0</v>
          </cell>
          <cell r="BG477">
            <v>0</v>
          </cell>
          <cell r="BH477">
            <v>17.208832999996957</v>
          </cell>
          <cell r="BI477">
            <v>34.913377000004402</v>
          </cell>
          <cell r="BJ477">
            <v>8.0593230000013136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17.159918999997899</v>
          </cell>
          <cell r="BP477">
            <v>0</v>
          </cell>
          <cell r="BQ477">
            <v>0</v>
          </cell>
          <cell r="BR477">
            <v>20.694194999756292</v>
          </cell>
          <cell r="BS477">
            <v>0</v>
          </cell>
          <cell r="BT477">
            <v>0</v>
          </cell>
          <cell r="BU477">
            <v>0</v>
          </cell>
          <cell r="BV477">
            <v>5.1322780000045896</v>
          </cell>
          <cell r="BW477">
            <v>-2.8677660000030301</v>
          </cell>
          <cell r="BX477">
            <v>9.2698969999910332</v>
          </cell>
          <cell r="BY477">
            <v>0</v>
          </cell>
          <cell r="BZ477">
            <v>0</v>
          </cell>
          <cell r="CA477">
            <v>0</v>
          </cell>
          <cell r="CB477">
            <v>9.1597860000038054</v>
          </cell>
          <cell r="CC477">
            <v>0</v>
          </cell>
          <cell r="CD477">
            <v>0</v>
          </cell>
          <cell r="CE477">
            <v>34.642329000169411</v>
          </cell>
          <cell r="CF477">
            <v>0</v>
          </cell>
          <cell r="CG477">
            <v>0</v>
          </cell>
          <cell r="CH477">
            <v>8.4000230000092415</v>
          </cell>
          <cell r="CI477">
            <v>26.242306000000099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57.692747000139207</v>
          </cell>
          <cell r="DF477">
            <v>0</v>
          </cell>
          <cell r="DG477">
            <v>0</v>
          </cell>
          <cell r="DH477">
            <v>0</v>
          </cell>
          <cell r="DI477">
            <v>57.692746999993687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3.3806479999329895</v>
          </cell>
          <cell r="DS477">
            <v>0</v>
          </cell>
          <cell r="DT477">
            <v>0</v>
          </cell>
          <cell r="DU477">
            <v>0</v>
          </cell>
          <cell r="DV477">
            <v>3.3806480000057491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C478" t="str">
            <v>Craig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-3.9482800000114366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-7.9399399999529123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-7.93994000001112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37.717608999926597</v>
          </cell>
          <cell r="AS478">
            <v>0</v>
          </cell>
          <cell r="AT478">
            <v>8.9086329999845475</v>
          </cell>
          <cell r="AU478">
            <v>0</v>
          </cell>
          <cell r="AV478">
            <v>32.298601999995299</v>
          </cell>
          <cell r="AW478">
            <v>-3.1839639999961946</v>
          </cell>
          <cell r="AX478">
            <v>-0.30566199999884702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43.860765999881551</v>
          </cell>
          <cell r="BF478">
            <v>0</v>
          </cell>
          <cell r="BG478">
            <v>9.1323799999954645</v>
          </cell>
          <cell r="BH478">
            <v>0</v>
          </cell>
          <cell r="BI478">
            <v>60.110018999999738</v>
          </cell>
          <cell r="BJ478">
            <v>-15.051298000005772</v>
          </cell>
          <cell r="BK478">
            <v>-5.4379279999993742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-2.4170000004232861E-2</v>
          </cell>
          <cell r="BQ478">
            <v>-4.8682370000024093</v>
          </cell>
          <cell r="BR478">
            <v>80.565230999840423</v>
          </cell>
          <cell r="BS478">
            <v>-0.45312399999966146</v>
          </cell>
          <cell r="BT478">
            <v>-4.331054000009317</v>
          </cell>
          <cell r="BU478">
            <v>-0.17113999999128282</v>
          </cell>
          <cell r="BV478">
            <v>89.992481999994197</v>
          </cell>
          <cell r="BW478">
            <v>6.6021739999996498</v>
          </cell>
          <cell r="BX478">
            <v>-8.9320900000020629</v>
          </cell>
          <cell r="BY478">
            <v>0</v>
          </cell>
          <cell r="BZ478">
            <v>0</v>
          </cell>
          <cell r="CA478">
            <v>4.8306759999977658</v>
          </cell>
          <cell r="CB478">
            <v>-1.1228449999980512</v>
          </cell>
          <cell r="CC478">
            <v>-2</v>
          </cell>
          <cell r="CD478">
            <v>-3.849848000005295</v>
          </cell>
          <cell r="CE478">
            <v>9.3364719999954104</v>
          </cell>
          <cell r="CF478">
            <v>0</v>
          </cell>
          <cell r="CG478">
            <v>-1.685380000002624</v>
          </cell>
          <cell r="CH478">
            <v>6.0711929999961285</v>
          </cell>
          <cell r="CI478">
            <v>11.758965000000899</v>
          </cell>
          <cell r="CJ478">
            <v>-3.122070999997959</v>
          </cell>
          <cell r="CK478">
            <v>-0.93676799999957439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-2.5657170000049518</v>
          </cell>
          <cell r="CQ478">
            <v>-0.18374999999650754</v>
          </cell>
          <cell r="CR478">
            <v>-22.43125600006897</v>
          </cell>
          <cell r="CS478">
            <v>-0.87000000000261934</v>
          </cell>
          <cell r="CT478">
            <v>-2.4169750000000931</v>
          </cell>
          <cell r="CU478">
            <v>-5.952183999994304</v>
          </cell>
          <cell r="CV478">
            <v>0</v>
          </cell>
          <cell r="CW478">
            <v>-3.9300540000040201</v>
          </cell>
          <cell r="CX478">
            <v>-2</v>
          </cell>
          <cell r="CY478">
            <v>-1.1478899999929126</v>
          </cell>
          <cell r="CZ478">
            <v>0</v>
          </cell>
          <cell r="DA478">
            <v>0</v>
          </cell>
          <cell r="DB478">
            <v>-5.2544899999993504</v>
          </cell>
          <cell r="DC478">
            <v>0</v>
          </cell>
          <cell r="DD478">
            <v>-0.85966299999563489</v>
          </cell>
          <cell r="DE478">
            <v>59.053205999894999</v>
          </cell>
          <cell r="DF478">
            <v>-0.65634000000136439</v>
          </cell>
          <cell r="DG478">
            <v>-4.0655200000037439</v>
          </cell>
          <cell r="DH478">
            <v>0</v>
          </cell>
          <cell r="DI478">
            <v>66.629881000000751</v>
          </cell>
          <cell r="DJ478">
            <v>-1.4512500000055297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-1.4035650000005262</v>
          </cell>
          <cell r="DR478">
            <v>28.652591000078246</v>
          </cell>
          <cell r="DS478">
            <v>0</v>
          </cell>
          <cell r="DT478">
            <v>-1.4482700000007753</v>
          </cell>
          <cell r="DU478">
            <v>0</v>
          </cell>
          <cell r="DV478">
            <v>32.05037099999754</v>
          </cell>
          <cell r="DW478">
            <v>0</v>
          </cell>
          <cell r="DX478">
            <v>-0.11841000000276836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-1.8310999999957858</v>
          </cell>
          <cell r="ED478">
            <v>0</v>
          </cell>
        </row>
        <row r="479">
          <cell r="C479" t="str">
            <v>Dave Johnston</v>
          </cell>
          <cell r="F479">
            <v>0</v>
          </cell>
          <cell r="G479">
            <v>0</v>
          </cell>
          <cell r="H479">
            <v>0</v>
          </cell>
          <cell r="I479">
            <v>-2.9299319999990985</v>
          </cell>
          <cell r="J479">
            <v>-17.609860000025947</v>
          </cell>
          <cell r="K479">
            <v>-78.759507999988273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-46.694840999320149</v>
          </cell>
          <cell r="S479">
            <v>0</v>
          </cell>
          <cell r="T479">
            <v>0</v>
          </cell>
          <cell r="U479">
            <v>0</v>
          </cell>
          <cell r="V479">
            <v>-8.3193309999769554</v>
          </cell>
          <cell r="W479">
            <v>-1.2399900000309572</v>
          </cell>
          <cell r="X479">
            <v>-37.135520000010729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-22.331915000453591</v>
          </cell>
          <cell r="AF479">
            <v>0</v>
          </cell>
          <cell r="AG479">
            <v>0</v>
          </cell>
          <cell r="AH479">
            <v>0</v>
          </cell>
          <cell r="AI479">
            <v>-1.9897400000481866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-20.342174999997951</v>
          </cell>
          <cell r="AR479">
            <v>-2525.6563629992306</v>
          </cell>
          <cell r="AS479">
            <v>-206.63378099998226</v>
          </cell>
          <cell r="AT479">
            <v>-460.08099899993977</v>
          </cell>
          <cell r="AU479">
            <v>-386.13953099999344</v>
          </cell>
          <cell r="AV479">
            <v>1.7908270000480115</v>
          </cell>
          <cell r="AW479">
            <v>-227.23324700002559</v>
          </cell>
          <cell r="AX479">
            <v>-116.72153399995295</v>
          </cell>
          <cell r="AY479">
            <v>-50.112117999990005</v>
          </cell>
          <cell r="AZ479">
            <v>-37.54507900000317</v>
          </cell>
          <cell r="BA479">
            <v>-164.97337899997365</v>
          </cell>
          <cell r="BB479">
            <v>-238.5782210000325</v>
          </cell>
          <cell r="BC479">
            <v>-365.8648820000235</v>
          </cell>
          <cell r="BD479">
            <v>-273.56441899994388</v>
          </cell>
          <cell r="BE479">
            <v>-2455.5808110013604</v>
          </cell>
          <cell r="BF479">
            <v>-227.8336690000142</v>
          </cell>
          <cell r="BG479">
            <v>-483.94937300001038</v>
          </cell>
          <cell r="BH479">
            <v>-396.17805799993221</v>
          </cell>
          <cell r="BI479">
            <v>46.497089999960735</v>
          </cell>
          <cell r="BJ479">
            <v>-172.43567999999505</v>
          </cell>
          <cell r="BK479">
            <v>-94.087923999992199</v>
          </cell>
          <cell r="BL479">
            <v>-47.444679999956861</v>
          </cell>
          <cell r="BM479">
            <v>-33.019040000042878</v>
          </cell>
          <cell r="BN479">
            <v>-156.37264499999583</v>
          </cell>
          <cell r="BO479">
            <v>-247.22160500002792</v>
          </cell>
          <cell r="BP479">
            <v>-378.71286599995801</v>
          </cell>
          <cell r="BQ479">
            <v>-264.82236100005684</v>
          </cell>
          <cell r="BR479">
            <v>-2554.0789859993383</v>
          </cell>
          <cell r="BS479">
            <v>-225.24555299989879</v>
          </cell>
          <cell r="BT479">
            <v>-490.27072299999418</v>
          </cell>
          <cell r="BU479">
            <v>-373.42475300002843</v>
          </cell>
          <cell r="BV479">
            <v>32.296082000015303</v>
          </cell>
          <cell r="BW479">
            <v>-208.33152099995641</v>
          </cell>
          <cell r="BX479">
            <v>-134.56690800003707</v>
          </cell>
          <cell r="BY479">
            <v>-47.430009999894537</v>
          </cell>
          <cell r="BZ479">
            <v>-33.860832000034861</v>
          </cell>
          <cell r="CA479">
            <v>-155.09132200002205</v>
          </cell>
          <cell r="CB479">
            <v>-247.92516500002239</v>
          </cell>
          <cell r="CC479">
            <v>-378.19990000000689</v>
          </cell>
          <cell r="CD479">
            <v>-292.02838099998189</v>
          </cell>
          <cell r="CE479">
            <v>-2864.0188880003989</v>
          </cell>
          <cell r="CF479">
            <v>-233.32577799994033</v>
          </cell>
          <cell r="CG479">
            <v>-472.98267200001283</v>
          </cell>
          <cell r="CH479">
            <v>-428.33745300001465</v>
          </cell>
          <cell r="CI479">
            <v>-157.09203400008846</v>
          </cell>
          <cell r="CJ479">
            <v>-186.1575769999763</v>
          </cell>
          <cell r="CK479">
            <v>-158.3312750000041</v>
          </cell>
          <cell r="CL479">
            <v>-89.936249000020325</v>
          </cell>
          <cell r="CM479">
            <v>-43.722267000004649</v>
          </cell>
          <cell r="CN479">
            <v>-141.1077740000328</v>
          </cell>
          <cell r="CO479">
            <v>-327.81234099995345</v>
          </cell>
          <cell r="CP479">
            <v>-353.59466899995459</v>
          </cell>
          <cell r="CQ479">
            <v>-271.61879899993073</v>
          </cell>
          <cell r="CR479">
            <v>-2938.6463000001386</v>
          </cell>
          <cell r="CS479">
            <v>-244.3846280000289</v>
          </cell>
          <cell r="CT479">
            <v>-524.37546900002053</v>
          </cell>
          <cell r="CU479">
            <v>-398.98776099999668</v>
          </cell>
          <cell r="CV479">
            <v>-218.41434899996966</v>
          </cell>
          <cell r="CW479">
            <v>-198.55383200000506</v>
          </cell>
          <cell r="CX479">
            <v>-129.36826600006316</v>
          </cell>
          <cell r="CY479">
            <v>-90.355125999951269</v>
          </cell>
          <cell r="CZ479">
            <v>-44.677102999994531</v>
          </cell>
          <cell r="DA479">
            <v>-129.26669800007949</v>
          </cell>
          <cell r="DB479">
            <v>-330.84394900000188</v>
          </cell>
          <cell r="DC479">
            <v>-362.68174200004432</v>
          </cell>
          <cell r="DD479">
            <v>-266.7373769999831</v>
          </cell>
          <cell r="DE479">
            <v>-2905.0482109999284</v>
          </cell>
          <cell r="DF479">
            <v>-250.50176900002407</v>
          </cell>
          <cell r="DG479">
            <v>-519.7387409999501</v>
          </cell>
          <cell r="DH479">
            <v>-415.53108899999643</v>
          </cell>
          <cell r="DI479">
            <v>-192.075589999964</v>
          </cell>
          <cell r="DJ479">
            <v>-180.90704700001515</v>
          </cell>
          <cell r="DK479">
            <v>-128.80544700007886</v>
          </cell>
          <cell r="DL479">
            <v>-89.589196000015363</v>
          </cell>
          <cell r="DM479">
            <v>-39.716620999912266</v>
          </cell>
          <cell r="DN479">
            <v>-136.19714600004954</v>
          </cell>
          <cell r="DO479">
            <v>-316.43707500002347</v>
          </cell>
          <cell r="DP479">
            <v>-361.7157180000213</v>
          </cell>
          <cell r="DQ479">
            <v>-273.83277199999429</v>
          </cell>
          <cell r="DR479">
            <v>-2870.2325149988756</v>
          </cell>
          <cell r="DS479">
            <v>-254.75221399997827</v>
          </cell>
          <cell r="DT479">
            <v>-513.53088000003481</v>
          </cell>
          <cell r="DU479">
            <v>-421.68772899999749</v>
          </cell>
          <cell r="DV479">
            <v>-161.69111799995881</v>
          </cell>
          <cell r="DW479">
            <v>-181.70135400001891</v>
          </cell>
          <cell r="DX479">
            <v>-118.54791600001045</v>
          </cell>
          <cell r="DY479">
            <v>-76.182086999993771</v>
          </cell>
          <cell r="DZ479">
            <v>-36.031119000050239</v>
          </cell>
          <cell r="EA479">
            <v>-133.17224300000817</v>
          </cell>
          <cell r="EB479">
            <v>-330.38003800006118</v>
          </cell>
          <cell r="EC479">
            <v>-361.52223400003277</v>
          </cell>
          <cell r="ED479">
            <v>-281.03358299995307</v>
          </cell>
        </row>
        <row r="480">
          <cell r="C480" t="str">
            <v>Hayden</v>
          </cell>
          <cell r="F480">
            <v>-7.4231569999974454</v>
          </cell>
          <cell r="G480">
            <v>-4.4979120000061812</v>
          </cell>
          <cell r="H480">
            <v>-0.42718600000080187</v>
          </cell>
          <cell r="I480">
            <v>-0.87387099999978091</v>
          </cell>
          <cell r="J480">
            <v>0</v>
          </cell>
          <cell r="K480">
            <v>-4.7693670000007842</v>
          </cell>
          <cell r="L480">
            <v>-7.0193029999936698</v>
          </cell>
          <cell r="M480">
            <v>-15.124007999998867</v>
          </cell>
          <cell r="N480">
            <v>-1.7230290000006789</v>
          </cell>
          <cell r="O480">
            <v>-6.5274510000017472</v>
          </cell>
          <cell r="P480">
            <v>-28.400156000003335</v>
          </cell>
          <cell r="Q480">
            <v>-14.364201000003959</v>
          </cell>
          <cell r="R480">
            <v>-157.42032400000608</v>
          </cell>
          <cell r="S480">
            <v>-40.473699000001943</v>
          </cell>
          <cell r="T480">
            <v>-13.505037000002631</v>
          </cell>
          <cell r="U480">
            <v>-1.4953010000026552</v>
          </cell>
          <cell r="V480">
            <v>-4.0498640000005253</v>
          </cell>
          <cell r="W480">
            <v>-0.29128999999375083</v>
          </cell>
          <cell r="X480">
            <v>-1.0678719999996247</v>
          </cell>
          <cell r="Y480">
            <v>-7.0249019999973825</v>
          </cell>
          <cell r="Z480">
            <v>-11.267125999998825</v>
          </cell>
          <cell r="AA480">
            <v>-2.5911949999936041</v>
          </cell>
          <cell r="AB480">
            <v>-7.586938000007649</v>
          </cell>
          <cell r="AC480">
            <v>-23.529798999996274</v>
          </cell>
          <cell r="AD480">
            <v>-44.537301000003936</v>
          </cell>
          <cell r="AE480">
            <v>-147.66304000001401</v>
          </cell>
          <cell r="AF480">
            <v>-43.788177000009455</v>
          </cell>
          <cell r="AG480">
            <v>-11.885189000000537</v>
          </cell>
          <cell r="AH480">
            <v>-0.36874399999942398</v>
          </cell>
          <cell r="AI480">
            <v>-4.9636449999998149</v>
          </cell>
          <cell r="AJ480">
            <v>0</v>
          </cell>
          <cell r="AK480">
            <v>-6.5763809999989462</v>
          </cell>
          <cell r="AL480">
            <v>-2.1251959999935934</v>
          </cell>
          <cell r="AM480">
            <v>0</v>
          </cell>
          <cell r="AN480">
            <v>-0.15561500000330852</v>
          </cell>
          <cell r="AO480">
            <v>-13.546736000003875</v>
          </cell>
          <cell r="AP480">
            <v>-31.551222999994934</v>
          </cell>
          <cell r="AQ480">
            <v>-32.702133999999205</v>
          </cell>
          <cell r="AR480">
            <v>-27.314242999942508</v>
          </cell>
          <cell r="AS480">
            <v>-0.34683299999596784</v>
          </cell>
          <cell r="AT480">
            <v>-4.6144229999990785</v>
          </cell>
          <cell r="AU480">
            <v>-8.4477150000020629</v>
          </cell>
          <cell r="AV480">
            <v>1.1403800000007323</v>
          </cell>
          <cell r="AW480">
            <v>0</v>
          </cell>
          <cell r="AX480">
            <v>4.6781940000000759</v>
          </cell>
          <cell r="AY480">
            <v>-11.113158000000112</v>
          </cell>
          <cell r="AZ480">
            <v>6.8690149999965797</v>
          </cell>
          <cell r="BA480">
            <v>-3.9307229999976698</v>
          </cell>
          <cell r="BB480">
            <v>3.0077080000046408</v>
          </cell>
          <cell r="BC480">
            <v>-6.9009159999986878</v>
          </cell>
          <cell r="BD480">
            <v>-7.655771999990975</v>
          </cell>
          <cell r="BE480">
            <v>-54.776549000060186</v>
          </cell>
          <cell r="BF480">
            <v>-0.45104699999501463</v>
          </cell>
          <cell r="BG480">
            <v>-4.7731070000008913</v>
          </cell>
          <cell r="BH480">
            <v>-11.706802000000607</v>
          </cell>
          <cell r="BI480">
            <v>-22.141108000003442</v>
          </cell>
          <cell r="BJ480">
            <v>0</v>
          </cell>
          <cell r="BK480">
            <v>0.19442599999820231</v>
          </cell>
          <cell r="BL480">
            <v>-17.943949999993492</v>
          </cell>
          <cell r="BM480">
            <v>-5.0483479999966221</v>
          </cell>
          <cell r="BN480">
            <v>-1.9436950000017532</v>
          </cell>
          <cell r="BO480">
            <v>9.0370819999952801</v>
          </cell>
          <cell r="BP480">
            <v>0</v>
          </cell>
          <cell r="BQ480">
            <v>0</v>
          </cell>
          <cell r="BR480">
            <v>-1.3519599999999627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-1.3519599999999627</v>
          </cell>
          <cell r="CC480">
            <v>0</v>
          </cell>
          <cell r="CD480">
            <v>0</v>
          </cell>
          <cell r="CE480">
            <v>-6.9140999999362975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-6.9141000000017812</v>
          </cell>
          <cell r="CO480">
            <v>0</v>
          </cell>
          <cell r="CP480">
            <v>0</v>
          </cell>
          <cell r="CQ480">
            <v>0</v>
          </cell>
          <cell r="CR480">
            <v>3.3009129999554716</v>
          </cell>
          <cell r="CS480">
            <v>0</v>
          </cell>
          <cell r="CT480">
            <v>8.9461470000023837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-2.8329469999989669</v>
          </cell>
          <cell r="DB480">
            <v>-2.4284979999974894</v>
          </cell>
          <cell r="DC480">
            <v>-0.38378899999952409</v>
          </cell>
          <cell r="DD480">
            <v>0</v>
          </cell>
          <cell r="DE480">
            <v>-76.354388999985531</v>
          </cell>
          <cell r="DF480">
            <v>-2.5147290000022622</v>
          </cell>
          <cell r="DG480">
            <v>-0.9886339999975462</v>
          </cell>
          <cell r="DH480">
            <v>-2.0959899999979825</v>
          </cell>
          <cell r="DI480">
            <v>0</v>
          </cell>
          <cell r="DJ480">
            <v>-0.13656600000103936</v>
          </cell>
          <cell r="DK480">
            <v>-3.9697789999991073</v>
          </cell>
          <cell r="DL480">
            <v>-18.9203239999988</v>
          </cell>
          <cell r="DM480">
            <v>-5.8128759999963222</v>
          </cell>
          <cell r="DN480">
            <v>-2.9892739999995683</v>
          </cell>
          <cell r="DO480">
            <v>-16.183482000000367</v>
          </cell>
          <cell r="DP480">
            <v>1.7666529999987688</v>
          </cell>
          <cell r="DQ480">
            <v>-24.50938799999858</v>
          </cell>
          <cell r="DR480">
            <v>-48.134070000029169</v>
          </cell>
          <cell r="DS480">
            <v>-0.93595700000150828</v>
          </cell>
          <cell r="DT480">
            <v>-2.2558440000029805</v>
          </cell>
          <cell r="DU480">
            <v>-16.537339000002248</v>
          </cell>
          <cell r="DV480">
            <v>0</v>
          </cell>
          <cell r="DW480">
            <v>0.23721300000033807</v>
          </cell>
          <cell r="DX480">
            <v>4.2003470000017842</v>
          </cell>
          <cell r="DY480">
            <v>-36.244997999994666</v>
          </cell>
          <cell r="DZ480">
            <v>-0.97155799999745796</v>
          </cell>
          <cell r="EA480">
            <v>11.680554999999003</v>
          </cell>
          <cell r="EB480">
            <v>-3.9442130000024918</v>
          </cell>
          <cell r="EC480">
            <v>2.041257000000769</v>
          </cell>
          <cell r="ED480">
            <v>-5.403532999996969</v>
          </cell>
        </row>
        <row r="481">
          <cell r="C481" t="str">
            <v>Hunter</v>
          </cell>
          <cell r="F481">
            <v>-2.7920999999623746</v>
          </cell>
          <cell r="G481">
            <v>-85.6818899998907</v>
          </cell>
          <cell r="H481">
            <v>-404.50893499993253</v>
          </cell>
          <cell r="I481">
            <v>-504.30240399995819</v>
          </cell>
          <cell r="J481">
            <v>-427.7869349999819</v>
          </cell>
          <cell r="K481">
            <v>-676.50195400009397</v>
          </cell>
          <cell r="L481">
            <v>-763.98638400016353</v>
          </cell>
          <cell r="M481">
            <v>-231.68182000005618</v>
          </cell>
          <cell r="N481">
            <v>-442.22580000001471</v>
          </cell>
          <cell r="O481">
            <v>-731.40388899995014</v>
          </cell>
          <cell r="P481">
            <v>-141.59661000000779</v>
          </cell>
          <cell r="Q481">
            <v>-54.343610000098124</v>
          </cell>
          <cell r="R481">
            <v>-4876.8746660007164</v>
          </cell>
          <cell r="S481">
            <v>-6.5406599999405444</v>
          </cell>
          <cell r="T481">
            <v>-80.275670000119135</v>
          </cell>
          <cell r="U481">
            <v>-230.15737400006037</v>
          </cell>
          <cell r="V481">
            <v>-308.44143100001384</v>
          </cell>
          <cell r="W481">
            <v>-618.75569000001997</v>
          </cell>
          <cell r="X481">
            <v>-638.93163000000641</v>
          </cell>
          <cell r="Y481">
            <v>-415.89043000002857</v>
          </cell>
          <cell r="Z481">
            <v>-343.5732100000605</v>
          </cell>
          <cell r="AA481">
            <v>-960.54218600003514</v>
          </cell>
          <cell r="AB481">
            <v>-706.71078500000294</v>
          </cell>
          <cell r="AC481">
            <v>-133.44157000002451</v>
          </cell>
          <cell r="AD481">
            <v>-433.61403000005521</v>
          </cell>
          <cell r="AE481">
            <v>-5752.5613959999755</v>
          </cell>
          <cell r="AF481">
            <v>-81.651689999969676</v>
          </cell>
          <cell r="AG481">
            <v>-28.205790000036359</v>
          </cell>
          <cell r="AH481">
            <v>-163.24324499996146</v>
          </cell>
          <cell r="AI481">
            <v>-493.85034000000451</v>
          </cell>
          <cell r="AJ481">
            <v>-839.70470200001728</v>
          </cell>
          <cell r="AK481">
            <v>-1099.4634699999588</v>
          </cell>
          <cell r="AL481">
            <v>-563.92865399993025</v>
          </cell>
          <cell r="AM481">
            <v>-551.71591999998782</v>
          </cell>
          <cell r="AN481">
            <v>-1202.1210799999535</v>
          </cell>
          <cell r="AO481">
            <v>-491.07772500009742</v>
          </cell>
          <cell r="AP481">
            <v>-129.84541999991052</v>
          </cell>
          <cell r="AQ481">
            <v>-107.75335999997333</v>
          </cell>
          <cell r="AR481">
            <v>1851.8889589998871</v>
          </cell>
          <cell r="AS481">
            <v>926.99169500009157</v>
          </cell>
          <cell r="AT481">
            <v>616.04064000002109</v>
          </cell>
          <cell r="AU481">
            <v>251.78378900000826</v>
          </cell>
          <cell r="AV481">
            <v>-8.1173239999916404</v>
          </cell>
          <cell r="AW481">
            <v>140.52414400008274</v>
          </cell>
          <cell r="AX481">
            <v>-108.23561799997697</v>
          </cell>
          <cell r="AY481">
            <v>-162.15442599984817</v>
          </cell>
          <cell r="AZ481">
            <v>-383.16131500003394</v>
          </cell>
          <cell r="BA481">
            <v>-291.23526600003242</v>
          </cell>
          <cell r="BB481">
            <v>105.11559600010514</v>
          </cell>
          <cell r="BC481">
            <v>395.16350000002421</v>
          </cell>
          <cell r="BD481">
            <v>369.17354400001932</v>
          </cell>
          <cell r="BE481">
            <v>2111.2715050000697</v>
          </cell>
          <cell r="BF481">
            <v>662.91016599989962</v>
          </cell>
          <cell r="BG481">
            <v>556.34037999995053</v>
          </cell>
          <cell r="BH481">
            <v>485.29939600004582</v>
          </cell>
          <cell r="BI481">
            <v>82.888735999935307</v>
          </cell>
          <cell r="BJ481">
            <v>118.67960999999195</v>
          </cell>
          <cell r="BK481">
            <v>-356.72167800005991</v>
          </cell>
          <cell r="BL481">
            <v>-226.53782500000671</v>
          </cell>
          <cell r="BM481">
            <v>-334.88699999998789</v>
          </cell>
          <cell r="BN481">
            <v>-209.54516099998727</v>
          </cell>
          <cell r="BO481">
            <v>141.36334699997678</v>
          </cell>
          <cell r="BP481">
            <v>562.30875600001309</v>
          </cell>
          <cell r="BQ481">
            <v>629.17277800000738</v>
          </cell>
          <cell r="BR481">
            <v>4371.4360699998215</v>
          </cell>
          <cell r="BS481">
            <v>2598.6302699999651</v>
          </cell>
          <cell r="BT481">
            <v>614.20481500006281</v>
          </cell>
          <cell r="BU481">
            <v>225.8025529999868</v>
          </cell>
          <cell r="BV481">
            <v>114.64288499997929</v>
          </cell>
          <cell r="BW481">
            <v>197.92932999995537</v>
          </cell>
          <cell r="BX481">
            <v>150.69857999996748</v>
          </cell>
          <cell r="BY481">
            <v>-96.829949999926612</v>
          </cell>
          <cell r="BZ481">
            <v>-293.43659299996216</v>
          </cell>
          <cell r="CA481">
            <v>-151.14435099996626</v>
          </cell>
          <cell r="CB481">
            <v>-6.1901760000037029</v>
          </cell>
          <cell r="CC481">
            <v>582.71021200006362</v>
          </cell>
          <cell r="CD481">
            <v>434.41849500010721</v>
          </cell>
          <cell r="CE481">
            <v>2772.2687130002305</v>
          </cell>
          <cell r="CF481">
            <v>455.99866000004113</v>
          </cell>
          <cell r="CG481">
            <v>846.49215499986894</v>
          </cell>
          <cell r="CH481">
            <v>658.24115999997593</v>
          </cell>
          <cell r="CI481">
            <v>20.734444000001531</v>
          </cell>
          <cell r="CJ481">
            <v>178.14203099987935</v>
          </cell>
          <cell r="CK481">
            <v>-291.06412900006399</v>
          </cell>
          <cell r="CL481">
            <v>-118.86066000000574</v>
          </cell>
          <cell r="CM481">
            <v>-165.26290699990932</v>
          </cell>
          <cell r="CN481">
            <v>-282.94691999990027</v>
          </cell>
          <cell r="CO481">
            <v>103.26608600001782</v>
          </cell>
          <cell r="CP481">
            <v>641.15854800003581</v>
          </cell>
          <cell r="CQ481">
            <v>726.37024500011466</v>
          </cell>
          <cell r="CR481">
            <v>2409.1220500003546</v>
          </cell>
          <cell r="CS481">
            <v>866.69648000015877</v>
          </cell>
          <cell r="CT481">
            <v>-351.87147999997251</v>
          </cell>
          <cell r="CU481">
            <v>549.730979999993</v>
          </cell>
          <cell r="CV481">
            <v>445.94342599995434</v>
          </cell>
          <cell r="CW481">
            <v>111.75925399991684</v>
          </cell>
          <cell r="CX481">
            <v>-255.13062000006903</v>
          </cell>
          <cell r="CY481">
            <v>36.320979999843985</v>
          </cell>
          <cell r="CZ481">
            <v>24.600520000094548</v>
          </cell>
          <cell r="DA481">
            <v>77.470430000103079</v>
          </cell>
          <cell r="DB481">
            <v>334.15002999990247</v>
          </cell>
          <cell r="DC481">
            <v>240.26080000004731</v>
          </cell>
          <cell r="DD481">
            <v>329.19125000014901</v>
          </cell>
          <cell r="DE481">
            <v>3666.2109570018947</v>
          </cell>
          <cell r="DF481">
            <v>510.76000999985263</v>
          </cell>
          <cell r="DG481">
            <v>665.69113600009587</v>
          </cell>
          <cell r="DH481">
            <v>585.42268000007607</v>
          </cell>
          <cell r="DI481">
            <v>727.06821000005584</v>
          </cell>
          <cell r="DJ481">
            <v>61.865978999994695</v>
          </cell>
          <cell r="DK481">
            <v>-255.75388900004327</v>
          </cell>
          <cell r="DL481">
            <v>12.023329999996349</v>
          </cell>
          <cell r="DM481">
            <v>-5.7695899999234825</v>
          </cell>
          <cell r="DN481">
            <v>185.88497599982657</v>
          </cell>
          <cell r="DO481">
            <v>215.66321499994956</v>
          </cell>
          <cell r="DP481">
            <v>611.23597999988124</v>
          </cell>
          <cell r="DQ481">
            <v>352.11892000003718</v>
          </cell>
          <cell r="DR481">
            <v>3889.8812149986625</v>
          </cell>
          <cell r="DS481">
            <v>298.77913999999873</v>
          </cell>
          <cell r="DT481">
            <v>722.83521000004839</v>
          </cell>
          <cell r="DU481">
            <v>427.61926000006497</v>
          </cell>
          <cell r="DV481">
            <v>573.05128000001423</v>
          </cell>
          <cell r="DW481">
            <v>45.65868600003887</v>
          </cell>
          <cell r="DX481">
            <v>102.77460000000428</v>
          </cell>
          <cell r="DY481">
            <v>7.4557800000766292</v>
          </cell>
          <cell r="DZ481">
            <v>-83.447879999992438</v>
          </cell>
          <cell r="EA481">
            <v>378.76643899991177</v>
          </cell>
          <cell r="EB481">
            <v>471.36445500003174</v>
          </cell>
          <cell r="EC481">
            <v>622.81170500000007</v>
          </cell>
          <cell r="ED481">
            <v>322.21254000009503</v>
          </cell>
        </row>
        <row r="482">
          <cell r="C482" t="str">
            <v>Huntington</v>
          </cell>
          <cell r="F482">
            <v>-224.3152799999807</v>
          </cell>
          <cell r="G482">
            <v>-232.23235399997793</v>
          </cell>
          <cell r="H482">
            <v>-268.91165999998339</v>
          </cell>
          <cell r="I482">
            <v>-386.30148899997585</v>
          </cell>
          <cell r="J482">
            <v>-338.94057000003522</v>
          </cell>
          <cell r="K482">
            <v>-198.34322999999858</v>
          </cell>
          <cell r="L482">
            <v>-497.04877400002442</v>
          </cell>
          <cell r="M482">
            <v>-525.56763499998488</v>
          </cell>
          <cell r="N482">
            <v>-716.97506299999077</v>
          </cell>
          <cell r="O482">
            <v>-623.91319099999964</v>
          </cell>
          <cell r="P482">
            <v>-394.13794899993809</v>
          </cell>
          <cell r="Q482">
            <v>-105.19853999995394</v>
          </cell>
          <cell r="R482">
            <v>-5736.7234040005133</v>
          </cell>
          <cell r="S482">
            <v>-29.744390000123531</v>
          </cell>
          <cell r="T482">
            <v>-135.98895500000799</v>
          </cell>
          <cell r="U482">
            <v>-277.85297500004526</v>
          </cell>
          <cell r="V482">
            <v>-564.78517000004649</v>
          </cell>
          <cell r="W482">
            <v>-474.35855399997672</v>
          </cell>
          <cell r="X482">
            <v>-937.1605190000264</v>
          </cell>
          <cell r="Y482">
            <v>-580.24370999995153</v>
          </cell>
          <cell r="Z482">
            <v>-529.60356000007596</v>
          </cell>
          <cell r="AA482">
            <v>-442.33880699996371</v>
          </cell>
          <cell r="AB482">
            <v>-612.12592999998014</v>
          </cell>
          <cell r="AC482">
            <v>-376.06360999995377</v>
          </cell>
          <cell r="AD482">
            <v>-776.45722399989609</v>
          </cell>
          <cell r="AE482">
            <v>-3781.1252689994872</v>
          </cell>
          <cell r="AF482">
            <v>-204.96461499994621</v>
          </cell>
          <cell r="AG482">
            <v>-65.088029999984428</v>
          </cell>
          <cell r="AH482">
            <v>-242.19273999996949</v>
          </cell>
          <cell r="AI482">
            <v>-357.96964999998454</v>
          </cell>
          <cell r="AJ482">
            <v>-259.26838700007647</v>
          </cell>
          <cell r="AK482">
            <v>-470.6803699999582</v>
          </cell>
          <cell r="AL482">
            <v>-400.11978399998043</v>
          </cell>
          <cell r="AM482">
            <v>-615.23580400005449</v>
          </cell>
          <cell r="AN482">
            <v>-575.04852499999106</v>
          </cell>
          <cell r="AO482">
            <v>-331.6555600000429</v>
          </cell>
          <cell r="AP482">
            <v>-161.60933999984991</v>
          </cell>
          <cell r="AQ482">
            <v>-97.292464000056498</v>
          </cell>
          <cell r="AR482">
            <v>3856.8327810000628</v>
          </cell>
          <cell r="AS482">
            <v>835.43785599991679</v>
          </cell>
          <cell r="AT482">
            <v>688.29216000007</v>
          </cell>
          <cell r="AU482">
            <v>525.54775599995628</v>
          </cell>
          <cell r="AV482">
            <v>279.95550500001991</v>
          </cell>
          <cell r="AW482">
            <v>279.89145999995526</v>
          </cell>
          <cell r="AX482">
            <v>-540.089095000003</v>
          </cell>
          <cell r="AY482">
            <v>-166.56322899996303</v>
          </cell>
          <cell r="AZ482">
            <v>-199.48381600005087</v>
          </cell>
          <cell r="BA482">
            <v>-138.62645000003977</v>
          </cell>
          <cell r="BB482">
            <v>240.58546900004148</v>
          </cell>
          <cell r="BC482">
            <v>867.6661450000247</v>
          </cell>
          <cell r="BD482">
            <v>1184.2190199999604</v>
          </cell>
          <cell r="BE482">
            <v>4413.9234149996191</v>
          </cell>
          <cell r="BF482">
            <v>851.47119499999098</v>
          </cell>
          <cell r="BG482">
            <v>585.90226500004064</v>
          </cell>
          <cell r="BH482">
            <v>969.89906599989627</v>
          </cell>
          <cell r="BI482">
            <v>399.12337500002468</v>
          </cell>
          <cell r="BJ482">
            <v>247.05281799996737</v>
          </cell>
          <cell r="BK482">
            <v>-372.28298999997787</v>
          </cell>
          <cell r="BL482">
            <v>-296.03527399990708</v>
          </cell>
          <cell r="BM482">
            <v>-88.650890000048093</v>
          </cell>
          <cell r="BN482">
            <v>-53.17259999999078</v>
          </cell>
          <cell r="BO482">
            <v>406.02873900003033</v>
          </cell>
          <cell r="BP482">
            <v>761.45742099999916</v>
          </cell>
          <cell r="BQ482">
            <v>1003.1302899999428</v>
          </cell>
          <cell r="BR482">
            <v>4296.1730320015922</v>
          </cell>
          <cell r="BS482">
            <v>-28.788384999963455</v>
          </cell>
          <cell r="BT482">
            <v>546.23230999999214</v>
          </cell>
          <cell r="BU482">
            <v>1252.5322440000018</v>
          </cell>
          <cell r="BV482">
            <v>359.61629500007257</v>
          </cell>
          <cell r="BW482">
            <v>427.45676500000991</v>
          </cell>
          <cell r="BX482">
            <v>-543.4920910000219</v>
          </cell>
          <cell r="BY482">
            <v>-146.84082899987698</v>
          </cell>
          <cell r="BZ482">
            <v>-22.535009999992326</v>
          </cell>
          <cell r="CA482">
            <v>-116.2676339999889</v>
          </cell>
          <cell r="CB482">
            <v>407.9902089999523</v>
          </cell>
          <cell r="CC482">
            <v>1033.1046070000157</v>
          </cell>
          <cell r="CD482">
            <v>1127.1645509999944</v>
          </cell>
          <cell r="CE482">
            <v>2162.2499289996922</v>
          </cell>
          <cell r="CF482">
            <v>965.23458599997684</v>
          </cell>
          <cell r="CG482">
            <v>84.007299999939278</v>
          </cell>
          <cell r="CH482">
            <v>289.32400999998208</v>
          </cell>
          <cell r="CI482">
            <v>588.9698990000179</v>
          </cell>
          <cell r="CJ482">
            <v>-68.052600000053644</v>
          </cell>
          <cell r="CK482">
            <v>-221.63752999994904</v>
          </cell>
          <cell r="CL482">
            <v>-7.4751800000667572</v>
          </cell>
          <cell r="CM482">
            <v>43.73282999987714</v>
          </cell>
          <cell r="CN482">
            <v>-130.44369999994524</v>
          </cell>
          <cell r="CO482">
            <v>485.91022399999201</v>
          </cell>
          <cell r="CP482">
            <v>132.88016000005882</v>
          </cell>
          <cell r="CQ482">
            <v>-0.2000699999043718</v>
          </cell>
          <cell r="CR482">
            <v>791.08000599965453</v>
          </cell>
          <cell r="CS482">
            <v>64.733030000003055</v>
          </cell>
          <cell r="CT482">
            <v>0</v>
          </cell>
          <cell r="CU482">
            <v>157.22604999993928</v>
          </cell>
          <cell r="CV482">
            <v>247.63867000001483</v>
          </cell>
          <cell r="CW482">
            <v>69.151135999942198</v>
          </cell>
          <cell r="CX482">
            <v>-26.038040000014007</v>
          </cell>
          <cell r="CY482">
            <v>9.7829999984242022E-2</v>
          </cell>
          <cell r="CZ482">
            <v>0</v>
          </cell>
          <cell r="DA482">
            <v>63.173109999974258</v>
          </cell>
          <cell r="DB482">
            <v>208.1699699999881</v>
          </cell>
          <cell r="DC482">
            <v>6.9282500001136214</v>
          </cell>
          <cell r="DD482">
            <v>0</v>
          </cell>
          <cell r="DE482">
            <v>1775.8472809996456</v>
          </cell>
          <cell r="DF482">
            <v>0</v>
          </cell>
          <cell r="DG482">
            <v>45.939580000005662</v>
          </cell>
          <cell r="DH482">
            <v>266.14668999996502</v>
          </cell>
          <cell r="DI482">
            <v>1199.4015909999143</v>
          </cell>
          <cell r="DJ482">
            <v>9.6139799999073148</v>
          </cell>
          <cell r="DK482">
            <v>-65.181600000010803</v>
          </cell>
          <cell r="DL482">
            <v>0</v>
          </cell>
          <cell r="DM482">
            <v>0</v>
          </cell>
          <cell r="DN482">
            <v>29.463630000012927</v>
          </cell>
          <cell r="DO482">
            <v>225.28875000000698</v>
          </cell>
          <cell r="DP482">
            <v>65.174660000018775</v>
          </cell>
          <cell r="DQ482">
            <v>0</v>
          </cell>
          <cell r="DR482">
            <v>1013.4852699991316</v>
          </cell>
          <cell r="DS482">
            <v>9.2401199999731034</v>
          </cell>
          <cell r="DT482">
            <v>78.138690000050701</v>
          </cell>
          <cell r="DU482">
            <v>234.79766999999993</v>
          </cell>
          <cell r="DV482">
            <v>531.78391399991233</v>
          </cell>
          <cell r="DW482">
            <v>-71.688244000077248</v>
          </cell>
          <cell r="DX482">
            <v>-20.455460000084713</v>
          </cell>
          <cell r="DY482">
            <v>0</v>
          </cell>
          <cell r="DZ482">
            <v>0</v>
          </cell>
          <cell r="EA482">
            <v>72.761129999998957</v>
          </cell>
          <cell r="EB482">
            <v>109.47595999995247</v>
          </cell>
          <cell r="EC482">
            <v>69.431489999988116</v>
          </cell>
          <cell r="ED482">
            <v>0</v>
          </cell>
        </row>
        <row r="483">
          <cell r="C483" t="str">
            <v>Jim Bridger</v>
          </cell>
          <cell r="F483">
            <v>-767.21566399990115</v>
          </cell>
          <cell r="G483">
            <v>-802.65095699997619</v>
          </cell>
          <cell r="H483">
            <v>-238.69250699999975</v>
          </cell>
          <cell r="I483">
            <v>-183.08001600002171</v>
          </cell>
          <cell r="J483">
            <v>-217.46123000001535</v>
          </cell>
          <cell r="K483">
            <v>-120.46212700003525</v>
          </cell>
          <cell r="L483">
            <v>-156.53061000001617</v>
          </cell>
          <cell r="M483">
            <v>-1143.7963310000487</v>
          </cell>
          <cell r="N483">
            <v>-663.26261200004956</v>
          </cell>
          <cell r="O483">
            <v>-432.71549900004175</v>
          </cell>
          <cell r="P483">
            <v>-900.31724300002679</v>
          </cell>
          <cell r="Q483">
            <v>-720.32702800014522</v>
          </cell>
          <cell r="R483">
            <v>-6675.2820780007169</v>
          </cell>
          <cell r="S483">
            <v>-777.14600399986375</v>
          </cell>
          <cell r="T483">
            <v>-821.85922900005244</v>
          </cell>
          <cell r="U483">
            <v>-347.34943299996667</v>
          </cell>
          <cell r="V483">
            <v>-170.45049499999732</v>
          </cell>
          <cell r="W483">
            <v>-184.2583389999927</v>
          </cell>
          <cell r="X483">
            <v>-106.58262499998091</v>
          </cell>
          <cell r="Y483">
            <v>-224.91289500007406</v>
          </cell>
          <cell r="Z483">
            <v>-1060.3031350000529</v>
          </cell>
          <cell r="AA483">
            <v>-735.13807399995858</v>
          </cell>
          <cell r="AB483">
            <v>-435.21234800003003</v>
          </cell>
          <cell r="AC483">
            <v>-1218.4327310001245</v>
          </cell>
          <cell r="AD483">
            <v>-593.63676999998279</v>
          </cell>
          <cell r="AE483">
            <v>-6436.9205809999257</v>
          </cell>
          <cell r="AF483">
            <v>-872.19192799995653</v>
          </cell>
          <cell r="AG483">
            <v>-614.22462600003928</v>
          </cell>
          <cell r="AH483">
            <v>-550.15284400014207</v>
          </cell>
          <cell r="AI483">
            <v>-198.83465899998555</v>
          </cell>
          <cell r="AJ483">
            <v>-240.20087699999567</v>
          </cell>
          <cell r="AK483">
            <v>-227.05657200003043</v>
          </cell>
          <cell r="AL483">
            <v>-228.4543400000548</v>
          </cell>
          <cell r="AM483">
            <v>-735.66933399997652</v>
          </cell>
          <cell r="AN483">
            <v>-528.80285199993523</v>
          </cell>
          <cell r="AO483">
            <v>-786.04485599987675</v>
          </cell>
          <cell r="AP483">
            <v>-1110.8361809998751</v>
          </cell>
          <cell r="AQ483">
            <v>-344.45151199994143</v>
          </cell>
          <cell r="AR483">
            <v>6257.811007999815</v>
          </cell>
          <cell r="AS483">
            <v>1231.9707579999813</v>
          </cell>
          <cell r="AT483">
            <v>1111.7088399999775</v>
          </cell>
          <cell r="AU483">
            <v>993.74866200005636</v>
          </cell>
          <cell r="AV483">
            <v>43.708044000028167</v>
          </cell>
          <cell r="AW483">
            <v>336.18831900006626</v>
          </cell>
          <cell r="AX483">
            <v>501.92837999999756</v>
          </cell>
          <cell r="AY483">
            <v>456.60958499996923</v>
          </cell>
          <cell r="AZ483">
            <v>-157.84121899981983</v>
          </cell>
          <cell r="BA483">
            <v>63.387996000004932</v>
          </cell>
          <cell r="BB483">
            <v>152.16807899996638</v>
          </cell>
          <cell r="BC483">
            <v>986.34181099996204</v>
          </cell>
          <cell r="BD483">
            <v>537.89175299997441</v>
          </cell>
          <cell r="BE483">
            <v>7001.864625999704</v>
          </cell>
          <cell r="BF483">
            <v>1576.4622399999644</v>
          </cell>
          <cell r="BG483">
            <v>1509.5358479999704</v>
          </cell>
          <cell r="BH483">
            <v>777.00966199999675</v>
          </cell>
          <cell r="BI483">
            <v>128.05199100001482</v>
          </cell>
          <cell r="BJ483">
            <v>284.28846000006888</v>
          </cell>
          <cell r="BK483">
            <v>530.56636799999978</v>
          </cell>
          <cell r="BL483">
            <v>555.4062200000044</v>
          </cell>
          <cell r="BM483">
            <v>-282.52008199994452</v>
          </cell>
          <cell r="BN483">
            <v>10.260685999935959</v>
          </cell>
          <cell r="BO483">
            <v>111.83405800000764</v>
          </cell>
          <cell r="BP483">
            <v>1140.2507079999195</v>
          </cell>
          <cell r="BQ483">
            <v>660.71846699994057</v>
          </cell>
          <cell r="BR483">
            <v>5639.3110179994255</v>
          </cell>
          <cell r="BS483">
            <v>1786.3138080000062</v>
          </cell>
          <cell r="BT483">
            <v>1407.8103879999835</v>
          </cell>
          <cell r="BU483">
            <v>618.15757499996107</v>
          </cell>
          <cell r="BV483">
            <v>118.09773899998982</v>
          </cell>
          <cell r="BW483">
            <v>175.51705400005449</v>
          </cell>
          <cell r="BX483">
            <v>459.76451599999564</v>
          </cell>
          <cell r="BY483">
            <v>397.71049600001425</v>
          </cell>
          <cell r="BZ483">
            <v>-433.16056600003503</v>
          </cell>
          <cell r="CA483">
            <v>-5.8167160000884905</v>
          </cell>
          <cell r="CB483">
            <v>184.75134999997681</v>
          </cell>
          <cell r="CC483">
            <v>554.24698100000387</v>
          </cell>
          <cell r="CD483">
            <v>375.91839300002903</v>
          </cell>
          <cell r="CE483">
            <v>7626.7924270005897</v>
          </cell>
          <cell r="CF483">
            <v>672.21630299999379</v>
          </cell>
          <cell r="CG483">
            <v>1627.131074999983</v>
          </cell>
          <cell r="CH483">
            <v>1791.6793980000075</v>
          </cell>
          <cell r="CI483">
            <v>179.37199600000167</v>
          </cell>
          <cell r="CJ483">
            <v>675.77361999999266</v>
          </cell>
          <cell r="CK483">
            <v>846.05932500003837</v>
          </cell>
          <cell r="CL483">
            <v>25.739464999991469</v>
          </cell>
          <cell r="CM483">
            <v>-617.81171600008383</v>
          </cell>
          <cell r="CN483">
            <v>2.5243349999655038</v>
          </cell>
          <cell r="CO483">
            <v>377.8222320000059</v>
          </cell>
          <cell r="CP483">
            <v>957.69634599995334</v>
          </cell>
          <cell r="CQ483">
            <v>1088.5900479999837</v>
          </cell>
          <cell r="CR483">
            <v>17002.721977999434</v>
          </cell>
          <cell r="CS483">
            <v>1718.1653860000661</v>
          </cell>
          <cell r="CT483">
            <v>4355.206606999971</v>
          </cell>
          <cell r="CU483">
            <v>2151.1366939998697</v>
          </cell>
          <cell r="CV483">
            <v>1077.3016750001116</v>
          </cell>
          <cell r="CW483">
            <v>635.18852500000503</v>
          </cell>
          <cell r="CX483">
            <v>893.80862900009379</v>
          </cell>
          <cell r="CY483">
            <v>800.15538999997079</v>
          </cell>
          <cell r="CZ483">
            <v>-558.70265899994411</v>
          </cell>
          <cell r="DA483">
            <v>24.971810999966692</v>
          </cell>
          <cell r="DB483">
            <v>708.58960499998648</v>
          </cell>
          <cell r="DC483">
            <v>2998.6315290000057</v>
          </cell>
          <cell r="DD483">
            <v>2198.2687859999714</v>
          </cell>
          <cell r="DE483">
            <v>12441.648368999362</v>
          </cell>
          <cell r="DF483">
            <v>2625.5011390000582</v>
          </cell>
          <cell r="DG483">
            <v>1923.5721439999761</v>
          </cell>
          <cell r="DH483">
            <v>1801.5657109998865</v>
          </cell>
          <cell r="DI483">
            <v>488.44245199998841</v>
          </cell>
          <cell r="DJ483">
            <v>773.57000700000208</v>
          </cell>
          <cell r="DK483">
            <v>971.05199599999469</v>
          </cell>
          <cell r="DL483">
            <v>-2.3135090001160279</v>
          </cell>
          <cell r="DM483">
            <v>-503.84963100007735</v>
          </cell>
          <cell r="DN483">
            <v>-99.337102000019513</v>
          </cell>
          <cell r="DO483">
            <v>762.31874499993864</v>
          </cell>
          <cell r="DP483">
            <v>1665.8534820000059</v>
          </cell>
          <cell r="DQ483">
            <v>2035.2729350000154</v>
          </cell>
          <cell r="DR483">
            <v>14930.389419000596</v>
          </cell>
          <cell r="DS483">
            <v>2940.5151930000866</v>
          </cell>
          <cell r="DT483">
            <v>1886.3630199999316</v>
          </cell>
          <cell r="DU483">
            <v>2016.0012969999807</v>
          </cell>
          <cell r="DV483">
            <v>322.416360000032</v>
          </cell>
          <cell r="DW483">
            <v>898.40263300004881</v>
          </cell>
          <cell r="DX483">
            <v>874.3191639999859</v>
          </cell>
          <cell r="DY483">
            <v>-47.855552000110038</v>
          </cell>
          <cell r="DZ483">
            <v>-301.05394500005059</v>
          </cell>
          <cell r="EA483">
            <v>1778.6780150000704</v>
          </cell>
          <cell r="EB483">
            <v>345.34243199991761</v>
          </cell>
          <cell r="EC483">
            <v>1655.9287089999998</v>
          </cell>
          <cell r="ED483">
            <v>2561.3320930000627</v>
          </cell>
        </row>
        <row r="484">
          <cell r="C484" t="str">
            <v>Naughton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-22.429696000006516</v>
          </cell>
          <cell r="K484">
            <v>-21.929448999988381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-0.81981400027871132</v>
          </cell>
          <cell r="S484">
            <v>0</v>
          </cell>
          <cell r="T484">
            <v>0</v>
          </cell>
          <cell r="U484">
            <v>0</v>
          </cell>
          <cell r="V484">
            <v>-0.65990999998757616</v>
          </cell>
          <cell r="W484">
            <v>-0.15990400000009686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-8.0078000202775002E-2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-8.0078000028152019E-2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275.95624800026417</v>
          </cell>
          <cell r="AS484">
            <v>0</v>
          </cell>
          <cell r="AT484">
            <v>5.0419899999978952</v>
          </cell>
          <cell r="AU484">
            <v>26.789919999981066</v>
          </cell>
          <cell r="AV484">
            <v>215.90149300001212</v>
          </cell>
          <cell r="AW484">
            <v>8.6328749999811407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11.120120000035968</v>
          </cell>
          <cell r="BC484">
            <v>8.4698499999940395</v>
          </cell>
          <cell r="BD484">
            <v>0</v>
          </cell>
          <cell r="BE484">
            <v>-235.50814300007187</v>
          </cell>
          <cell r="BF484">
            <v>-29.474777000010363</v>
          </cell>
          <cell r="BG484">
            <v>-45.442842999997083</v>
          </cell>
          <cell r="BH484">
            <v>-37.476433000003453</v>
          </cell>
          <cell r="BI484">
            <v>-2.461459999998624</v>
          </cell>
          <cell r="BJ484">
            <v>0.1804100000008475</v>
          </cell>
          <cell r="BK484">
            <v>3.9356130000087433</v>
          </cell>
          <cell r="BL484">
            <v>-47.308102000009967</v>
          </cell>
          <cell r="BM484">
            <v>-9.1338370000012219</v>
          </cell>
          <cell r="BN484">
            <v>-5.3067359999986365</v>
          </cell>
          <cell r="BO484">
            <v>-47.045031000016024</v>
          </cell>
          <cell r="BP484">
            <v>-58.098458999986178</v>
          </cell>
          <cell r="BQ484">
            <v>42.123512000005576</v>
          </cell>
          <cell r="BR484">
            <v>-50.339523000060581</v>
          </cell>
          <cell r="BS484">
            <v>143.11879799999588</v>
          </cell>
          <cell r="BT484">
            <v>-51.992197999992641</v>
          </cell>
          <cell r="BU484">
            <v>-11.807311999989906</v>
          </cell>
          <cell r="BV484">
            <v>-33.394965999992564</v>
          </cell>
          <cell r="BW484">
            <v>1.7791440000000875</v>
          </cell>
          <cell r="BX484">
            <v>12.882030000000668</v>
          </cell>
          <cell r="BY484">
            <v>-64.991098000013153</v>
          </cell>
          <cell r="BZ484">
            <v>-57.300348000004306</v>
          </cell>
          <cell r="CA484">
            <v>-17.643898000009358</v>
          </cell>
          <cell r="CB484">
            <v>15.291291000001365</v>
          </cell>
          <cell r="CC484">
            <v>-29.217741000000387</v>
          </cell>
          <cell r="CD484">
            <v>42.936774999994668</v>
          </cell>
          <cell r="CE484">
            <v>-364.77179600007366</v>
          </cell>
          <cell r="CF484">
            <v>-0.53264999999373686</v>
          </cell>
          <cell r="CG484">
            <v>-73.870798000018112</v>
          </cell>
          <cell r="CH484">
            <v>-66.372203000006266</v>
          </cell>
          <cell r="CI484">
            <v>4.0369199999986449</v>
          </cell>
          <cell r="CJ484">
            <v>-9.8576309999916703</v>
          </cell>
          <cell r="CK484">
            <v>-4.2582190000102855</v>
          </cell>
          <cell r="CL484">
            <v>-78.839712999993935</v>
          </cell>
          <cell r="CM484">
            <v>-49.810398000001442</v>
          </cell>
          <cell r="CN484">
            <v>-19.92808199999854</v>
          </cell>
          <cell r="CO484">
            <v>-47.65724699999555</v>
          </cell>
          <cell r="CP484">
            <v>-27.032371000008425</v>
          </cell>
          <cell r="CQ484">
            <v>9.3505960000038613</v>
          </cell>
          <cell r="CR484">
            <v>229.31684099999256</v>
          </cell>
          <cell r="CS484">
            <v>-57.104349999994156</v>
          </cell>
          <cell r="CT484">
            <v>939.42079400000512</v>
          </cell>
          <cell r="CU484">
            <v>-58.123248000003514</v>
          </cell>
          <cell r="CV484">
            <v>-24.358873999997741</v>
          </cell>
          <cell r="CW484">
            <v>-8.3356820000044536</v>
          </cell>
          <cell r="CX484">
            <v>-48.462563999986742</v>
          </cell>
          <cell r="CY484">
            <v>-83.744273000018438</v>
          </cell>
          <cell r="CZ484">
            <v>-58.893160000006901</v>
          </cell>
          <cell r="DA484">
            <v>-49.375752000007196</v>
          </cell>
          <cell r="DB484">
            <v>-99.57539800000086</v>
          </cell>
          <cell r="DC484">
            <v>-229.13131199999771</v>
          </cell>
          <cell r="DD484">
            <v>7.000659999990603</v>
          </cell>
          <cell r="DE484">
            <v>-732.32120799995027</v>
          </cell>
          <cell r="DF484">
            <v>-94.511117000001832</v>
          </cell>
          <cell r="DG484">
            <v>-62.552642000009655</v>
          </cell>
          <cell r="DH484">
            <v>-77.516001000010874</v>
          </cell>
          <cell r="DI484">
            <v>-25.077555999989272</v>
          </cell>
          <cell r="DJ484">
            <v>-16.081116999994265</v>
          </cell>
          <cell r="DK484">
            <v>-30.950809000001755</v>
          </cell>
          <cell r="DL484">
            <v>-175.49208900000667</v>
          </cell>
          <cell r="DM484">
            <v>-84.78217200000654</v>
          </cell>
          <cell r="DN484">
            <v>-15.571498999983305</v>
          </cell>
          <cell r="DO484">
            <v>-88.648858000000473</v>
          </cell>
          <cell r="DP484">
            <v>-58.141432000003988</v>
          </cell>
          <cell r="DQ484">
            <v>-2.9959159999998519</v>
          </cell>
          <cell r="DR484">
            <v>-568.85435199993663</v>
          </cell>
          <cell r="DS484">
            <v>-126.93857700000808</v>
          </cell>
          <cell r="DT484">
            <v>-77.70693799998844</v>
          </cell>
          <cell r="DU484">
            <v>-112.8154870000144</v>
          </cell>
          <cell r="DV484">
            <v>-32.104965999998967</v>
          </cell>
          <cell r="DW484">
            <v>-11.358882000000449</v>
          </cell>
          <cell r="DX484">
            <v>-30.94318000000203</v>
          </cell>
          <cell r="DY484">
            <v>-185.68194999999832</v>
          </cell>
          <cell r="DZ484">
            <v>-71.306266999992658</v>
          </cell>
          <cell r="EA484">
            <v>270.50512699999672</v>
          </cell>
          <cell r="EB484">
            <v>-36.061195999995107</v>
          </cell>
          <cell r="EC484">
            <v>-90.660469000009471</v>
          </cell>
          <cell r="ED484">
            <v>-63.781567000012728</v>
          </cell>
        </row>
        <row r="485">
          <cell r="C485" t="str">
            <v>Wyodak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-14.044819999951869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-14.044820000010077</v>
          </cell>
          <cell r="AR485">
            <v>-695.90684999991208</v>
          </cell>
          <cell r="AS485">
            <v>-111.77717999997549</v>
          </cell>
          <cell r="AT485">
            <v>-143.38979000001564</v>
          </cell>
          <cell r="AU485">
            <v>-127.91752999997698</v>
          </cell>
          <cell r="AV485">
            <v>21.872550000000047</v>
          </cell>
          <cell r="AW485">
            <v>-13.851070000004256</v>
          </cell>
          <cell r="AX485">
            <v>-20.824469999992289</v>
          </cell>
          <cell r="AY485">
            <v>-1.0408999999926891</v>
          </cell>
          <cell r="AZ485">
            <v>-1.5631099999882281</v>
          </cell>
          <cell r="BA485">
            <v>-30.116810000006808</v>
          </cell>
          <cell r="BB485">
            <v>-52.602340000012191</v>
          </cell>
          <cell r="BC485">
            <v>-76.72440999999526</v>
          </cell>
          <cell r="BD485">
            <v>-137.97179000001051</v>
          </cell>
          <cell r="BE485">
            <v>-651.82592999981716</v>
          </cell>
          <cell r="BF485">
            <v>-104.0230300000112</v>
          </cell>
          <cell r="BG485">
            <v>-140.33594000001904</v>
          </cell>
          <cell r="BH485">
            <v>-111.08966999998665</v>
          </cell>
          <cell r="BI485">
            <v>6.3867200000095181</v>
          </cell>
          <cell r="BJ485">
            <v>-3.3478999999933876</v>
          </cell>
          <cell r="BK485">
            <v>-25.15757000001031</v>
          </cell>
          <cell r="BL485">
            <v>0</v>
          </cell>
          <cell r="BM485">
            <v>-1.5629999999946449</v>
          </cell>
          <cell r="BN485">
            <v>-27.685770000010962</v>
          </cell>
          <cell r="BO485">
            <v>-46.593500000017229</v>
          </cell>
          <cell r="BP485">
            <v>-64.547099999996135</v>
          </cell>
          <cell r="BQ485">
            <v>-133.86916999999085</v>
          </cell>
          <cell r="BR485">
            <v>-664.46281000040472</v>
          </cell>
          <cell r="BS485">
            <v>-96.599059999978635</v>
          </cell>
          <cell r="BT485">
            <v>-152.43204000001424</v>
          </cell>
          <cell r="BU485">
            <v>-119.36859999998705</v>
          </cell>
          <cell r="BV485">
            <v>-3.6661299999977928</v>
          </cell>
          <cell r="BW485">
            <v>-10.434320000000298</v>
          </cell>
          <cell r="BX485">
            <v>-23.905180000001565</v>
          </cell>
          <cell r="BY485">
            <v>0</v>
          </cell>
          <cell r="BZ485">
            <v>-1.5631100000173319</v>
          </cell>
          <cell r="CA485">
            <v>-21.552750000002561</v>
          </cell>
          <cell r="CB485">
            <v>-44.327250000002095</v>
          </cell>
          <cell r="CC485">
            <v>-67.677750000002561</v>
          </cell>
          <cell r="CD485">
            <v>-122.93662000002223</v>
          </cell>
          <cell r="CE485">
            <v>-694.97821999993175</v>
          </cell>
          <cell r="CF485">
            <v>-120.9755399999849</v>
          </cell>
          <cell r="CG485">
            <v>-160.636599999998</v>
          </cell>
          <cell r="CH485">
            <v>-109.8173700000043</v>
          </cell>
          <cell r="CI485">
            <v>-4.681750000003376</v>
          </cell>
          <cell r="CJ485">
            <v>-4.5119699999922886</v>
          </cell>
          <cell r="CK485">
            <v>-18.983399999997346</v>
          </cell>
          <cell r="CL485">
            <v>-2.5783700000029057</v>
          </cell>
          <cell r="CM485">
            <v>-3.5469999999913853</v>
          </cell>
          <cell r="CN485">
            <v>-38.505020000011427</v>
          </cell>
          <cell r="CO485">
            <v>-49.997169999987818</v>
          </cell>
          <cell r="CP485">
            <v>-73.081909999978961</v>
          </cell>
          <cell r="CQ485">
            <v>-107.66211999999359</v>
          </cell>
          <cell r="CR485">
            <v>-632.97228999971412</v>
          </cell>
          <cell r="CS485">
            <v>-92.216840000008233</v>
          </cell>
          <cell r="CT485">
            <v>-116.62917000000016</v>
          </cell>
          <cell r="CU485">
            <v>-120.73780999999144</v>
          </cell>
          <cell r="CV485">
            <v>-3.6661400000011781</v>
          </cell>
          <cell r="CW485">
            <v>-5.2938199999916833</v>
          </cell>
          <cell r="CX485">
            <v>-27.076799999980722</v>
          </cell>
          <cell r="CY485">
            <v>-1.0408900000038557</v>
          </cell>
          <cell r="CZ485">
            <v>-1.5629899999767076</v>
          </cell>
          <cell r="DA485">
            <v>-34.484410000004573</v>
          </cell>
          <cell r="DB485">
            <v>-41.86398999998346</v>
          </cell>
          <cell r="DC485">
            <v>-67.685580000019399</v>
          </cell>
          <cell r="DD485">
            <v>-120.71385000000009</v>
          </cell>
          <cell r="DE485">
            <v>-597.59780999971554</v>
          </cell>
          <cell r="DF485">
            <v>-92.447240000008605</v>
          </cell>
          <cell r="DG485">
            <v>-108.71531999998842</v>
          </cell>
          <cell r="DH485">
            <v>-108.95809999998892</v>
          </cell>
          <cell r="DI485">
            <v>-3.6661199999944074</v>
          </cell>
          <cell r="DJ485">
            <v>-5.150629999989178</v>
          </cell>
          <cell r="DK485">
            <v>-20.513429999991786</v>
          </cell>
          <cell r="DL485">
            <v>0</v>
          </cell>
          <cell r="DM485">
            <v>-1.5628600000054576</v>
          </cell>
          <cell r="DN485">
            <v>-27.684659999998985</v>
          </cell>
          <cell r="DO485">
            <v>-50.066659999982221</v>
          </cell>
          <cell r="DP485">
            <v>-69.411309999995865</v>
          </cell>
          <cell r="DQ485">
            <v>-109.42147999998997</v>
          </cell>
          <cell r="DR485">
            <v>-543.07059999974445</v>
          </cell>
          <cell r="DS485">
            <v>-89.842000000004191</v>
          </cell>
          <cell r="DT485">
            <v>-114.11873000001651</v>
          </cell>
          <cell r="DU485">
            <v>-101.39627000002656</v>
          </cell>
          <cell r="DV485">
            <v>37.689220000000205</v>
          </cell>
          <cell r="DW485">
            <v>-3.5935199999948964</v>
          </cell>
          <cell r="DX485">
            <v>-19.470310000004247</v>
          </cell>
          <cell r="DY485">
            <v>-1.5374799999990501</v>
          </cell>
          <cell r="DZ485">
            <v>-1.5628600000054576</v>
          </cell>
          <cell r="EA485">
            <v>-29.780890000023646</v>
          </cell>
          <cell r="EB485">
            <v>-44.513440000009723</v>
          </cell>
          <cell r="EC485">
            <v>-68.846939999988535</v>
          </cell>
          <cell r="ED485">
            <v>-106.09737999999197</v>
          </cell>
        </row>
        <row r="486">
          <cell r="C486" t="str">
            <v>Ramp Loss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A488" t="str">
            <v>Total Coal Generation</v>
          </cell>
          <cell r="F488">
            <v>-1171.8134910003282</v>
          </cell>
          <cell r="G488">
            <v>-1196.7443289998919</v>
          </cell>
          <cell r="H488">
            <v>-932.08020799979568</v>
          </cell>
          <cell r="I488">
            <v>-1100.8744820002466</v>
          </cell>
          <cell r="J488">
            <v>-1030.1571309999563</v>
          </cell>
          <cell r="K488">
            <v>-1101.6819150000811</v>
          </cell>
          <cell r="L488">
            <v>-1434.1688770009205</v>
          </cell>
          <cell r="M488">
            <v>-1965.6934690000489</v>
          </cell>
          <cell r="N488">
            <v>-1864.0825000004843</v>
          </cell>
          <cell r="O488">
            <v>-1809.9093999997713</v>
          </cell>
          <cell r="P488">
            <v>-1635.1403479999863</v>
          </cell>
          <cell r="Q488">
            <v>-954.78971899952739</v>
          </cell>
          <cell r="R488">
            <v>-18025.832374997437</v>
          </cell>
          <cell r="S488">
            <v>-1028.8255729991943</v>
          </cell>
          <cell r="T488">
            <v>-1142.8901309999637</v>
          </cell>
          <cell r="U488">
            <v>-899.81731300009415</v>
          </cell>
          <cell r="V488">
            <v>-1090.7848110003397</v>
          </cell>
          <cell r="W488">
            <v>-1283.3261570003815</v>
          </cell>
          <cell r="X488">
            <v>-1728.818105999846</v>
          </cell>
          <cell r="Y488">
            <v>-1234.190537000075</v>
          </cell>
          <cell r="Z488">
            <v>-1952.649291000329</v>
          </cell>
          <cell r="AA488">
            <v>-2142.3378920000978</v>
          </cell>
          <cell r="AB488">
            <v>-1776.8530509998091</v>
          </cell>
          <cell r="AC488">
            <v>-1860.489933999721</v>
          </cell>
          <cell r="AD488">
            <v>-1884.8495789999142</v>
          </cell>
          <cell r="AE488">
            <v>-16698.598568990827</v>
          </cell>
          <cell r="AF488">
            <v>-1314.3545099999756</v>
          </cell>
          <cell r="AG488">
            <v>-863.81961500039324</v>
          </cell>
          <cell r="AH488">
            <v>-1017.3511029998772</v>
          </cell>
          <cell r="AI488">
            <v>-1094.3966840002686</v>
          </cell>
          <cell r="AJ488">
            <v>-1346.1204840005375</v>
          </cell>
          <cell r="AK488">
            <v>-1812.8255429998972</v>
          </cell>
          <cell r="AL488">
            <v>-1200.6431940002367</v>
          </cell>
          <cell r="AM488">
            <v>-1907.9806679999456</v>
          </cell>
          <cell r="AN488">
            <v>-2310.9826519996859</v>
          </cell>
          <cell r="AO488">
            <v>-1646.1206169999205</v>
          </cell>
          <cell r="AP488">
            <v>-1515.148583999835</v>
          </cell>
          <cell r="AQ488">
            <v>-668.85491500003263</v>
          </cell>
          <cell r="AR488">
            <v>9174.9752930030227</v>
          </cell>
          <cell r="AS488">
            <v>2675.6425149999559</v>
          </cell>
          <cell r="AT488">
            <v>1827.9646699996665</v>
          </cell>
          <cell r="AU488">
            <v>1284.3552190000191</v>
          </cell>
          <cell r="AV488">
            <v>662.5113109999802</v>
          </cell>
          <cell r="AW488">
            <v>514.37647500028834</v>
          </cell>
          <cell r="AX488">
            <v>-282.65403299964964</v>
          </cell>
          <cell r="AY488">
            <v>65.625753999687731</v>
          </cell>
          <cell r="AZ488">
            <v>-772.72552399989218</v>
          </cell>
          <cell r="BA488">
            <v>-555.52090700017288</v>
          </cell>
          <cell r="BB488">
            <v>248.46679900027812</v>
          </cell>
          <cell r="BC488">
            <v>1834.8406779998913</v>
          </cell>
          <cell r="BD488">
            <v>1672.0923359999433</v>
          </cell>
          <cell r="BE488">
            <v>10250.570331003517</v>
          </cell>
          <cell r="BF488">
            <v>2729.0610780003481</v>
          </cell>
          <cell r="BG488">
            <v>1986.4096100009046</v>
          </cell>
          <cell r="BH488">
            <v>1692.9659939999692</v>
          </cell>
          <cell r="BI488">
            <v>733.36873999983072</v>
          </cell>
          <cell r="BJ488">
            <v>467.4257430001162</v>
          </cell>
          <cell r="BK488">
            <v>-318.99168299976736</v>
          </cell>
          <cell r="BL488">
            <v>-79.863611000124365</v>
          </cell>
          <cell r="BM488">
            <v>-754.82219700003043</v>
          </cell>
          <cell r="BN488">
            <v>-443.76592099992558</v>
          </cell>
          <cell r="BO488">
            <v>344.56300900038332</v>
          </cell>
          <cell r="BP488">
            <v>1962.6342900004238</v>
          </cell>
          <cell r="BQ488">
            <v>1931.5852789995261</v>
          </cell>
          <cell r="BR488">
            <v>11137.946266997606</v>
          </cell>
          <cell r="BS488">
            <v>4176.9767540004104</v>
          </cell>
          <cell r="BT488">
            <v>1869.2214980004355</v>
          </cell>
          <cell r="BU488">
            <v>1591.7205670000985</v>
          </cell>
          <cell r="BV488">
            <v>682.7166650001891</v>
          </cell>
          <cell r="BW488">
            <v>587.65085999993607</v>
          </cell>
          <cell r="BX488">
            <v>-78.281245999969542</v>
          </cell>
          <cell r="BY488">
            <v>41.6186090009287</v>
          </cell>
          <cell r="BZ488">
            <v>-841.85645900014788</v>
          </cell>
          <cell r="CA488">
            <v>-462.68599499994889</v>
          </cell>
          <cell r="CB488">
            <v>316.2752399998717</v>
          </cell>
          <cell r="CC488">
            <v>1692.9664089996368</v>
          </cell>
          <cell r="CD488">
            <v>1561.623365000356</v>
          </cell>
          <cell r="CE488">
            <v>8674.6068659983575</v>
          </cell>
          <cell r="CF488">
            <v>1738.6155810002238</v>
          </cell>
          <cell r="CG488">
            <v>1848.4550799997523</v>
          </cell>
          <cell r="CH488">
            <v>2149.1887579998001</v>
          </cell>
          <cell r="CI488">
            <v>669.34074599971063</v>
          </cell>
          <cell r="CJ488">
            <v>582.21380199911073</v>
          </cell>
          <cell r="CK488">
            <v>150.84800400026143</v>
          </cell>
          <cell r="CL488">
            <v>-271.95070700021461</v>
          </cell>
          <cell r="CM488">
            <v>-836.42145800078288</v>
          </cell>
          <cell r="CN488">
            <v>-617.32126099988818</v>
          </cell>
          <cell r="CO488">
            <v>541.53178400034085</v>
          </cell>
          <cell r="CP488">
            <v>1275.4603870003484</v>
          </cell>
          <cell r="CQ488">
            <v>1444.6461499999277</v>
          </cell>
          <cell r="CR488">
            <v>16841.491941999644</v>
          </cell>
          <cell r="CS488">
            <v>2255.019077999983</v>
          </cell>
          <cell r="CT488">
            <v>4308.2804539999925</v>
          </cell>
          <cell r="CU488">
            <v>2274.2927210000344</v>
          </cell>
          <cell r="CV488">
            <v>1524.4444079990499</v>
          </cell>
          <cell r="CW488">
            <v>599.98552699992433</v>
          </cell>
          <cell r="CX488">
            <v>405.73233899986371</v>
          </cell>
          <cell r="CY488">
            <v>660.28602099930868</v>
          </cell>
          <cell r="CZ488">
            <v>-639.23539199959487</v>
          </cell>
          <cell r="DA488">
            <v>-50.344455999787897</v>
          </cell>
          <cell r="DB488">
            <v>770.94327999977395</v>
          </cell>
          <cell r="DC488">
            <v>2585.9381560003385</v>
          </cell>
          <cell r="DD488">
            <v>2146.149805999361</v>
          </cell>
          <cell r="DE488">
            <v>13689.130941998214</v>
          </cell>
          <cell r="DF488">
            <v>2695.6299540004693</v>
          </cell>
          <cell r="DG488">
            <v>1939.1420030002482</v>
          </cell>
          <cell r="DH488">
            <v>2049.0339009999298</v>
          </cell>
          <cell r="DI488">
            <v>2318.4156150002964</v>
          </cell>
          <cell r="DJ488">
            <v>641.32335599977523</v>
          </cell>
          <cell r="DK488">
            <v>465.87704199971631</v>
          </cell>
          <cell r="DL488">
            <v>-274.29178799968213</v>
          </cell>
          <cell r="DM488">
            <v>-641.49375000037253</v>
          </cell>
          <cell r="DN488">
            <v>-66.431075000669807</v>
          </cell>
          <cell r="DO488">
            <v>731.93463499937207</v>
          </cell>
          <cell r="DP488">
            <v>1854.7623150004074</v>
          </cell>
          <cell r="DQ488">
            <v>1975.2287340001203</v>
          </cell>
          <cell r="DR488">
            <v>15835.497606001794</v>
          </cell>
          <cell r="DS488">
            <v>2776.0657050004229</v>
          </cell>
          <cell r="DT488">
            <v>1978.2762580006383</v>
          </cell>
          <cell r="DU488">
            <v>2025.981401999481</v>
          </cell>
          <cell r="DV488">
            <v>1306.5757090006955</v>
          </cell>
          <cell r="DW488">
            <v>675.95653200009838</v>
          </cell>
          <cell r="DX488">
            <v>791.75883500045165</v>
          </cell>
          <cell r="DY488">
            <v>-340.04628700017929</v>
          </cell>
          <cell r="DZ488">
            <v>-494.37362900050357</v>
          </cell>
          <cell r="EA488">
            <v>2349.4381329994649</v>
          </cell>
          <cell r="EB488">
            <v>511.28396000014618</v>
          </cell>
          <cell r="EC488">
            <v>1827.3524179994129</v>
          </cell>
          <cell r="ED488">
            <v>2427.2285700002685</v>
          </cell>
        </row>
        <row r="490">
          <cell r="A490" t="str">
            <v>Gas Generation</v>
          </cell>
        </row>
        <row r="491">
          <cell r="C491" t="str">
            <v>Chehalis</v>
          </cell>
          <cell r="F491">
            <v>-248.65280999999959</v>
          </cell>
          <cell r="G491">
            <v>-1.3400800000017625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-0.51975999999558553</v>
          </cell>
          <cell r="O491">
            <v>-15.900030000018887</v>
          </cell>
          <cell r="P491">
            <v>0</v>
          </cell>
          <cell r="Q491">
            <v>-191.32413999998244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65.076589999953285</v>
          </cell>
          <cell r="AS491">
            <v>0</v>
          </cell>
          <cell r="AT491">
            <v>0</v>
          </cell>
          <cell r="AU491">
            <v>0</v>
          </cell>
          <cell r="AV491">
            <v>51.065070000011474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14.011520000000019</v>
          </cell>
          <cell r="BB491">
            <v>0</v>
          </cell>
          <cell r="BC491">
            <v>0</v>
          </cell>
          <cell r="BD491">
            <v>0</v>
          </cell>
          <cell r="BE491">
            <v>123.31948999967426</v>
          </cell>
          <cell r="BF491">
            <v>26.48006000003079</v>
          </cell>
          <cell r="BG491">
            <v>0</v>
          </cell>
          <cell r="BH491">
            <v>0</v>
          </cell>
          <cell r="BI491">
            <v>86.861260000034235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9.9781700000166893</v>
          </cell>
          <cell r="BO491">
            <v>0</v>
          </cell>
          <cell r="BP491">
            <v>0</v>
          </cell>
          <cell r="BQ491">
            <v>0</v>
          </cell>
          <cell r="BR491">
            <v>179.52141000004485</v>
          </cell>
          <cell r="BS491">
            <v>-78.654380000021774</v>
          </cell>
          <cell r="BT491">
            <v>0</v>
          </cell>
          <cell r="BU491">
            <v>0</v>
          </cell>
          <cell r="BV491">
            <v>71.739999999990687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8.7436499999603257</v>
          </cell>
          <cell r="CB491">
            <v>0</v>
          </cell>
          <cell r="CC491">
            <v>0</v>
          </cell>
          <cell r="CD491">
            <v>177.6921399999992</v>
          </cell>
          <cell r="CE491">
            <v>1211.0551700000651</v>
          </cell>
          <cell r="CF491">
            <v>419.5447699999786</v>
          </cell>
          <cell r="CG491">
            <v>0</v>
          </cell>
          <cell r="CH491">
            <v>0</v>
          </cell>
          <cell r="CI491">
            <v>220.42422000004444</v>
          </cell>
          <cell r="CJ491">
            <v>0</v>
          </cell>
          <cell r="CK491">
            <v>0</v>
          </cell>
          <cell r="CL491">
            <v>0</v>
          </cell>
          <cell r="CM491">
            <v>-5.9602099999901839</v>
          </cell>
          <cell r="CN491">
            <v>59.143350000027567</v>
          </cell>
          <cell r="CO491">
            <v>0</v>
          </cell>
          <cell r="CP491">
            <v>225.9199699999881</v>
          </cell>
          <cell r="CQ491">
            <v>291.9830700000166</v>
          </cell>
          <cell r="CR491">
            <v>289.72457000007853</v>
          </cell>
          <cell r="CS491">
            <v>357.61814999999478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-67.893580000032671</v>
          </cell>
          <cell r="DB491">
            <v>0</v>
          </cell>
          <cell r="DC491">
            <v>0</v>
          </cell>
          <cell r="DD491">
            <v>0</v>
          </cell>
          <cell r="DE491">
            <v>382.30388999998104</v>
          </cell>
          <cell r="DF491">
            <v>0</v>
          </cell>
          <cell r="DG491">
            <v>0</v>
          </cell>
          <cell r="DH491">
            <v>0</v>
          </cell>
          <cell r="DI491">
            <v>453.71714999998221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-71.413260000001173</v>
          </cell>
          <cell r="DO491">
            <v>0</v>
          </cell>
          <cell r="DP491">
            <v>0</v>
          </cell>
          <cell r="DQ491">
            <v>0</v>
          </cell>
          <cell r="DR491">
            <v>671.08075999998255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-70.909440000017639</v>
          </cell>
          <cell r="EA491">
            <v>741.99020000000019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Cholla - Gas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Currant Creek</v>
          </cell>
          <cell r="F493">
            <v>-0.54370199999539182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-258.90895799995633</v>
          </cell>
          <cell r="L493">
            <v>-9.7602670000051148</v>
          </cell>
          <cell r="M493">
            <v>0</v>
          </cell>
          <cell r="N493">
            <v>-5.322855000034906</v>
          </cell>
          <cell r="O493">
            <v>-32.417309999989811</v>
          </cell>
          <cell r="P493">
            <v>-4.8706000000493077E-2</v>
          </cell>
          <cell r="Q493">
            <v>0</v>
          </cell>
          <cell r="R493">
            <v>-39.594401000067592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-18.011577999975998</v>
          </cell>
          <cell r="Z493">
            <v>-5.7261929999804124</v>
          </cell>
          <cell r="AA493">
            <v>-9.2400000000488944</v>
          </cell>
          <cell r="AB493">
            <v>-0.62130699999397621</v>
          </cell>
          <cell r="AC493">
            <v>0</v>
          </cell>
          <cell r="AD493">
            <v>-5.9953229999518953</v>
          </cell>
          <cell r="AE493">
            <v>-15.201039000065066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-1.6192509999964386</v>
          </cell>
          <cell r="AM493">
            <v>-0.57260200002929196</v>
          </cell>
          <cell r="AN493">
            <v>-13.009186000039335</v>
          </cell>
          <cell r="AO493">
            <v>0</v>
          </cell>
          <cell r="AP493">
            <v>0</v>
          </cell>
          <cell r="AQ493">
            <v>0</v>
          </cell>
          <cell r="AR493">
            <v>249.90682700020261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-4</v>
          </cell>
          <cell r="AZ493">
            <v>-8.9948390000499785</v>
          </cell>
          <cell r="BA493">
            <v>49.767639999976382</v>
          </cell>
          <cell r="BB493">
            <v>76.19517000002088</v>
          </cell>
          <cell r="BC493">
            <v>0</v>
          </cell>
          <cell r="BD493">
            <v>136.9388560000225</v>
          </cell>
          <cell r="BE493">
            <v>85.853681999957189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1.8575779999955557</v>
          </cell>
          <cell r="BM493">
            <v>2.5076029999763705</v>
          </cell>
          <cell r="BN493">
            <v>14.05163200001698</v>
          </cell>
          <cell r="BO493">
            <v>32.743803999968804</v>
          </cell>
          <cell r="BP493">
            <v>0</v>
          </cell>
          <cell r="BQ493">
            <v>34.693064999999478</v>
          </cell>
          <cell r="BR493">
            <v>21.20670900028199</v>
          </cell>
          <cell r="BS493">
            <v>-86.707055000006221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0.62158199999248609</v>
          </cell>
          <cell r="BZ493">
            <v>0</v>
          </cell>
          <cell r="CA493">
            <v>-10.089130000036675</v>
          </cell>
          <cell r="CB493">
            <v>49.461784999992233</v>
          </cell>
          <cell r="CC493">
            <v>32.22742000001017</v>
          </cell>
          <cell r="CD493">
            <v>35.692106999980751</v>
          </cell>
          <cell r="CE493">
            <v>458.10811500018463</v>
          </cell>
          <cell r="CF493">
            <v>135.95557500002906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-2.7467630000319332</v>
          </cell>
          <cell r="CM493">
            <v>4.2286830000230111</v>
          </cell>
          <cell r="CN493">
            <v>33.669640000036452</v>
          </cell>
          <cell r="CO493">
            <v>71.905689999985043</v>
          </cell>
          <cell r="CP493">
            <v>0</v>
          </cell>
          <cell r="CQ493">
            <v>215.09529000002658</v>
          </cell>
          <cell r="CR493">
            <v>-72.552509000059217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-21.664399000059348</v>
          </cell>
          <cell r="DA493">
            <v>-50.88810999999987</v>
          </cell>
          <cell r="DB493">
            <v>0</v>
          </cell>
          <cell r="DC493">
            <v>0</v>
          </cell>
          <cell r="DD493">
            <v>0</v>
          </cell>
          <cell r="DE493">
            <v>177.08558800024912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24.659549999982119</v>
          </cell>
          <cell r="DM493">
            <v>-13.095455000002403</v>
          </cell>
          <cell r="DN493">
            <v>-19.712260000000242</v>
          </cell>
          <cell r="DO493">
            <v>0</v>
          </cell>
          <cell r="DP493">
            <v>0</v>
          </cell>
          <cell r="DQ493">
            <v>185.23375300003681</v>
          </cell>
          <cell r="DR493">
            <v>-410.59392399992794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7.7130940000643022</v>
          </cell>
          <cell r="DZ493">
            <v>-36.155787000025157</v>
          </cell>
          <cell r="EA493">
            <v>-442.51223600003868</v>
          </cell>
          <cell r="EB493">
            <v>60.361005000013392</v>
          </cell>
          <cell r="EC493">
            <v>0</v>
          </cell>
          <cell r="ED493">
            <v>0</v>
          </cell>
        </row>
        <row r="494">
          <cell r="C494" t="str">
            <v>Gadsby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Gadsby CT</v>
          </cell>
          <cell r="F495">
            <v>0</v>
          </cell>
          <cell r="G495">
            <v>0</v>
          </cell>
          <cell r="H495">
            <v>-1.2748999999985244E-2</v>
          </cell>
          <cell r="I495">
            <v>-8.5123999999950684E-2</v>
          </cell>
          <cell r="J495">
            <v>0</v>
          </cell>
          <cell r="K495">
            <v>-0.73864099999991595</v>
          </cell>
          <cell r="L495">
            <v>-0.80463400000007823</v>
          </cell>
          <cell r="M495">
            <v>-19.70761499999935</v>
          </cell>
          <cell r="N495">
            <v>-0.2464060000002064</v>
          </cell>
          <cell r="O495">
            <v>0</v>
          </cell>
          <cell r="P495">
            <v>-10</v>
          </cell>
          <cell r="Q495">
            <v>0</v>
          </cell>
          <cell r="R495">
            <v>-13.349313999991864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-8.536658000004536</v>
          </cell>
          <cell r="Z495">
            <v>-12.949199000002409</v>
          </cell>
          <cell r="AA495">
            <v>-1.86345700000129</v>
          </cell>
          <cell r="AB495">
            <v>0</v>
          </cell>
          <cell r="AC495">
            <v>10</v>
          </cell>
          <cell r="AD495">
            <v>0</v>
          </cell>
          <cell r="AE495">
            <v>-5.1888955000031274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9.8124009999992268</v>
          </cell>
          <cell r="AM495">
            <v>-11.960869000002276</v>
          </cell>
          <cell r="AN495">
            <v>-2.4646594999994704</v>
          </cell>
          <cell r="AO495">
            <v>-0.57576799999878858</v>
          </cell>
          <cell r="AP495">
            <v>0</v>
          </cell>
          <cell r="AQ495">
            <v>0</v>
          </cell>
          <cell r="AR495">
            <v>-9.9863400000031106</v>
          </cell>
          <cell r="AS495">
            <v>0</v>
          </cell>
          <cell r="AT495">
            <v>0</v>
          </cell>
          <cell r="AU495">
            <v>0</v>
          </cell>
          <cell r="AV495">
            <v>-10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1.3660000000527361E-2</v>
          </cell>
          <cell r="BC495">
            <v>0</v>
          </cell>
          <cell r="BD495">
            <v>0</v>
          </cell>
          <cell r="BE495">
            <v>-70.062364999990677</v>
          </cell>
          <cell r="BF495">
            <v>0</v>
          </cell>
          <cell r="BG495">
            <v>-10</v>
          </cell>
          <cell r="BH495">
            <v>0</v>
          </cell>
          <cell r="BI495">
            <v>0</v>
          </cell>
          <cell r="BJ495">
            <v>-0.24639949999982491</v>
          </cell>
          <cell r="BK495">
            <v>-0.43476100000043516</v>
          </cell>
          <cell r="BL495">
            <v>-0.26907299999584211</v>
          </cell>
          <cell r="BM495">
            <v>-36.982670000001235</v>
          </cell>
          <cell r="BN495">
            <v>-19.819091500001377</v>
          </cell>
          <cell r="BO495">
            <v>-2.3103699999992386</v>
          </cell>
          <cell r="BP495">
            <v>0</v>
          </cell>
          <cell r="BQ495">
            <v>0</v>
          </cell>
          <cell r="BR495">
            <v>-110.25443349999841</v>
          </cell>
          <cell r="BS495">
            <v>-30</v>
          </cell>
          <cell r="BT495">
            <v>10</v>
          </cell>
          <cell r="BU495">
            <v>0</v>
          </cell>
          <cell r="BV495">
            <v>11.350796999999147</v>
          </cell>
          <cell r="BW495">
            <v>-0.63038500000038766</v>
          </cell>
          <cell r="BX495">
            <v>0</v>
          </cell>
          <cell r="BY495">
            <v>-21.114492499997141</v>
          </cell>
          <cell r="BZ495">
            <v>-55.35047349999877</v>
          </cell>
          <cell r="CA495">
            <v>-14.154808999999659</v>
          </cell>
          <cell r="CB495">
            <v>-10.395766500001628</v>
          </cell>
          <cell r="CC495">
            <v>4.06959999963874E-2</v>
          </cell>
          <cell r="CD495">
            <v>0</v>
          </cell>
          <cell r="CE495">
            <v>-31.036014999990584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-4.0794000000460073E-2</v>
          </cell>
          <cell r="CK495">
            <v>-10</v>
          </cell>
          <cell r="CL495">
            <v>-0.71012099999643397</v>
          </cell>
          <cell r="CM495">
            <v>-14.91487799999959</v>
          </cell>
          <cell r="CN495">
            <v>-5.3702219999995577</v>
          </cell>
          <cell r="CO495">
            <v>0</v>
          </cell>
          <cell r="CP495">
            <v>0</v>
          </cell>
          <cell r="CQ495">
            <v>0</v>
          </cell>
          <cell r="CR495">
            <v>50</v>
          </cell>
          <cell r="CS495">
            <v>0</v>
          </cell>
          <cell r="CT495">
            <v>50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-10</v>
          </cell>
          <cell r="DF495">
            <v>0</v>
          </cell>
          <cell r="DG495">
            <v>0</v>
          </cell>
          <cell r="DH495">
            <v>0</v>
          </cell>
          <cell r="DI495">
            <v>-10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30</v>
          </cell>
          <cell r="DS495">
            <v>10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10</v>
          </cell>
          <cell r="DZ495">
            <v>0</v>
          </cell>
          <cell r="EA495">
            <v>0</v>
          </cell>
          <cell r="EB495">
            <v>0</v>
          </cell>
          <cell r="EC495">
            <v>10</v>
          </cell>
          <cell r="ED495">
            <v>0</v>
          </cell>
        </row>
        <row r="496">
          <cell r="C496" t="str">
            <v>Hermiston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106.97992000007071</v>
          </cell>
          <cell r="AS496">
            <v>0</v>
          </cell>
          <cell r="AT496">
            <v>21.431219999998575</v>
          </cell>
          <cell r="AU496">
            <v>23.119760000001406</v>
          </cell>
          <cell r="AV496">
            <v>44.329950000013923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-0.34033999999519438</v>
          </cell>
          <cell r="BC496">
            <v>8.4698500000231434</v>
          </cell>
          <cell r="BD496">
            <v>9.9694799999997485</v>
          </cell>
          <cell r="BE496">
            <v>42.383290000027046</v>
          </cell>
          <cell r="BF496">
            <v>0</v>
          </cell>
          <cell r="BG496">
            <v>18.227839999977732</v>
          </cell>
          <cell r="BH496">
            <v>8.8099400000064634</v>
          </cell>
          <cell r="BI496">
            <v>3.2654299999994691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12.080080000014277</v>
          </cell>
          <cell r="BP496">
            <v>0</v>
          </cell>
          <cell r="BQ496">
            <v>0</v>
          </cell>
          <cell r="BR496">
            <v>80.71802999987267</v>
          </cell>
          <cell r="BS496">
            <v>0</v>
          </cell>
          <cell r="BT496">
            <v>9.7999300000083167</v>
          </cell>
          <cell r="BU496">
            <v>0</v>
          </cell>
          <cell r="BV496">
            <v>47.678110000008019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23.239990000001853</v>
          </cell>
          <cell r="CC496">
            <v>0</v>
          </cell>
          <cell r="CD496">
            <v>0</v>
          </cell>
          <cell r="CE496">
            <v>139.90116000012495</v>
          </cell>
          <cell r="CF496">
            <v>0</v>
          </cell>
          <cell r="CG496">
            <v>36.227039999997942</v>
          </cell>
          <cell r="CH496">
            <v>39.926659999997355</v>
          </cell>
          <cell r="CI496">
            <v>43.400920000014594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9.7999299999792129</v>
          </cell>
          <cell r="CO496">
            <v>0</v>
          </cell>
          <cell r="CP496">
            <v>4.3268699999898672</v>
          </cell>
          <cell r="CQ496">
            <v>6.2197400000004563</v>
          </cell>
          <cell r="CR496">
            <v>395.87141000013798</v>
          </cell>
          <cell r="CS496">
            <v>5.3823299999930896</v>
          </cell>
          <cell r="CT496">
            <v>134.8855700000131</v>
          </cell>
          <cell r="CU496">
            <v>32.639020000002347</v>
          </cell>
          <cell r="CV496">
            <v>25.148150000008172</v>
          </cell>
          <cell r="CW496">
            <v>0</v>
          </cell>
          <cell r="CX496">
            <v>9.2701400000078138</v>
          </cell>
          <cell r="CY496">
            <v>0</v>
          </cell>
          <cell r="CZ496">
            <v>-3.7448299999814481</v>
          </cell>
          <cell r="DA496">
            <v>-1.0914699999848381</v>
          </cell>
          <cell r="DB496">
            <v>32.437010000023292</v>
          </cell>
          <cell r="DC496">
            <v>79.203689999994822</v>
          </cell>
          <cell r="DD496">
            <v>81.741800000017975</v>
          </cell>
          <cell r="DE496">
            <v>-1311.7431299996097</v>
          </cell>
          <cell r="DF496">
            <v>91.841780000017025</v>
          </cell>
          <cell r="DG496">
            <v>75.115619999996852</v>
          </cell>
          <cell r="DH496">
            <v>51.354659999982687</v>
          </cell>
          <cell r="DI496">
            <v>-1676.9949400000041</v>
          </cell>
          <cell r="DJ496">
            <v>0</v>
          </cell>
          <cell r="DK496">
            <v>9.2698999999993248</v>
          </cell>
          <cell r="DL496">
            <v>0</v>
          </cell>
          <cell r="DM496">
            <v>-8.0559200000134297</v>
          </cell>
          <cell r="DN496">
            <v>17.700800000020536</v>
          </cell>
          <cell r="DO496">
            <v>26.979549999989104</v>
          </cell>
          <cell r="DP496">
            <v>42.229639999975916</v>
          </cell>
          <cell r="DQ496">
            <v>58.815780000004452</v>
          </cell>
          <cell r="DR496">
            <v>128.92064999998547</v>
          </cell>
          <cell r="DS496">
            <v>82.428320000006352</v>
          </cell>
          <cell r="DT496">
            <v>58.391850000014529</v>
          </cell>
          <cell r="DU496">
            <v>44.84187999999267</v>
          </cell>
          <cell r="DV496">
            <v>6.8510000011883676E-2</v>
          </cell>
          <cell r="DW496">
            <v>0</v>
          </cell>
          <cell r="DX496">
            <v>0</v>
          </cell>
          <cell r="DY496">
            <v>0</v>
          </cell>
          <cell r="DZ496">
            <v>3.5101999999897089</v>
          </cell>
          <cell r="EA496">
            <v>-22.480020000017248</v>
          </cell>
          <cell r="EB496">
            <v>-25.445110000000568</v>
          </cell>
          <cell r="EC496">
            <v>29.544919999985723</v>
          </cell>
          <cell r="ED496">
            <v>-41.939899999997579</v>
          </cell>
        </row>
        <row r="497">
          <cell r="C497" t="str">
            <v>Lake Side 1</v>
          </cell>
          <cell r="F497">
            <v>0</v>
          </cell>
          <cell r="G497">
            <v>0</v>
          </cell>
          <cell r="H497">
            <v>-72.225619999982882</v>
          </cell>
          <cell r="I497">
            <v>-27.559989999979734</v>
          </cell>
          <cell r="J497">
            <v>-73.986529999994673</v>
          </cell>
          <cell r="K497">
            <v>-244.95072000002256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-298.94727999996394</v>
          </cell>
          <cell r="S497">
            <v>0</v>
          </cell>
          <cell r="T497">
            <v>0</v>
          </cell>
          <cell r="U497">
            <v>-113.68368000001647</v>
          </cell>
          <cell r="V497">
            <v>-36.978989999974146</v>
          </cell>
          <cell r="W497">
            <v>-67.700899999996182</v>
          </cell>
          <cell r="X497">
            <v>-80.583709999977145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508.89136000024155</v>
          </cell>
          <cell r="AS497">
            <v>9.2398800000082701</v>
          </cell>
          <cell r="AT497">
            <v>59.83717000001343</v>
          </cell>
          <cell r="AU497">
            <v>0</v>
          </cell>
          <cell r="AV497">
            <v>237.79391999996733</v>
          </cell>
          <cell r="AW497">
            <v>-63.235459999996237</v>
          </cell>
          <cell r="AX497">
            <v>0</v>
          </cell>
          <cell r="AY497">
            <v>0</v>
          </cell>
          <cell r="AZ497">
            <v>0</v>
          </cell>
          <cell r="BA497">
            <v>58.710399999981746</v>
          </cell>
          <cell r="BB497">
            <v>113.26832999999169</v>
          </cell>
          <cell r="BC497">
            <v>44.4375</v>
          </cell>
          <cell r="BD497">
            <v>48.839619999984279</v>
          </cell>
          <cell r="BE497">
            <v>235.45604000007734</v>
          </cell>
          <cell r="BF497">
            <v>0</v>
          </cell>
          <cell r="BG497">
            <v>31.765629999979865</v>
          </cell>
          <cell r="BH497">
            <v>7.3842899999581277</v>
          </cell>
          <cell r="BI497">
            <v>205.31706000003032</v>
          </cell>
          <cell r="BJ497">
            <v>-49.759539999999106</v>
          </cell>
          <cell r="BK497">
            <v>0</v>
          </cell>
          <cell r="BL497">
            <v>0</v>
          </cell>
          <cell r="BM497">
            <v>0</v>
          </cell>
          <cell r="BN497">
            <v>6.9322500000125729</v>
          </cell>
          <cell r="BO497">
            <v>25.346519999962766</v>
          </cell>
          <cell r="BP497">
            <v>8.469829999958165</v>
          </cell>
          <cell r="BQ497">
            <v>0</v>
          </cell>
          <cell r="BR497">
            <v>366.39166000019759</v>
          </cell>
          <cell r="BS497">
            <v>0</v>
          </cell>
          <cell r="BT497">
            <v>17.559799999988172</v>
          </cell>
          <cell r="BU497">
            <v>85.947749999992084</v>
          </cell>
          <cell r="BV497">
            <v>313.77013999997871</v>
          </cell>
          <cell r="BW497">
            <v>-116.80507000000216</v>
          </cell>
          <cell r="BX497">
            <v>10.886899999983143</v>
          </cell>
          <cell r="BY497">
            <v>0</v>
          </cell>
          <cell r="BZ497">
            <v>0</v>
          </cell>
          <cell r="CA497">
            <v>0</v>
          </cell>
          <cell r="CB497">
            <v>42.452290000044741</v>
          </cell>
          <cell r="CC497">
            <v>8.4698599999537691</v>
          </cell>
          <cell r="CD497">
            <v>4.1099899999680929</v>
          </cell>
          <cell r="CE497">
            <v>1023.3269099998288</v>
          </cell>
          <cell r="CF497">
            <v>45.519169999985024</v>
          </cell>
          <cell r="CG497">
            <v>399.51483000000007</v>
          </cell>
          <cell r="CH497">
            <v>0</v>
          </cell>
          <cell r="CI497">
            <v>221.8786399999517</v>
          </cell>
          <cell r="CJ497">
            <v>0</v>
          </cell>
          <cell r="CK497">
            <v>0</v>
          </cell>
          <cell r="CL497">
            <v>0</v>
          </cell>
          <cell r="CM497">
            <v>17.899910000036471</v>
          </cell>
          <cell r="CN497">
            <v>14.165639999962877</v>
          </cell>
          <cell r="CO497">
            <v>59.540589999989606</v>
          </cell>
          <cell r="CP497">
            <v>264.80813000001945</v>
          </cell>
          <cell r="CQ497">
            <v>0</v>
          </cell>
          <cell r="CR497">
            <v>-320.95290000038221</v>
          </cell>
          <cell r="CS497">
            <v>304.52668000000995</v>
          </cell>
          <cell r="CT497">
            <v>-494.12758999998914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6.9010299999499694</v>
          </cell>
          <cell r="CZ497">
            <v>-26.816560000064783</v>
          </cell>
          <cell r="DA497">
            <v>-163.69082999997772</v>
          </cell>
          <cell r="DB497">
            <v>-2.916399999987334</v>
          </cell>
          <cell r="DC497">
            <v>0</v>
          </cell>
          <cell r="DD497">
            <v>55.170769999967888</v>
          </cell>
          <cell r="DE497">
            <v>877.94596999976784</v>
          </cell>
          <cell r="DF497">
            <v>287.90684999997029</v>
          </cell>
          <cell r="DG497">
            <v>230.36936999997124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23.517140000010841</v>
          </cell>
          <cell r="DM497">
            <v>-38.204289999965113</v>
          </cell>
          <cell r="DN497">
            <v>138.08663999999408</v>
          </cell>
          <cell r="DO497">
            <v>22.498259999963921</v>
          </cell>
          <cell r="DP497">
            <v>213.77199999999721</v>
          </cell>
          <cell r="DQ497">
            <v>0</v>
          </cell>
          <cell r="DR497">
            <v>767.99592999974266</v>
          </cell>
          <cell r="DS497">
            <v>267.95681000000332</v>
          </cell>
          <cell r="DT497">
            <v>171.14679000002798</v>
          </cell>
          <cell r="DU497">
            <v>0</v>
          </cell>
          <cell r="DV497">
            <v>135.8422600000049</v>
          </cell>
          <cell r="DW497">
            <v>0</v>
          </cell>
          <cell r="DX497">
            <v>0</v>
          </cell>
          <cell r="DY497">
            <v>5.5596200000145473</v>
          </cell>
          <cell r="DZ497">
            <v>-48.855559999938123</v>
          </cell>
          <cell r="EA497">
            <v>-11.470380000013392</v>
          </cell>
          <cell r="EB497">
            <v>72.582720000005793</v>
          </cell>
          <cell r="EC497">
            <v>223.63715000002412</v>
          </cell>
          <cell r="ED497">
            <v>-48.403479999979027</v>
          </cell>
        </row>
        <row r="498">
          <cell r="C498" t="str">
            <v>Lake Side 2</v>
          </cell>
          <cell r="F498">
            <v>-15.146064999978989</v>
          </cell>
          <cell r="G498">
            <v>-24.43191000004299</v>
          </cell>
          <cell r="H498">
            <v>-151.23736899998039</v>
          </cell>
          <cell r="I498">
            <v>-96.958547000016551</v>
          </cell>
          <cell r="J498">
            <v>-176.48924299998907</v>
          </cell>
          <cell r="K498">
            <v>-349.37891299999319</v>
          </cell>
          <cell r="L498">
            <v>-44.152440000034403</v>
          </cell>
          <cell r="M498">
            <v>-0.44914199999766424</v>
          </cell>
          <cell r="N498">
            <v>-56.053169999970123</v>
          </cell>
          <cell r="O498">
            <v>-71.471341000054963</v>
          </cell>
          <cell r="P498">
            <v>0</v>
          </cell>
          <cell r="Q498">
            <v>-56.492680000024848</v>
          </cell>
          <cell r="R498">
            <v>-649.70043700002134</v>
          </cell>
          <cell r="S498">
            <v>-39.742989999998827</v>
          </cell>
          <cell r="T498">
            <v>-20.096550000016578</v>
          </cell>
          <cell r="U498">
            <v>-75.010230000014417</v>
          </cell>
          <cell r="V498">
            <v>-110.82322000002023</v>
          </cell>
          <cell r="W498">
            <v>-144.260970000003</v>
          </cell>
          <cell r="X498">
            <v>-106.09853000001749</v>
          </cell>
          <cell r="Y498">
            <v>-15.346908000006806</v>
          </cell>
          <cell r="Z498">
            <v>-57.991168999986257</v>
          </cell>
          <cell r="AA498">
            <v>-61.880503000051249</v>
          </cell>
          <cell r="AB498">
            <v>-18.449367000022903</v>
          </cell>
          <cell r="AC498">
            <v>0</v>
          </cell>
          <cell r="AD498">
            <v>0</v>
          </cell>
          <cell r="AE498">
            <v>-167.78368800133467</v>
          </cell>
          <cell r="AF498">
            <v>-0.1484000000054948</v>
          </cell>
          <cell r="AG498">
            <v>-8.8700000022072345E-2</v>
          </cell>
          <cell r="AH498">
            <v>-0.82859999994980171</v>
          </cell>
          <cell r="AI498">
            <v>-8.6103899999870919</v>
          </cell>
          <cell r="AJ498">
            <v>-39.980822000012267</v>
          </cell>
          <cell r="AK498">
            <v>-34.890330000023823</v>
          </cell>
          <cell r="AL498">
            <v>-2.0939890000154264</v>
          </cell>
          <cell r="AM498">
            <v>-32.966155999980401</v>
          </cell>
          <cell r="AN498">
            <v>-47.885288999939803</v>
          </cell>
          <cell r="AO498">
            <v>-0.29101200000150129</v>
          </cell>
          <cell r="AP498">
            <v>0</v>
          </cell>
          <cell r="AQ498">
            <v>0</v>
          </cell>
          <cell r="AR498">
            <v>1015.150620999746</v>
          </cell>
          <cell r="AS498">
            <v>158.65152999997372</v>
          </cell>
          <cell r="AT498">
            <v>216.41589000000386</v>
          </cell>
          <cell r="AU498">
            <v>189.24116999999387</v>
          </cell>
          <cell r="AV498">
            <v>87.706220000050962</v>
          </cell>
          <cell r="AW498">
            <v>-64.189503000001423</v>
          </cell>
          <cell r="AX498">
            <v>-17.840649999969173</v>
          </cell>
          <cell r="AY498">
            <v>0</v>
          </cell>
          <cell r="AZ498">
            <v>-43.299453000014182</v>
          </cell>
          <cell r="BA498">
            <v>25.369757000007667</v>
          </cell>
          <cell r="BB498">
            <v>121.55061999999452</v>
          </cell>
          <cell r="BC498">
            <v>136.21230000001378</v>
          </cell>
          <cell r="BD498">
            <v>205.33274000004167</v>
          </cell>
          <cell r="BE498">
            <v>570.10747299995273</v>
          </cell>
          <cell r="BF498">
            <v>108.68994000001112</v>
          </cell>
          <cell r="BG498">
            <v>66.759200000029523</v>
          </cell>
          <cell r="BH498">
            <v>97.360320000036154</v>
          </cell>
          <cell r="BI498">
            <v>207.87151000002632</v>
          </cell>
          <cell r="BJ498">
            <v>-93.919330999953672</v>
          </cell>
          <cell r="BK498">
            <v>-51.828018000000156</v>
          </cell>
          <cell r="BL498">
            <v>-3.3564079999923706</v>
          </cell>
          <cell r="BM498">
            <v>-24.115537000005133</v>
          </cell>
          <cell r="BN498">
            <v>29.402275999949779</v>
          </cell>
          <cell r="BO498">
            <v>83.361341000010725</v>
          </cell>
          <cell r="BP498">
            <v>26.690049999975599</v>
          </cell>
          <cell r="BQ498">
            <v>123.19213000003947</v>
          </cell>
          <cell r="BR498">
            <v>-208.53985699918121</v>
          </cell>
          <cell r="BS498">
            <v>-1219.1086999999825</v>
          </cell>
          <cell r="BT498">
            <v>174.24640000000363</v>
          </cell>
          <cell r="BU498">
            <v>214.14713999995729</v>
          </cell>
          <cell r="BV498">
            <v>180.94607000000542</v>
          </cell>
          <cell r="BW498">
            <v>-54.350407999998424</v>
          </cell>
          <cell r="BX498">
            <v>-50.369919999968261</v>
          </cell>
          <cell r="BY498">
            <v>-23.780554000055417</v>
          </cell>
          <cell r="BZ498">
            <v>-10.277536000008695</v>
          </cell>
          <cell r="CA498">
            <v>28.257691000006162</v>
          </cell>
          <cell r="CB498">
            <v>117.4269000000204</v>
          </cell>
          <cell r="CC498">
            <v>188.05946999997832</v>
          </cell>
          <cell r="CD498">
            <v>246.26358999998774</v>
          </cell>
          <cell r="CE498">
            <v>1068.1932199997827</v>
          </cell>
          <cell r="CF498">
            <v>427.51630999997724</v>
          </cell>
          <cell r="CG498">
            <v>33.410600000002887</v>
          </cell>
          <cell r="CH498">
            <v>88.984850000008009</v>
          </cell>
          <cell r="CI498">
            <v>213.6691400000127</v>
          </cell>
          <cell r="CJ498">
            <v>1.7494000000297092</v>
          </cell>
          <cell r="CK498">
            <v>-5.7799900000100024</v>
          </cell>
          <cell r="CL498">
            <v>0</v>
          </cell>
          <cell r="CM498">
            <v>-1.0262600000132807</v>
          </cell>
          <cell r="CN498">
            <v>18.73908000002848</v>
          </cell>
          <cell r="CO498">
            <v>-39.461980000021867</v>
          </cell>
          <cell r="CP498">
            <v>170.03698999999324</v>
          </cell>
          <cell r="CQ498">
            <v>160.35508000000846</v>
          </cell>
          <cell r="CR498">
            <v>-3795.1300599998794</v>
          </cell>
          <cell r="CS498">
            <v>61.792480000003707</v>
          </cell>
          <cell r="CT498">
            <v>-3540.6963199999882</v>
          </cell>
          <cell r="CU498">
            <v>-31.524770000018179</v>
          </cell>
          <cell r="CV498">
            <v>52.967260000004899</v>
          </cell>
          <cell r="CW498">
            <v>-27.69672000000719</v>
          </cell>
          <cell r="CX498">
            <v>-56.864130000001751</v>
          </cell>
          <cell r="CY498">
            <v>-35.796870000020135</v>
          </cell>
          <cell r="CZ498">
            <v>-47.750370000023395</v>
          </cell>
          <cell r="DA498">
            <v>-124.89108000003034</v>
          </cell>
          <cell r="DB498">
            <v>-34.825720000022557</v>
          </cell>
          <cell r="DC498">
            <v>5.471819999977015</v>
          </cell>
          <cell r="DD498">
            <v>-15.315639999986161</v>
          </cell>
          <cell r="DE498">
            <v>-685.10815999982879</v>
          </cell>
          <cell r="DF498">
            <v>-19.448480000020936</v>
          </cell>
          <cell r="DG498">
            <v>-4.3775500000047032</v>
          </cell>
          <cell r="DH498">
            <v>-3.3708000000333413</v>
          </cell>
          <cell r="DI498">
            <v>24.258900000015274</v>
          </cell>
          <cell r="DJ498">
            <v>-4.7397299999720417</v>
          </cell>
          <cell r="DK498">
            <v>-90.714880000043195</v>
          </cell>
          <cell r="DL498">
            <v>-10.53503999998793</v>
          </cell>
          <cell r="DM498">
            <v>-48.069269999978133</v>
          </cell>
          <cell r="DN498">
            <v>-458.50257000001147</v>
          </cell>
          <cell r="DO498">
            <v>-39.840989999996964</v>
          </cell>
          <cell r="DP498">
            <v>-4.4532800000160933</v>
          </cell>
          <cell r="DQ498">
            <v>-25.314470000041183</v>
          </cell>
          <cell r="DR498">
            <v>-3863.9566999999806</v>
          </cell>
          <cell r="DS498">
            <v>18.261659999960102</v>
          </cell>
          <cell r="DT498">
            <v>21.238489999988815</v>
          </cell>
          <cell r="DU498">
            <v>61.199839999957476</v>
          </cell>
          <cell r="DV498">
            <v>1.5655700000352226</v>
          </cell>
          <cell r="DW498">
            <v>22.11577999999281</v>
          </cell>
          <cell r="DX498">
            <v>-42.679630000027828</v>
          </cell>
          <cell r="DY498">
            <v>-6.3760500000207685</v>
          </cell>
          <cell r="DZ498">
            <v>-135.34124999999767</v>
          </cell>
          <cell r="EA498">
            <v>-3746.0316600000369</v>
          </cell>
          <cell r="EB498">
            <v>-39.139810000022408</v>
          </cell>
          <cell r="EC498">
            <v>-33.897720000008121</v>
          </cell>
          <cell r="ED498">
            <v>15.128079999994952</v>
          </cell>
        </row>
        <row r="499">
          <cell r="C499" t="str">
            <v>Naughton - Gas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A501" t="str">
            <v>Total Gas Generation</v>
          </cell>
          <cell r="F501">
            <v>-264.34257699991576</v>
          </cell>
          <cell r="G501">
            <v>-25.771990000037476</v>
          </cell>
          <cell r="H501">
            <v>-223.47573799989186</v>
          </cell>
          <cell r="I501">
            <v>-124.60366100003012</v>
          </cell>
          <cell r="J501">
            <v>-250.47577300004195</v>
          </cell>
          <cell r="K501">
            <v>-853.97723199985921</v>
          </cell>
          <cell r="L501">
            <v>-54.717341000214219</v>
          </cell>
          <cell r="M501">
            <v>-20.156757000135258</v>
          </cell>
          <cell r="N501">
            <v>-62.142190999817103</v>
          </cell>
          <cell r="O501">
            <v>-119.78868100023828</v>
          </cell>
          <cell r="P501">
            <v>-10.048705999972299</v>
          </cell>
          <cell r="Q501">
            <v>-247.81681999983266</v>
          </cell>
          <cell r="R501">
            <v>-1001.5914319995791</v>
          </cell>
          <cell r="S501">
            <v>-39.742989999940619</v>
          </cell>
          <cell r="T501">
            <v>-20.096550000016578</v>
          </cell>
          <cell r="U501">
            <v>-188.69391000003088</v>
          </cell>
          <cell r="V501">
            <v>-147.80220999987796</v>
          </cell>
          <cell r="W501">
            <v>-211.96186999999918</v>
          </cell>
          <cell r="X501">
            <v>-186.68223999999464</v>
          </cell>
          <cell r="Y501">
            <v>-41.89514399995096</v>
          </cell>
          <cell r="Z501">
            <v>-76.666561000049114</v>
          </cell>
          <cell r="AA501">
            <v>-72.983960000099614</v>
          </cell>
          <cell r="AB501">
            <v>-19.070674000307918</v>
          </cell>
          <cell r="AC501">
            <v>10</v>
          </cell>
          <cell r="AD501">
            <v>-5.995323000010103</v>
          </cell>
          <cell r="AE501">
            <v>-188.1736225001514</v>
          </cell>
          <cell r="AF501">
            <v>-0.14839999994728714</v>
          </cell>
          <cell r="AG501">
            <v>-8.8699999963864684E-2</v>
          </cell>
          <cell r="AH501">
            <v>-0.82859999989159405</v>
          </cell>
          <cell r="AI501">
            <v>-8.6103899999288842</v>
          </cell>
          <cell r="AJ501">
            <v>-39.980822000012267</v>
          </cell>
          <cell r="AK501">
            <v>-34.890330000023823</v>
          </cell>
          <cell r="AL501">
            <v>6.0991609999909997</v>
          </cell>
          <cell r="AM501">
            <v>-45.499626999953762</v>
          </cell>
          <cell r="AN501">
            <v>-63.359134499914944</v>
          </cell>
          <cell r="AO501">
            <v>-0.86678000004030764</v>
          </cell>
          <cell r="AP501">
            <v>0</v>
          </cell>
          <cell r="AQ501">
            <v>0</v>
          </cell>
          <cell r="AR501">
            <v>1936.0189779978245</v>
          </cell>
          <cell r="AS501">
            <v>167.8914100000402</v>
          </cell>
          <cell r="AT501">
            <v>297.68428000004496</v>
          </cell>
          <cell r="AU501">
            <v>212.36092999996617</v>
          </cell>
          <cell r="AV501">
            <v>410.89515999983996</v>
          </cell>
          <cell r="AW501">
            <v>-127.42496299999766</v>
          </cell>
          <cell r="AX501">
            <v>-17.840650000027381</v>
          </cell>
          <cell r="AY501">
            <v>-4</v>
          </cell>
          <cell r="AZ501">
            <v>-52.294291999889538</v>
          </cell>
          <cell r="BA501">
            <v>147.85931699979119</v>
          </cell>
          <cell r="BB501">
            <v>310.68744000000879</v>
          </cell>
          <cell r="BC501">
            <v>189.11965000000782</v>
          </cell>
          <cell r="BD501">
            <v>401.08069599978626</v>
          </cell>
          <cell r="BE501">
            <v>987.05760999768972</v>
          </cell>
          <cell r="BF501">
            <v>135.16999999992549</v>
          </cell>
          <cell r="BG501">
            <v>106.75266999995802</v>
          </cell>
          <cell r="BH501">
            <v>113.55455000000075</v>
          </cell>
          <cell r="BI501">
            <v>503.31526000006124</v>
          </cell>
          <cell r="BJ501">
            <v>-143.92527050001081</v>
          </cell>
          <cell r="BK501">
            <v>-52.262779000040609</v>
          </cell>
          <cell r="BL501">
            <v>-1.7679030001163483</v>
          </cell>
          <cell r="BM501">
            <v>-58.59060399979353</v>
          </cell>
          <cell r="BN501">
            <v>40.545236499747261</v>
          </cell>
          <cell r="BO501">
            <v>151.22137499996461</v>
          </cell>
          <cell r="BP501">
            <v>35.159879999933764</v>
          </cell>
          <cell r="BQ501">
            <v>157.88519499986432</v>
          </cell>
          <cell r="BR501">
            <v>329.04351850040257</v>
          </cell>
          <cell r="BS501">
            <v>-1414.4701350000687</v>
          </cell>
          <cell r="BT501">
            <v>211.60613000008743</v>
          </cell>
          <cell r="BU501">
            <v>300.09489000006579</v>
          </cell>
          <cell r="BV501">
            <v>625.48511700006202</v>
          </cell>
          <cell r="BW501">
            <v>-171.78586299996823</v>
          </cell>
          <cell r="BX501">
            <v>-39.48301999992691</v>
          </cell>
          <cell r="BY501">
            <v>-44.273464499972761</v>
          </cell>
          <cell r="BZ501">
            <v>-65.62800950021483</v>
          </cell>
          <cell r="CA501">
            <v>12.757402000017464</v>
          </cell>
          <cell r="CB501">
            <v>222.18519850005396</v>
          </cell>
          <cell r="CC501">
            <v>228.79744599992409</v>
          </cell>
          <cell r="CD501">
            <v>463.75782699999399</v>
          </cell>
          <cell r="CE501">
            <v>3869.5485599990934</v>
          </cell>
          <cell r="CF501">
            <v>1028.5358249999117</v>
          </cell>
          <cell r="CG501">
            <v>469.1524699999718</v>
          </cell>
          <cell r="CH501">
            <v>128.91151000000536</v>
          </cell>
          <cell r="CI501">
            <v>699.37291999999434</v>
          </cell>
          <cell r="CJ501">
            <v>1.7086060000583529</v>
          </cell>
          <cell r="CK501">
            <v>-15.779990000010002</v>
          </cell>
          <cell r="CL501">
            <v>-3.4568839999847114</v>
          </cell>
          <cell r="CM501">
            <v>0.22724500019103289</v>
          </cell>
          <cell r="CN501">
            <v>130.14741800003685</v>
          </cell>
          <cell r="CO501">
            <v>91.984300000127405</v>
          </cell>
          <cell r="CP501">
            <v>665.09196000010706</v>
          </cell>
          <cell r="CQ501">
            <v>673.6531800001394</v>
          </cell>
          <cell r="CR501">
            <v>-3453.0394890010357</v>
          </cell>
          <cell r="CS501">
            <v>729.31963999988511</v>
          </cell>
          <cell r="CT501">
            <v>-3849.9383399999933</v>
          </cell>
          <cell r="CU501">
            <v>1.1142499999841675</v>
          </cell>
          <cell r="CV501">
            <v>78.115410000027623</v>
          </cell>
          <cell r="CW501">
            <v>-27.69672000000719</v>
          </cell>
          <cell r="CX501">
            <v>-47.593990000023041</v>
          </cell>
          <cell r="CY501">
            <v>-28.895840000011958</v>
          </cell>
          <cell r="CZ501">
            <v>-99.976159000070766</v>
          </cell>
          <cell r="DA501">
            <v>-408.45507000014186</v>
          </cell>
          <cell r="DB501">
            <v>-5.3051099999574944</v>
          </cell>
          <cell r="DC501">
            <v>84.675509999971837</v>
          </cell>
          <cell r="DD501">
            <v>121.5969299999997</v>
          </cell>
          <cell r="DE501">
            <v>-569.51584200188518</v>
          </cell>
          <cell r="DF501">
            <v>360.30015000002459</v>
          </cell>
          <cell r="DG501">
            <v>301.10743999993429</v>
          </cell>
          <cell r="DH501">
            <v>47.983859999978449</v>
          </cell>
          <cell r="DI501">
            <v>-1209.0188900000649</v>
          </cell>
          <cell r="DJ501">
            <v>-4.7397299999720417</v>
          </cell>
          <cell r="DK501">
            <v>-81.444980000087526</v>
          </cell>
          <cell r="DL501">
            <v>37.641650000121444</v>
          </cell>
          <cell r="DM501">
            <v>-107.42493500001729</v>
          </cell>
          <cell r="DN501">
            <v>-393.84064999991097</v>
          </cell>
          <cell r="DO501">
            <v>9.6368200000142679</v>
          </cell>
          <cell r="DP501">
            <v>251.54835999989882</v>
          </cell>
          <cell r="DQ501">
            <v>218.7350630001165</v>
          </cell>
          <cell r="DR501">
            <v>-2676.5532839987427</v>
          </cell>
          <cell r="DS501">
            <v>378.64679000002798</v>
          </cell>
          <cell r="DT501">
            <v>250.77712999994401</v>
          </cell>
          <cell r="DU501">
            <v>106.04171999992104</v>
          </cell>
          <cell r="DV501">
            <v>137.47634000005201</v>
          </cell>
          <cell r="DW501">
            <v>22.11577999999281</v>
          </cell>
          <cell r="DX501">
            <v>-42.679630000027828</v>
          </cell>
          <cell r="DY501">
            <v>16.896664000116289</v>
          </cell>
          <cell r="DZ501">
            <v>-287.75183700001799</v>
          </cell>
          <cell r="EA501">
            <v>-3480.5040960002225</v>
          </cell>
          <cell r="EB501">
            <v>68.358805000316352</v>
          </cell>
          <cell r="EC501">
            <v>229.28434999997262</v>
          </cell>
          <cell r="ED501">
            <v>-75.215300000039861</v>
          </cell>
        </row>
        <row r="503">
          <cell r="A503" t="str">
            <v>Hydro Generation</v>
          </cell>
        </row>
        <row r="504">
          <cell r="C504" t="str">
            <v>West Hydro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East Hydro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A507" t="str">
            <v>Total Hydro Generation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9">
          <cell r="A509" t="str">
            <v>Other Generation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A529" t="str">
            <v>Total Other Generation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1">
          <cell r="A531" t="str">
            <v>IRP Resources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-632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-657.28000000002794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-657.28000000002794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-657.28000000002794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-657.28000000002794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-632.01199999998789</v>
          </cell>
          <cell r="R536">
            <v>-632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-632</v>
          </cell>
          <cell r="AE536">
            <v>-657.27999999999884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-657.27999999999884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-192.36753999999928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-192.36753999999928</v>
          </cell>
          <cell r="AR543">
            <v>-36225.520509179216</v>
          </cell>
          <cell r="AS543">
            <v>-4632.4792170000146</v>
          </cell>
          <cell r="AT543">
            <v>-3616.701990200032</v>
          </cell>
          <cell r="AU543">
            <v>-3693.0911161000258</v>
          </cell>
          <cell r="AV543">
            <v>-3085.4024009999703</v>
          </cell>
          <cell r="AW543">
            <v>-2210.6106802999857</v>
          </cell>
          <cell r="AX543">
            <v>-2055.8168989999976</v>
          </cell>
          <cell r="AY543">
            <v>-1596.5976649400254</v>
          </cell>
          <cell r="AZ543">
            <v>-1669.7800130799878</v>
          </cell>
          <cell r="BA543">
            <v>-2090.0097124000022</v>
          </cell>
          <cell r="BB543">
            <v>-2930.2548138599959</v>
          </cell>
          <cell r="BC543">
            <v>-4299.4905700000236</v>
          </cell>
          <cell r="BD543">
            <v>-4345.2854312999989</v>
          </cell>
          <cell r="BE543">
            <v>-36225.520509179216</v>
          </cell>
          <cell r="BF543">
            <v>-4632.4792170000146</v>
          </cell>
          <cell r="BG543">
            <v>-3616.701990200032</v>
          </cell>
          <cell r="BH543">
            <v>-3693.0911161000258</v>
          </cell>
          <cell r="BI543">
            <v>-3085.4024009999703</v>
          </cell>
          <cell r="BJ543">
            <v>-2210.6106802999857</v>
          </cell>
          <cell r="BK543">
            <v>-2055.8168989999976</v>
          </cell>
          <cell r="BL543">
            <v>-1596.5976649400254</v>
          </cell>
          <cell r="BM543">
            <v>-1669.7800130799878</v>
          </cell>
          <cell r="BN543">
            <v>-2090.0097124000022</v>
          </cell>
          <cell r="BO543">
            <v>-2930.2548138599959</v>
          </cell>
          <cell r="BP543">
            <v>-4299.4905700000236</v>
          </cell>
          <cell r="BQ543">
            <v>-4345.2854312999989</v>
          </cell>
          <cell r="BR543">
            <v>-36225.520509179216</v>
          </cell>
          <cell r="BS543">
            <v>-4632.4792170000146</v>
          </cell>
          <cell r="BT543">
            <v>-3616.701990200032</v>
          </cell>
          <cell r="BU543">
            <v>-3693.0911161000258</v>
          </cell>
          <cell r="BV543">
            <v>-3085.4024009999703</v>
          </cell>
          <cell r="BW543">
            <v>-2210.6106802999857</v>
          </cell>
          <cell r="BX543">
            <v>-2055.8168989999976</v>
          </cell>
          <cell r="BY543">
            <v>-1596.5976649400254</v>
          </cell>
          <cell r="BZ543">
            <v>-1669.7800130799878</v>
          </cell>
          <cell r="CA543">
            <v>-2090.0097124000022</v>
          </cell>
          <cell r="CB543">
            <v>-2930.2548138599959</v>
          </cell>
          <cell r="CC543">
            <v>-4299.4905700000236</v>
          </cell>
          <cell r="CD543">
            <v>-4345.2854312999989</v>
          </cell>
          <cell r="CE543">
            <v>-36465.520509179216</v>
          </cell>
          <cell r="CF543">
            <v>-4632.4792170000146</v>
          </cell>
          <cell r="CG543">
            <v>-3856.701990200032</v>
          </cell>
          <cell r="CH543">
            <v>-3693.0911161000258</v>
          </cell>
          <cell r="CI543">
            <v>-3085.4024009999703</v>
          </cell>
          <cell r="CJ543">
            <v>-2210.6106802999857</v>
          </cell>
          <cell r="CK543">
            <v>-2055.8168989999976</v>
          </cell>
          <cell r="CL543">
            <v>-1596.5976649400254</v>
          </cell>
          <cell r="CM543">
            <v>-1669.7800130799878</v>
          </cell>
          <cell r="CN543">
            <v>-2090.0097124000022</v>
          </cell>
          <cell r="CO543">
            <v>-2930.2548138599959</v>
          </cell>
          <cell r="CP543">
            <v>-4299.4905700000236</v>
          </cell>
          <cell r="CQ543">
            <v>-4345.2854312999989</v>
          </cell>
          <cell r="CR543">
            <v>-36225.520509179216</v>
          </cell>
          <cell r="CS543">
            <v>-4632.4792170000146</v>
          </cell>
          <cell r="CT543">
            <v>-3616.701990200032</v>
          </cell>
          <cell r="CU543">
            <v>-3693.0911161000258</v>
          </cell>
          <cell r="CV543">
            <v>-3085.4024009999703</v>
          </cell>
          <cell r="CW543">
            <v>-2210.6106802999857</v>
          </cell>
          <cell r="CX543">
            <v>-2055.8168989999976</v>
          </cell>
          <cell r="CY543">
            <v>-1596.5976649400254</v>
          </cell>
          <cell r="CZ543">
            <v>-1669.7800130799878</v>
          </cell>
          <cell r="DA543">
            <v>-2090.0097124000022</v>
          </cell>
          <cell r="DB543">
            <v>-2930.2548138599959</v>
          </cell>
          <cell r="DC543">
            <v>-4299.4905700000236</v>
          </cell>
          <cell r="DD543">
            <v>-4345.2854312999989</v>
          </cell>
          <cell r="DE543">
            <v>-36225.520509179216</v>
          </cell>
          <cell r="DF543">
            <v>-4632.4792170000146</v>
          </cell>
          <cell r="DG543">
            <v>-3616.701990200032</v>
          </cell>
          <cell r="DH543">
            <v>-3693.0911161000258</v>
          </cell>
          <cell r="DI543">
            <v>-3085.4024009999703</v>
          </cell>
          <cell r="DJ543">
            <v>-2210.6106802999857</v>
          </cell>
          <cell r="DK543">
            <v>-2055.8168989999976</v>
          </cell>
          <cell r="DL543">
            <v>-1596.5976649400254</v>
          </cell>
          <cell r="DM543">
            <v>-1669.7800130799878</v>
          </cell>
          <cell r="DN543">
            <v>-2090.0097124000022</v>
          </cell>
          <cell r="DO543">
            <v>-2930.2548138599959</v>
          </cell>
          <cell r="DP543">
            <v>-4299.4905700000236</v>
          </cell>
          <cell r="DQ543">
            <v>-4345.2854312999989</v>
          </cell>
          <cell r="DR543">
            <v>-36225.520509179216</v>
          </cell>
          <cell r="DS543">
            <v>-4632.4792170000146</v>
          </cell>
          <cell r="DT543">
            <v>-3616.701990200032</v>
          </cell>
          <cell r="DU543">
            <v>-3693.0911161000258</v>
          </cell>
          <cell r="DV543">
            <v>-3085.4024009999703</v>
          </cell>
          <cell r="DW543">
            <v>-2210.6106802999857</v>
          </cell>
          <cell r="DX543">
            <v>-2055.8168989999976</v>
          </cell>
          <cell r="DY543">
            <v>-1596.5976649400254</v>
          </cell>
          <cell r="DZ543">
            <v>-1669.7800130799878</v>
          </cell>
          <cell r="EA543">
            <v>-2090.0097124000022</v>
          </cell>
          <cell r="EB543">
            <v>-2930.2548138599959</v>
          </cell>
          <cell r="EC543">
            <v>-4299.4905700000236</v>
          </cell>
          <cell r="ED543">
            <v>-4345.2854312999989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A556" t="str">
            <v>Total IRP Resources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-632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-632.01199999998789</v>
          </cell>
          <cell r="R556">
            <v>-1289.2800000000279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-657.28000000002794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-632</v>
          </cell>
          <cell r="AE556">
            <v>-1506.9275400000042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-657.28000000002794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-849.64753999999084</v>
          </cell>
          <cell r="AR556">
            <v>-36225.520509180613</v>
          </cell>
          <cell r="AS556">
            <v>-4632.4792170000146</v>
          </cell>
          <cell r="AT556">
            <v>-3616.701990200032</v>
          </cell>
          <cell r="AU556">
            <v>-3693.0911161000258</v>
          </cell>
          <cell r="AV556">
            <v>-3085.4024009999703</v>
          </cell>
          <cell r="AW556">
            <v>-2210.6106802999857</v>
          </cell>
          <cell r="AX556">
            <v>-2055.8168989999976</v>
          </cell>
          <cell r="AY556">
            <v>-1596.5976649399963</v>
          </cell>
          <cell r="AZ556">
            <v>-1669.7800130799878</v>
          </cell>
          <cell r="BA556">
            <v>-2090.0097124000022</v>
          </cell>
          <cell r="BB556">
            <v>-2930.2548138599959</v>
          </cell>
          <cell r="BC556">
            <v>-4299.4905700000236</v>
          </cell>
          <cell r="BD556">
            <v>-4345.2854313000571</v>
          </cell>
          <cell r="BE556">
            <v>-36225.520509180613</v>
          </cell>
          <cell r="BF556">
            <v>-4632.4792170000146</v>
          </cell>
          <cell r="BG556">
            <v>-3616.701990200032</v>
          </cell>
          <cell r="BH556">
            <v>-3693.0911161000258</v>
          </cell>
          <cell r="BI556">
            <v>-3085.4024009999703</v>
          </cell>
          <cell r="BJ556">
            <v>-2210.6106802999857</v>
          </cell>
          <cell r="BK556">
            <v>-2055.8168989999976</v>
          </cell>
          <cell r="BL556">
            <v>-1596.5976649399963</v>
          </cell>
          <cell r="BM556">
            <v>-1669.7800130799878</v>
          </cell>
          <cell r="BN556">
            <v>-2090.0097124000022</v>
          </cell>
          <cell r="BO556">
            <v>-2930.2548138599959</v>
          </cell>
          <cell r="BP556">
            <v>-4299.4905700000236</v>
          </cell>
          <cell r="BQ556">
            <v>-4345.2854313000571</v>
          </cell>
          <cell r="BR556">
            <v>-36225.520509180147</v>
          </cell>
          <cell r="BS556">
            <v>-4632.4792170000146</v>
          </cell>
          <cell r="BT556">
            <v>-3616.701990200032</v>
          </cell>
          <cell r="BU556">
            <v>-3693.0911161000258</v>
          </cell>
          <cell r="BV556">
            <v>-3085.4024009999703</v>
          </cell>
          <cell r="BW556">
            <v>-2210.6106802999857</v>
          </cell>
          <cell r="BX556">
            <v>-2055.8168989999976</v>
          </cell>
          <cell r="BY556">
            <v>-1596.5976649399963</v>
          </cell>
          <cell r="BZ556">
            <v>-1669.7800130799878</v>
          </cell>
          <cell r="CA556">
            <v>-2090.0097124000022</v>
          </cell>
          <cell r="CB556">
            <v>-2930.2548138599959</v>
          </cell>
          <cell r="CC556">
            <v>-4299.4905700000236</v>
          </cell>
          <cell r="CD556">
            <v>-4345.2854313000571</v>
          </cell>
          <cell r="CE556">
            <v>-36465.520509179682</v>
          </cell>
          <cell r="CF556">
            <v>-4632.4792170000146</v>
          </cell>
          <cell r="CG556">
            <v>-3856.701990200032</v>
          </cell>
          <cell r="CH556">
            <v>-3693.0911161000258</v>
          </cell>
          <cell r="CI556">
            <v>-3085.4024009999703</v>
          </cell>
          <cell r="CJ556">
            <v>-2210.6106802999857</v>
          </cell>
          <cell r="CK556">
            <v>-2055.8168989999976</v>
          </cell>
          <cell r="CL556">
            <v>-1596.5976649399963</v>
          </cell>
          <cell r="CM556">
            <v>-1669.7800130799878</v>
          </cell>
          <cell r="CN556">
            <v>-2090.0097124000022</v>
          </cell>
          <cell r="CO556">
            <v>-2930.2548138599959</v>
          </cell>
          <cell r="CP556">
            <v>-4299.4905700000236</v>
          </cell>
          <cell r="CQ556">
            <v>-4345.2854312999989</v>
          </cell>
          <cell r="CR556">
            <v>-36225.520509180147</v>
          </cell>
          <cell r="CS556">
            <v>-4632.4792170000146</v>
          </cell>
          <cell r="CT556">
            <v>-3616.701990200032</v>
          </cell>
          <cell r="CU556">
            <v>-3693.0911161000258</v>
          </cell>
          <cell r="CV556">
            <v>-3085.4024009999703</v>
          </cell>
          <cell r="CW556">
            <v>-2210.6106802999857</v>
          </cell>
          <cell r="CX556">
            <v>-2055.8168989999976</v>
          </cell>
          <cell r="CY556">
            <v>-1596.5976649400545</v>
          </cell>
          <cell r="CZ556">
            <v>-1669.7800130799878</v>
          </cell>
          <cell r="DA556">
            <v>-2090.0097124000022</v>
          </cell>
          <cell r="DB556">
            <v>-2930.2548138599959</v>
          </cell>
          <cell r="DC556">
            <v>-4299.4905700000236</v>
          </cell>
          <cell r="DD556">
            <v>-4345.2854313000571</v>
          </cell>
          <cell r="DE556">
            <v>-36225.520509180147</v>
          </cell>
          <cell r="DF556">
            <v>-4632.4792170000146</v>
          </cell>
          <cell r="DG556">
            <v>-3616.701990200032</v>
          </cell>
          <cell r="DH556">
            <v>-3693.0911161000258</v>
          </cell>
          <cell r="DI556">
            <v>-3085.4024009999703</v>
          </cell>
          <cell r="DJ556">
            <v>-2210.6106802999857</v>
          </cell>
          <cell r="DK556">
            <v>-2055.8168989999976</v>
          </cell>
          <cell r="DL556">
            <v>-1596.5976649400545</v>
          </cell>
          <cell r="DM556">
            <v>-1669.7800130799878</v>
          </cell>
          <cell r="DN556">
            <v>-2090.0097124000022</v>
          </cell>
          <cell r="DO556">
            <v>-2930.2548138599959</v>
          </cell>
          <cell r="DP556">
            <v>-4299.4905700000236</v>
          </cell>
          <cell r="DQ556">
            <v>-4345.2854312999407</v>
          </cell>
          <cell r="DR556">
            <v>-36225.520509180147</v>
          </cell>
          <cell r="DS556">
            <v>-4632.4792170000146</v>
          </cell>
          <cell r="DT556">
            <v>-3616.701990200032</v>
          </cell>
          <cell r="DU556">
            <v>-3693.0911161000258</v>
          </cell>
          <cell r="DV556">
            <v>-3085.4024009999703</v>
          </cell>
          <cell r="DW556">
            <v>-2210.6106802999857</v>
          </cell>
          <cell r="DX556">
            <v>-2055.8168989999976</v>
          </cell>
          <cell r="DY556">
            <v>-1596.5976649400545</v>
          </cell>
          <cell r="DZ556">
            <v>-1669.7800130799878</v>
          </cell>
          <cell r="EA556">
            <v>-2090.0097124000022</v>
          </cell>
          <cell r="EB556">
            <v>-2930.2548138599959</v>
          </cell>
          <cell r="EC556">
            <v>-4299.4905700000236</v>
          </cell>
          <cell r="ED556">
            <v>-4345.2854312999407</v>
          </cell>
        </row>
        <row r="558">
          <cell r="A558" t="str">
            <v>Growth Station Resources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0.67132499999999595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0.67132499999999595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0.67132499999999951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0.67132499999999951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0.67129499999999709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0.67129499999999709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0.35615999999998849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0.35615999999998849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0.64667000000002872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0.64667000000002872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0.22375000000002387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0.22375000000002387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0.22374999999999545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0.22374999999999545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-5.6281669999999622</v>
          </cell>
          <cell r="AF563">
            <v>0</v>
          </cell>
          <cell r="AG563">
            <v>0</v>
          </cell>
          <cell r="AH563">
            <v>-0.78642999999999574</v>
          </cell>
          <cell r="AI563">
            <v>0</v>
          </cell>
          <cell r="AJ563">
            <v>0</v>
          </cell>
          <cell r="AK563">
            <v>-8.7309999999988008E-2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-4.7544269999999997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-0.2254960000000068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-0.2254960000000068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A567" t="str">
            <v>Total Growth Station Resources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-5.628167000002577</v>
          </cell>
          <cell r="AF567">
            <v>0</v>
          </cell>
          <cell r="AG567">
            <v>0</v>
          </cell>
          <cell r="AH567">
            <v>-0.78643000000010943</v>
          </cell>
          <cell r="AI567">
            <v>0</v>
          </cell>
          <cell r="AJ567">
            <v>0</v>
          </cell>
          <cell r="AK567">
            <v>-8.7309999999988008E-2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-4.7544269999999997</v>
          </cell>
          <cell r="AR567">
            <v>0.67132499999934225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0.67132500000002437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0.67132500000116124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0.67132500000002437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0.67129499999999709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0.67129499999999709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0.35615999999936321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0.35615999999998849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0.64667000000002872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0.64667000000002872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-1.745999999968717E-3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0.22375000000002387</v>
          </cell>
          <cell r="DM567">
            <v>-0.22549600000002101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0.22374999999999545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0.22374999999999545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A569" t="str">
            <v>Total Resources</v>
          </cell>
          <cell r="F569">
            <v>273.67433199938387</v>
          </cell>
          <cell r="G569">
            <v>127.69568100012839</v>
          </cell>
          <cell r="H569">
            <v>338.34651399962604</v>
          </cell>
          <cell r="I569">
            <v>165.75925699900836</v>
          </cell>
          <cell r="J569">
            <v>62.953396000899374</v>
          </cell>
          <cell r="K569">
            <v>47.376148000359535</v>
          </cell>
          <cell r="L569">
            <v>212.72605199925601</v>
          </cell>
          <cell r="M569">
            <v>243.45146400108933</v>
          </cell>
          <cell r="N569">
            <v>260.32640900090337</v>
          </cell>
          <cell r="O569">
            <v>141.60556900128722</v>
          </cell>
          <cell r="P569">
            <v>352.08988600037992</v>
          </cell>
          <cell r="Q569">
            <v>-20.215538999065757</v>
          </cell>
          <cell r="R569">
            <v>1497.1194829940796</v>
          </cell>
          <cell r="S569">
            <v>243.33573700021952</v>
          </cell>
          <cell r="T569">
            <v>200.20186900068074</v>
          </cell>
          <cell r="U569">
            <v>205.17107699997723</v>
          </cell>
          <cell r="V569">
            <v>101.26661899965256</v>
          </cell>
          <cell r="W569">
            <v>116.31097299978137</v>
          </cell>
          <cell r="X569">
            <v>72.971354000270367</v>
          </cell>
          <cell r="Y569">
            <v>218.23633899912238</v>
          </cell>
          <cell r="Z569">
            <v>95.547038000077009</v>
          </cell>
          <cell r="AA569">
            <v>102.37931799888611</v>
          </cell>
          <cell r="AB569">
            <v>95.662894999608397</v>
          </cell>
          <cell r="AC569">
            <v>226.99806599970907</v>
          </cell>
          <cell r="AD569">
            <v>-180.96180200017989</v>
          </cell>
          <cell r="AE569">
            <v>1863.5951035022736</v>
          </cell>
          <cell r="AF569">
            <v>230.86555000022054</v>
          </cell>
          <cell r="AG569">
            <v>162.66668500006199</v>
          </cell>
          <cell r="AH569">
            <v>276.35596700105816</v>
          </cell>
          <cell r="AI569">
            <v>178.78892599977553</v>
          </cell>
          <cell r="AJ569">
            <v>58.207093998789787</v>
          </cell>
          <cell r="AK569">
            <v>71.505917000584304</v>
          </cell>
          <cell r="AL569">
            <v>276.35247700009495</v>
          </cell>
          <cell r="AM569">
            <v>78.120805000886321</v>
          </cell>
          <cell r="AN569">
            <v>38.58256349992007</v>
          </cell>
          <cell r="AO569">
            <v>97.957472999580204</v>
          </cell>
          <cell r="AP569">
            <v>297.26434600073844</v>
          </cell>
          <cell r="AQ569">
            <v>96.927300000563264</v>
          </cell>
          <cell r="AR569">
            <v>1766.1928008273244</v>
          </cell>
          <cell r="AS569">
            <v>241.88280800078064</v>
          </cell>
          <cell r="AT569">
            <v>216.12685479968786</v>
          </cell>
          <cell r="AU569">
            <v>34.998232899233699</v>
          </cell>
          <cell r="AV569">
            <v>13.42147000040859</v>
          </cell>
          <cell r="AW569">
            <v>21.908861699514091</v>
          </cell>
          <cell r="AX569">
            <v>38.004918000660837</v>
          </cell>
          <cell r="AY569">
            <v>364.68063406087458</v>
          </cell>
          <cell r="AZ569">
            <v>92.795970920473337</v>
          </cell>
          <cell r="BA569">
            <v>81.417156599462032</v>
          </cell>
          <cell r="BB569">
            <v>91.840285140089691</v>
          </cell>
          <cell r="BC569">
            <v>203.93504799902439</v>
          </cell>
          <cell r="BD569">
            <v>365.18056069966406</v>
          </cell>
          <cell r="BE569">
            <v>1950.3565278276801</v>
          </cell>
          <cell r="BF569">
            <v>329.85186100006104</v>
          </cell>
          <cell r="BG569">
            <v>182.86756979953498</v>
          </cell>
          <cell r="BH569">
            <v>152.00302790012211</v>
          </cell>
          <cell r="BI569">
            <v>32.762699000537395</v>
          </cell>
          <cell r="BJ569">
            <v>57.706292200833559</v>
          </cell>
          <cell r="BK569">
            <v>78.590579001232982</v>
          </cell>
          <cell r="BL569">
            <v>384.98589605931193</v>
          </cell>
          <cell r="BM569">
            <v>119.57401592005044</v>
          </cell>
          <cell r="BN569">
            <v>100.347731099464</v>
          </cell>
          <cell r="BO569">
            <v>80.710530140437186</v>
          </cell>
          <cell r="BP569">
            <v>186.00708999950439</v>
          </cell>
          <cell r="BQ569">
            <v>244.94923570100218</v>
          </cell>
          <cell r="BR569">
            <v>1674.5991243198514</v>
          </cell>
          <cell r="BS569">
            <v>191.75400200113654</v>
          </cell>
          <cell r="BT569">
            <v>161.63593780063093</v>
          </cell>
          <cell r="BU569">
            <v>182.50022589974105</v>
          </cell>
          <cell r="BV569">
            <v>33.714731001295149</v>
          </cell>
          <cell r="BW569">
            <v>22.958346700295806</v>
          </cell>
          <cell r="BX569">
            <v>100.12071300018579</v>
          </cell>
          <cell r="BY569">
            <v>362.52827456127852</v>
          </cell>
          <cell r="BZ569">
            <v>92.408258418552577</v>
          </cell>
          <cell r="CA569">
            <v>96.350534600205719</v>
          </cell>
          <cell r="CB569">
            <v>68.677254639565945</v>
          </cell>
          <cell r="CC569">
            <v>181.89658499881625</v>
          </cell>
          <cell r="CD569">
            <v>180.05426070000976</v>
          </cell>
          <cell r="CE569">
            <v>2203.1670628264546</v>
          </cell>
          <cell r="CF569">
            <v>156.06284900102764</v>
          </cell>
          <cell r="CG569">
            <v>373.11189379915595</v>
          </cell>
          <cell r="CH569">
            <v>371.38998189941049</v>
          </cell>
          <cell r="CI569">
            <v>82.689985000528395</v>
          </cell>
          <cell r="CJ569">
            <v>62.671047698706388</v>
          </cell>
          <cell r="CK569">
            <v>125.50640500150621</v>
          </cell>
          <cell r="CL569">
            <v>362.54500405862927</v>
          </cell>
          <cell r="CM569">
            <v>92.120863920077682</v>
          </cell>
          <cell r="CN569">
            <v>-31.763885399326682</v>
          </cell>
          <cell r="CO569">
            <v>132.6779321404174</v>
          </cell>
          <cell r="CP569">
            <v>192.89408699981868</v>
          </cell>
          <cell r="CQ569">
            <v>283.26089869998395</v>
          </cell>
          <cell r="CR569">
            <v>1148.1551173254848</v>
          </cell>
          <cell r="CS569">
            <v>-174.75765899941325</v>
          </cell>
          <cell r="CT569">
            <v>-734.03864219971001</v>
          </cell>
          <cell r="CU569">
            <v>297.15802489966154</v>
          </cell>
          <cell r="CV569">
            <v>38.328437999822199</v>
          </cell>
          <cell r="CW569">
            <v>42.514575200155377</v>
          </cell>
          <cell r="CX569">
            <v>148.82194999977946</v>
          </cell>
          <cell r="CY569">
            <v>606.35776605922729</v>
          </cell>
          <cell r="CZ569">
            <v>122.03766591940075</v>
          </cell>
          <cell r="DA569">
            <v>90.615971599705517</v>
          </cell>
          <cell r="DB569">
            <v>160.3525861389935</v>
          </cell>
          <cell r="DC569">
            <v>303.24749599955976</v>
          </cell>
          <cell r="DD569">
            <v>247.51694469992071</v>
          </cell>
          <cell r="DE569">
            <v>1961.883689828217</v>
          </cell>
          <cell r="DF569">
            <v>203.14688700158149</v>
          </cell>
          <cell r="DG569">
            <v>227.95793280005455</v>
          </cell>
          <cell r="DH569">
            <v>323.074108899571</v>
          </cell>
          <cell r="DI569">
            <v>-329.54720999952406</v>
          </cell>
          <cell r="DJ569">
            <v>64.025255699642003</v>
          </cell>
          <cell r="DK569">
            <v>115.22036299947649</v>
          </cell>
          <cell r="DL569">
            <v>497.17678706068546</v>
          </cell>
          <cell r="DM569">
            <v>123.82920591998845</v>
          </cell>
          <cell r="DN569">
            <v>82.877787599340081</v>
          </cell>
          <cell r="DO569">
            <v>175.9255011389032</v>
          </cell>
          <cell r="DP569">
            <v>251.03770499955863</v>
          </cell>
          <cell r="DQ569">
            <v>227.15936569962651</v>
          </cell>
          <cell r="DR569">
            <v>2430.3077818155289</v>
          </cell>
          <cell r="DS569">
            <v>108.17740400042385</v>
          </cell>
          <cell r="DT569">
            <v>550.18172780051827</v>
          </cell>
          <cell r="DU569">
            <v>337.19308589864522</v>
          </cell>
          <cell r="DV569">
            <v>107.89694800134748</v>
          </cell>
          <cell r="DW569">
            <v>34.307831699959934</v>
          </cell>
          <cell r="DX569">
            <v>170.47290600091219</v>
          </cell>
          <cell r="DY569">
            <v>372.29030205868185</v>
          </cell>
          <cell r="DZ569">
            <v>83.312440918758512</v>
          </cell>
          <cell r="EA569">
            <v>-177.92481240071356</v>
          </cell>
          <cell r="EB569">
            <v>189.71223114058375</v>
          </cell>
          <cell r="EC569">
            <v>244.72386799938977</v>
          </cell>
          <cell r="ED569">
            <v>409.96384869981557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5">
          <cell r="A575" t="str">
            <v>Fuel Burned  (MMBtu)</v>
          </cell>
        </row>
        <row r="576">
          <cell r="F576">
            <v>-1677.8000000000466</v>
          </cell>
          <cell r="G576">
            <v>-704.70000000018626</v>
          </cell>
          <cell r="H576">
            <v>-194.5</v>
          </cell>
          <cell r="I576">
            <v>-230.34999999997672</v>
          </cell>
          <cell r="J576">
            <v>-19.5</v>
          </cell>
          <cell r="K576">
            <v>-9.1000000000931323</v>
          </cell>
          <cell r="L576">
            <v>-97.399999999906868</v>
          </cell>
          <cell r="M576">
            <v>-491.30000000004657</v>
          </cell>
          <cell r="N576">
            <v>-396.60000000009313</v>
          </cell>
          <cell r="O576">
            <v>-152.10000000009313</v>
          </cell>
          <cell r="P576">
            <v>-1681.1000000000931</v>
          </cell>
          <cell r="Q576">
            <v>-596.9000000001397</v>
          </cell>
          <cell r="R576">
            <v>-5162.9000000022352</v>
          </cell>
          <cell r="S576">
            <v>-1728.3999999999069</v>
          </cell>
          <cell r="T576">
            <v>-900.80000000004657</v>
          </cell>
          <cell r="U576">
            <v>-422.10000000009313</v>
          </cell>
          <cell r="V576">
            <v>-334.69999999995343</v>
          </cell>
          <cell r="W576">
            <v>-41.800000000046566</v>
          </cell>
          <cell r="X576">
            <v>0</v>
          </cell>
          <cell r="Y576">
            <v>-60.399999999906868</v>
          </cell>
          <cell r="Z576">
            <v>-78.900000000139698</v>
          </cell>
          <cell r="AA576">
            <v>-17.100000000093132</v>
          </cell>
          <cell r="AB576">
            <v>-150</v>
          </cell>
          <cell r="AC576">
            <v>-1069.2999999998137</v>
          </cell>
          <cell r="AD576">
            <v>-359.4000000001397</v>
          </cell>
          <cell r="AE576">
            <v>-5356.5</v>
          </cell>
          <cell r="AF576">
            <v>-1099.8999999999069</v>
          </cell>
          <cell r="AG576">
            <v>-1422.8000000000466</v>
          </cell>
          <cell r="AH576">
            <v>-604.39999999990687</v>
          </cell>
          <cell r="AI576">
            <v>-362.4000000001397</v>
          </cell>
          <cell r="AJ576">
            <v>-67.399999999906868</v>
          </cell>
          <cell r="AK576">
            <v>-88.399999999906868</v>
          </cell>
          <cell r="AL576">
            <v>-59.5</v>
          </cell>
          <cell r="AM576">
            <v>-53.100000000093132</v>
          </cell>
          <cell r="AN576">
            <v>-48.399999999906868</v>
          </cell>
          <cell r="AO576">
            <v>-234.9000000001397</v>
          </cell>
          <cell r="AP576">
            <v>-803.89999999990687</v>
          </cell>
          <cell r="AQ576">
            <v>-511.39999999990687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-0.72000000067055225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-0.71999999997206032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1325.4899999983609</v>
          </cell>
          <cell r="AS577">
            <v>0</v>
          </cell>
          <cell r="AT577">
            <v>54.689999999944121</v>
          </cell>
          <cell r="AU577">
            <v>82.439999999944121</v>
          </cell>
          <cell r="AV577">
            <v>681.17000000004191</v>
          </cell>
          <cell r="AW577">
            <v>-61</v>
          </cell>
          <cell r="AX577">
            <v>-27.930000000051223</v>
          </cell>
          <cell r="AY577">
            <v>0</v>
          </cell>
          <cell r="AZ577">
            <v>0</v>
          </cell>
          <cell r="BA577">
            <v>93.900000000023283</v>
          </cell>
          <cell r="BB577">
            <v>255.37999999988824</v>
          </cell>
          <cell r="BC577">
            <v>246.84000000008382</v>
          </cell>
          <cell r="BD577">
            <v>0</v>
          </cell>
          <cell r="BE577">
            <v>718.15999999828637</v>
          </cell>
          <cell r="BF577">
            <v>0</v>
          </cell>
          <cell r="BG577">
            <v>0</v>
          </cell>
          <cell r="BH577">
            <v>159.3499999998603</v>
          </cell>
          <cell r="BI577">
            <v>323.80000000004657</v>
          </cell>
          <cell r="BJ577">
            <v>75.159999999974389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159.85000000009313</v>
          </cell>
          <cell r="BP577">
            <v>0</v>
          </cell>
          <cell r="BQ577">
            <v>0</v>
          </cell>
          <cell r="BR577">
            <v>192.49499999918044</v>
          </cell>
          <cell r="BS577">
            <v>0</v>
          </cell>
          <cell r="BT577">
            <v>0</v>
          </cell>
          <cell r="BU577">
            <v>0</v>
          </cell>
          <cell r="BV577">
            <v>47.449999999953434</v>
          </cell>
          <cell r="BW577">
            <v>-26.01500000001397</v>
          </cell>
          <cell r="BX577">
            <v>86.760000000009313</v>
          </cell>
          <cell r="BY577">
            <v>0</v>
          </cell>
          <cell r="BZ577">
            <v>0</v>
          </cell>
          <cell r="CA577">
            <v>0</v>
          </cell>
          <cell r="CB577">
            <v>84.299999999813735</v>
          </cell>
          <cell r="CC577">
            <v>0</v>
          </cell>
          <cell r="CD577">
            <v>0</v>
          </cell>
          <cell r="CE577">
            <v>317.28000000119209</v>
          </cell>
          <cell r="CF577">
            <v>0</v>
          </cell>
          <cell r="CG577">
            <v>0</v>
          </cell>
          <cell r="CH577">
            <v>75.899999999906868</v>
          </cell>
          <cell r="CI577">
            <v>241.37999999988824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534.11999999918044</v>
          </cell>
          <cell r="DF577">
            <v>0</v>
          </cell>
          <cell r="DG577">
            <v>0</v>
          </cell>
          <cell r="DH577">
            <v>0</v>
          </cell>
          <cell r="DI577">
            <v>534.12000000011176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30.970000000670552</v>
          </cell>
          <cell r="DS577">
            <v>0</v>
          </cell>
          <cell r="DT577">
            <v>0</v>
          </cell>
          <cell r="DU577">
            <v>0</v>
          </cell>
          <cell r="DV577">
            <v>30.96999999997206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-39.89000000001397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-75.839999999850988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-75.840000000083819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368.11999999918044</v>
          </cell>
          <cell r="AS578">
            <v>0</v>
          </cell>
          <cell r="AT578">
            <v>84.459999999962747</v>
          </cell>
          <cell r="AU578">
            <v>0</v>
          </cell>
          <cell r="AV578">
            <v>318.66000000014901</v>
          </cell>
          <cell r="AW578">
            <v>-32.099999999976717</v>
          </cell>
          <cell r="AX578">
            <v>-2.8999999999068677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432.10000000149012</v>
          </cell>
          <cell r="BF578">
            <v>0</v>
          </cell>
          <cell r="BG578">
            <v>91.619999999878928</v>
          </cell>
          <cell r="BH578">
            <v>0</v>
          </cell>
          <cell r="BI578">
            <v>583.19999999995343</v>
          </cell>
          <cell r="BJ578">
            <v>-145.58000000007451</v>
          </cell>
          <cell r="BK578">
            <v>-51.539999999804422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-0.23000000009778887</v>
          </cell>
          <cell r="BQ578">
            <v>-45.370000000111759</v>
          </cell>
          <cell r="BR578">
            <v>753.49999999906868</v>
          </cell>
          <cell r="BS578">
            <v>-4.4000000000232831</v>
          </cell>
          <cell r="BT578">
            <v>-40.340000000083819</v>
          </cell>
          <cell r="BU578">
            <v>-1.6499999999068677</v>
          </cell>
          <cell r="BV578">
            <v>843.95999999996275</v>
          </cell>
          <cell r="BW578">
            <v>62.700000000069849</v>
          </cell>
          <cell r="BX578">
            <v>-85.559999999939464</v>
          </cell>
          <cell r="BY578">
            <v>0</v>
          </cell>
          <cell r="BZ578">
            <v>0</v>
          </cell>
          <cell r="CA578">
            <v>46.150000000023283</v>
          </cell>
          <cell r="CB578">
            <v>-11.119999999995343</v>
          </cell>
          <cell r="CC578">
            <v>-19.459999999962747</v>
          </cell>
          <cell r="CD578">
            <v>-36.78000000002794</v>
          </cell>
          <cell r="CE578">
            <v>89.579999998211861</v>
          </cell>
          <cell r="CF578">
            <v>0</v>
          </cell>
          <cell r="CG578">
            <v>-16.220000000088476</v>
          </cell>
          <cell r="CH578">
            <v>57.07999999995809</v>
          </cell>
          <cell r="CI578">
            <v>112.11999999999534</v>
          </cell>
          <cell r="CJ578">
            <v>-28.739999999990687</v>
          </cell>
          <cell r="CK578">
            <v>-8.940000000060536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-23.939999999944121</v>
          </cell>
          <cell r="CQ578">
            <v>-1.7800000000279397</v>
          </cell>
          <cell r="CR578">
            <v>-212.73000000044703</v>
          </cell>
          <cell r="CS578">
            <v>-8.3800000000046566</v>
          </cell>
          <cell r="CT578">
            <v>-22.599999999976717</v>
          </cell>
          <cell r="CU578">
            <v>-55.96999999997206</v>
          </cell>
          <cell r="CV578">
            <v>0</v>
          </cell>
          <cell r="CW578">
            <v>-36.479999999981374</v>
          </cell>
          <cell r="CX578">
            <v>-18.619999999995343</v>
          </cell>
          <cell r="CY578">
            <v>-11.180000000051223</v>
          </cell>
          <cell r="CZ578">
            <v>0</v>
          </cell>
          <cell r="DA578">
            <v>0</v>
          </cell>
          <cell r="DB578">
            <v>-51.470000000088476</v>
          </cell>
          <cell r="DC578">
            <v>0</v>
          </cell>
          <cell r="DD578">
            <v>-8.0300000000279397</v>
          </cell>
          <cell r="DE578">
            <v>561.35000000055879</v>
          </cell>
          <cell r="DF578">
            <v>-6.3199999999487773</v>
          </cell>
          <cell r="DG578">
            <v>-39.21999999997206</v>
          </cell>
          <cell r="DH578">
            <v>0</v>
          </cell>
          <cell r="DI578">
            <v>634.43000000005122</v>
          </cell>
          <cell r="DJ578">
            <v>-14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-13.539999999979045</v>
          </cell>
          <cell r="DR578">
            <v>268.91000000014901</v>
          </cell>
          <cell r="DS578">
            <v>0</v>
          </cell>
          <cell r="DT578">
            <v>-13.96999999997206</v>
          </cell>
          <cell r="DU578">
            <v>0</v>
          </cell>
          <cell r="DV578">
            <v>301.64000000001397</v>
          </cell>
          <cell r="DW578">
            <v>0</v>
          </cell>
          <cell r="DX578">
            <v>-1.1000000000931323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-17.659999999974389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-32.759999999776483</v>
          </cell>
          <cell r="J579">
            <v>-196.90000000037253</v>
          </cell>
          <cell r="K579">
            <v>-857.76000000163913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-531.07999999821186</v>
          </cell>
          <cell r="S579">
            <v>0</v>
          </cell>
          <cell r="T579">
            <v>0</v>
          </cell>
          <cell r="U579">
            <v>0</v>
          </cell>
          <cell r="V579">
            <v>-99.700000001117587</v>
          </cell>
          <cell r="W579">
            <v>-13.200000000186265</v>
          </cell>
          <cell r="X579">
            <v>-418.17999999970198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-233.53999999910593</v>
          </cell>
          <cell r="AF579">
            <v>0</v>
          </cell>
          <cell r="AG579">
            <v>0</v>
          </cell>
          <cell r="AH579">
            <v>0</v>
          </cell>
          <cell r="AI579">
            <v>-20.849999999627471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-212.68999999947846</v>
          </cell>
          <cell r="AR579">
            <v>-27827.869999989867</v>
          </cell>
          <cell r="AS579">
            <v>-2230.4599999999627</v>
          </cell>
          <cell r="AT579">
            <v>-5118.3000000007451</v>
          </cell>
          <cell r="AU579">
            <v>-4226.640000000596</v>
          </cell>
          <cell r="AV579">
            <v>51.230000000447035</v>
          </cell>
          <cell r="AW579">
            <v>-2516.2000000011176</v>
          </cell>
          <cell r="AX579">
            <v>-1312.4600000008941</v>
          </cell>
          <cell r="AY579">
            <v>-541.75</v>
          </cell>
          <cell r="AZ579">
            <v>-422.79999999981374</v>
          </cell>
          <cell r="BA579">
            <v>-1819.4400000004098</v>
          </cell>
          <cell r="BB579">
            <v>-2661.0400000000373</v>
          </cell>
          <cell r="BC579">
            <v>-4038.3600000003353</v>
          </cell>
          <cell r="BD579">
            <v>-2991.6500000003725</v>
          </cell>
          <cell r="BE579">
            <v>-27261.920000001788</v>
          </cell>
          <cell r="BF579">
            <v>-2491.5400000009686</v>
          </cell>
          <cell r="BG579">
            <v>-5331.8099999995902</v>
          </cell>
          <cell r="BH579">
            <v>-4387.9399999994785</v>
          </cell>
          <cell r="BI579">
            <v>433.97999999951571</v>
          </cell>
          <cell r="BJ579">
            <v>-1948.089999999851</v>
          </cell>
          <cell r="BK579">
            <v>-1060.9900000002235</v>
          </cell>
          <cell r="BL579">
            <v>-520.59999999962747</v>
          </cell>
          <cell r="BM579">
            <v>-375.56000000052154</v>
          </cell>
          <cell r="BN579">
            <v>-1760.2400000002235</v>
          </cell>
          <cell r="BO579">
            <v>-2738.0599999995902</v>
          </cell>
          <cell r="BP579">
            <v>-4194.5499999998137</v>
          </cell>
          <cell r="BQ579">
            <v>-2886.519999999553</v>
          </cell>
          <cell r="BR579">
            <v>-28218.180000007153</v>
          </cell>
          <cell r="BS579">
            <v>-2442.2199999997392</v>
          </cell>
          <cell r="BT579">
            <v>-5400.7099999999627</v>
          </cell>
          <cell r="BU579">
            <v>-4120.4300000006333</v>
          </cell>
          <cell r="BV579">
            <v>333.04000000003725</v>
          </cell>
          <cell r="BW579">
            <v>-2311.5</v>
          </cell>
          <cell r="BX579">
            <v>-1518.4799999995157</v>
          </cell>
          <cell r="BY579">
            <v>-523.80999999959022</v>
          </cell>
          <cell r="BZ579">
            <v>-389.14000000059605</v>
          </cell>
          <cell r="CA579">
            <v>-1726.25</v>
          </cell>
          <cell r="CB579">
            <v>-2746.6399999996647</v>
          </cell>
          <cell r="CC579">
            <v>-4191.640000000596</v>
          </cell>
          <cell r="CD579">
            <v>-3180.4000000003725</v>
          </cell>
          <cell r="CE579">
            <v>-31745.960000000894</v>
          </cell>
          <cell r="CF579">
            <v>-2546.8799999998882</v>
          </cell>
          <cell r="CG579">
            <v>-5236.660000000149</v>
          </cell>
          <cell r="CH579">
            <v>-4736.9000000003725</v>
          </cell>
          <cell r="CI579">
            <v>-1725.9500000001863</v>
          </cell>
          <cell r="CJ579">
            <v>-2088.4599999990314</v>
          </cell>
          <cell r="CK579">
            <v>-1770.9899999992922</v>
          </cell>
          <cell r="CL579">
            <v>-1017.6100000003353</v>
          </cell>
          <cell r="CM579">
            <v>-488.29999999981374</v>
          </cell>
          <cell r="CN579">
            <v>-1583.5100000007078</v>
          </cell>
          <cell r="CO579">
            <v>-3639.1500000003725</v>
          </cell>
          <cell r="CP579">
            <v>-3927.75</v>
          </cell>
          <cell r="CQ579">
            <v>-2983.7999999998137</v>
          </cell>
          <cell r="CR579">
            <v>-32584.109999991953</v>
          </cell>
          <cell r="CS579">
            <v>-2721.7600000007078</v>
          </cell>
          <cell r="CT579">
            <v>-5767.6599999992177</v>
          </cell>
          <cell r="CU579">
            <v>-4405.859999999404</v>
          </cell>
          <cell r="CV579">
            <v>-2402.2599999997765</v>
          </cell>
          <cell r="CW579">
            <v>-2221.4000000003725</v>
          </cell>
          <cell r="CX579">
            <v>-1457.089999999851</v>
          </cell>
          <cell r="CY579">
            <v>-1019.6899999994785</v>
          </cell>
          <cell r="CZ579">
            <v>-511.35000000055879</v>
          </cell>
          <cell r="DA579">
            <v>-1432.4599999990314</v>
          </cell>
          <cell r="DB579">
            <v>-3684.7000000011176</v>
          </cell>
          <cell r="DC579">
            <v>-4018.9400000004098</v>
          </cell>
          <cell r="DD579">
            <v>-2940.9399999994785</v>
          </cell>
          <cell r="DE579">
            <v>-32142.25</v>
          </cell>
          <cell r="DF579">
            <v>-2774.5499999998137</v>
          </cell>
          <cell r="DG579">
            <v>-5703.1000000005588</v>
          </cell>
          <cell r="DH579">
            <v>-4566.8100000005215</v>
          </cell>
          <cell r="DI579">
            <v>-2119.3499999996275</v>
          </cell>
          <cell r="DJ579">
            <v>-2032.5399999991059</v>
          </cell>
          <cell r="DK579">
            <v>-1438.9000000003725</v>
          </cell>
          <cell r="DL579">
            <v>-1010.5499999998137</v>
          </cell>
          <cell r="DM579">
            <v>-451.04000000003725</v>
          </cell>
          <cell r="DN579">
            <v>-1501.390000000596</v>
          </cell>
          <cell r="DO579">
            <v>-3513.0599999995902</v>
          </cell>
          <cell r="DP579">
            <v>-4013.1500000003725</v>
          </cell>
          <cell r="DQ579">
            <v>-3017.8099999995902</v>
          </cell>
          <cell r="DR579">
            <v>-31703.10000000149</v>
          </cell>
          <cell r="DS579">
            <v>-2826.839999999851</v>
          </cell>
          <cell r="DT579">
            <v>-5657.1200000001118</v>
          </cell>
          <cell r="DU579">
            <v>-4653.1800000006333</v>
          </cell>
          <cell r="DV579">
            <v>-1787.0999999996275</v>
          </cell>
          <cell r="DW579">
            <v>-2027.089999999851</v>
          </cell>
          <cell r="DX579">
            <v>-1311.2400000002235</v>
          </cell>
          <cell r="DY579">
            <v>-855.45999999903142</v>
          </cell>
          <cell r="DZ579">
            <v>-402.16000000201166</v>
          </cell>
          <cell r="EA579">
            <v>-1466.2800000002608</v>
          </cell>
          <cell r="EB579">
            <v>-3654.4000000013039</v>
          </cell>
          <cell r="EC579">
            <v>-3985.3500000005588</v>
          </cell>
          <cell r="ED579">
            <v>-3076.8799999998882</v>
          </cell>
        </row>
        <row r="580">
          <cell r="F580">
            <v>-76.519999999902211</v>
          </cell>
          <cell r="G580">
            <v>-47</v>
          </cell>
          <cell r="H580">
            <v>-4.4699999999720603</v>
          </cell>
          <cell r="I580">
            <v>-8.9400000000023283</v>
          </cell>
          <cell r="J580">
            <v>0</v>
          </cell>
          <cell r="K580">
            <v>-50.099999999976717</v>
          </cell>
          <cell r="L580">
            <v>-67.879999999946449</v>
          </cell>
          <cell r="M580">
            <v>-151.19000000006054</v>
          </cell>
          <cell r="N580">
            <v>-17.67000000004191</v>
          </cell>
          <cell r="O580">
            <v>-67.64000000001397</v>
          </cell>
          <cell r="P580">
            <v>-293.27999999996973</v>
          </cell>
          <cell r="Q580">
            <v>-148.5899999999674</v>
          </cell>
          <cell r="R580">
            <v>-1605.2299999985844</v>
          </cell>
          <cell r="S580">
            <v>-418.30999999993946</v>
          </cell>
          <cell r="T580">
            <v>-141.53000000002794</v>
          </cell>
          <cell r="U580">
            <v>-15.730000000039581</v>
          </cell>
          <cell r="V580">
            <v>-42.049999999988358</v>
          </cell>
          <cell r="W580">
            <v>-2.9699999999720603</v>
          </cell>
          <cell r="X580">
            <v>-11.300000000046566</v>
          </cell>
          <cell r="Y580">
            <v>-69.970000000030268</v>
          </cell>
          <cell r="Z580">
            <v>-115.23999999993248</v>
          </cell>
          <cell r="AA580">
            <v>-26.950000000069849</v>
          </cell>
          <cell r="AB580">
            <v>-77.799999999930151</v>
          </cell>
          <cell r="AC580">
            <v>-239.93999999994412</v>
          </cell>
          <cell r="AD580">
            <v>-443.43999999994412</v>
          </cell>
          <cell r="AE580">
            <v>-1515.7999999998137</v>
          </cell>
          <cell r="AF580">
            <v>-447.16999999992549</v>
          </cell>
          <cell r="AG580">
            <v>-122.40000000002328</v>
          </cell>
          <cell r="AH580">
            <v>-3.8400000000256114</v>
          </cell>
          <cell r="AI580">
            <v>-48.03000000002794</v>
          </cell>
          <cell r="AJ580">
            <v>0</v>
          </cell>
          <cell r="AK580">
            <v>-65.900000000023283</v>
          </cell>
          <cell r="AL580">
            <v>-22.649999999965075</v>
          </cell>
          <cell r="AM580">
            <v>0</v>
          </cell>
          <cell r="AN580">
            <v>-1.6199999999953434</v>
          </cell>
          <cell r="AO580">
            <v>-138.07999999995809</v>
          </cell>
          <cell r="AP580">
            <v>-327.85000000003492</v>
          </cell>
          <cell r="AQ580">
            <v>-338.26000000000931</v>
          </cell>
          <cell r="AR580">
            <v>-263.29999999981374</v>
          </cell>
          <cell r="AS580">
            <v>-1.4099999999743886</v>
          </cell>
          <cell r="AT580">
            <v>-46.279999999969732</v>
          </cell>
          <cell r="AU580">
            <v>-82.960000000020955</v>
          </cell>
          <cell r="AV580">
            <v>11.790000000037253</v>
          </cell>
          <cell r="AW580">
            <v>0</v>
          </cell>
          <cell r="AX580">
            <v>46.679999999993015</v>
          </cell>
          <cell r="AY580">
            <v>-109.18999999994412</v>
          </cell>
          <cell r="AZ580">
            <v>67.630000000004657</v>
          </cell>
          <cell r="BA580">
            <v>-40.650000000023283</v>
          </cell>
          <cell r="BB580">
            <v>28.78000000002794</v>
          </cell>
          <cell r="BC580">
            <v>-66.090000000025611</v>
          </cell>
          <cell r="BD580">
            <v>-71.600000000034925</v>
          </cell>
          <cell r="BE580">
            <v>-546.83100000023842</v>
          </cell>
          <cell r="BF580">
            <v>-2.7799999999115244</v>
          </cell>
          <cell r="BG580">
            <v>-46.119999999995343</v>
          </cell>
          <cell r="BH580">
            <v>-117.24600000001374</v>
          </cell>
          <cell r="BI580">
            <v>-226.17499999998836</v>
          </cell>
          <cell r="BJ580">
            <v>0</v>
          </cell>
          <cell r="BK580">
            <v>1.5999999999767169</v>
          </cell>
          <cell r="BL580">
            <v>-178.15000000002328</v>
          </cell>
          <cell r="BM580">
            <v>-48.909999999974389</v>
          </cell>
          <cell r="BN580">
            <v>-20.07999999995809</v>
          </cell>
          <cell r="BO580">
            <v>91.029999999911524</v>
          </cell>
          <cell r="BP580">
            <v>0</v>
          </cell>
          <cell r="BQ580">
            <v>0</v>
          </cell>
          <cell r="BR580">
            <v>-13.270000000484288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-13.270000000018626</v>
          </cell>
          <cell r="CC580">
            <v>0</v>
          </cell>
          <cell r="CD580">
            <v>0</v>
          </cell>
          <cell r="CE580">
            <v>-67.029999999329448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-67.03000000002794</v>
          </cell>
          <cell r="CO580">
            <v>0</v>
          </cell>
          <cell r="CP580">
            <v>0</v>
          </cell>
          <cell r="CQ580">
            <v>0</v>
          </cell>
          <cell r="CR580">
            <v>31.565000000409782</v>
          </cell>
          <cell r="CS580">
            <v>0</v>
          </cell>
          <cell r="CT580">
            <v>86.985000000044238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-27.569999999948777</v>
          </cell>
          <cell r="DB580">
            <v>-23.960000000020955</v>
          </cell>
          <cell r="DC580">
            <v>-3.8900000000139698</v>
          </cell>
          <cell r="DD580">
            <v>0</v>
          </cell>
          <cell r="DE580">
            <v>-752.04899999964982</v>
          </cell>
          <cell r="DF580">
            <v>-25.85999999998603</v>
          </cell>
          <cell r="DG580">
            <v>-9.5999999999767169</v>
          </cell>
          <cell r="DH580">
            <v>-20.189000000013039</v>
          </cell>
          <cell r="DI580">
            <v>0</v>
          </cell>
          <cell r="DJ580">
            <v>-1.3399999999674037</v>
          </cell>
          <cell r="DK580">
            <v>-38.46999999997206</v>
          </cell>
          <cell r="DL580">
            <v>-184.88999999995576</v>
          </cell>
          <cell r="DM580">
            <v>-56.260000000009313</v>
          </cell>
          <cell r="DN580">
            <v>-29.200000000011642</v>
          </cell>
          <cell r="DO580">
            <v>-162.66999999992549</v>
          </cell>
          <cell r="DP580">
            <v>17.630000000004657</v>
          </cell>
          <cell r="DQ580">
            <v>-241.20000000001164</v>
          </cell>
          <cell r="DR580">
            <v>-473.60800000047311</v>
          </cell>
          <cell r="DS580">
            <v>-9.6699999999837019</v>
          </cell>
          <cell r="DT580">
            <v>-22.494000000006054</v>
          </cell>
          <cell r="DU580">
            <v>-161.31400000001304</v>
          </cell>
          <cell r="DV580">
            <v>0</v>
          </cell>
          <cell r="DW580">
            <v>2.2999999999301508</v>
          </cell>
          <cell r="DX580">
            <v>41.023999999975786</v>
          </cell>
          <cell r="DY580">
            <v>-357.86999999999534</v>
          </cell>
          <cell r="DZ580">
            <v>-9.6899999999441206</v>
          </cell>
          <cell r="EA580">
            <v>117.14000000001397</v>
          </cell>
          <cell r="EB580">
            <v>-39.980000000039581</v>
          </cell>
          <cell r="EC580">
            <v>20.456000000005588</v>
          </cell>
          <cell r="ED580">
            <v>-53.510000000009313</v>
          </cell>
        </row>
        <row r="581">
          <cell r="F581">
            <v>-29.599999999627471</v>
          </cell>
          <cell r="G581">
            <v>-857.70000000018626</v>
          </cell>
          <cell r="H581">
            <v>-3962.7999999998137</v>
          </cell>
          <cell r="I581">
            <v>-4924.7000000001863</v>
          </cell>
          <cell r="J581">
            <v>-4255.3999999994412</v>
          </cell>
          <cell r="K581">
            <v>-6592.7000000011176</v>
          </cell>
          <cell r="L581">
            <v>-7536.8999999994412</v>
          </cell>
          <cell r="M581">
            <v>-2395.6999999992549</v>
          </cell>
          <cell r="N581">
            <v>-4442.2999999998137</v>
          </cell>
          <cell r="O581">
            <v>-7300.2999999998137</v>
          </cell>
          <cell r="P581">
            <v>-1444.9000000013039</v>
          </cell>
          <cell r="Q581">
            <v>-571.09999999962747</v>
          </cell>
          <cell r="R581">
            <v>-48491</v>
          </cell>
          <cell r="S581">
            <v>-68.5</v>
          </cell>
          <cell r="T581">
            <v>-811.69999999925494</v>
          </cell>
          <cell r="U581">
            <v>-2246.1000000005588</v>
          </cell>
          <cell r="V581">
            <v>-3010.6000000005588</v>
          </cell>
          <cell r="W581">
            <v>-6051</v>
          </cell>
          <cell r="X581">
            <v>-6257.4000000003725</v>
          </cell>
          <cell r="Y581">
            <v>-4105.2000000001863</v>
          </cell>
          <cell r="Z581">
            <v>-3511.2999999998137</v>
          </cell>
          <cell r="AA581">
            <v>-9638.9000000003725</v>
          </cell>
          <cell r="AB581">
            <v>-6996.2999999998137</v>
          </cell>
          <cell r="AC581">
            <v>-1356.6999999992549</v>
          </cell>
          <cell r="AD581">
            <v>-4437.3000000007451</v>
          </cell>
          <cell r="AE581">
            <v>-57290.40000000596</v>
          </cell>
          <cell r="AF581">
            <v>-836</v>
          </cell>
          <cell r="AG581">
            <v>-295.89999999944121</v>
          </cell>
          <cell r="AH581">
            <v>-1625.2999999998137</v>
          </cell>
          <cell r="AI581">
            <v>-4913.9000000003725</v>
          </cell>
          <cell r="AJ581">
            <v>-8263</v>
          </cell>
          <cell r="AK581">
            <v>-10958.100000000559</v>
          </cell>
          <cell r="AL581">
            <v>-5617</v>
          </cell>
          <cell r="AM581">
            <v>-5537.7999999998137</v>
          </cell>
          <cell r="AN581">
            <v>-11925.199999999255</v>
          </cell>
          <cell r="AO581">
            <v>-4901.3000000007451</v>
          </cell>
          <cell r="AP581">
            <v>-1316.2999999998137</v>
          </cell>
          <cell r="AQ581">
            <v>-1100.5999999996275</v>
          </cell>
          <cell r="AR581">
            <v>17244.39999999851</v>
          </cell>
          <cell r="AS581">
            <v>8888</v>
          </cell>
          <cell r="AT581">
            <v>5835</v>
          </cell>
          <cell r="AU581">
            <v>2348.6999999997206</v>
          </cell>
          <cell r="AV581">
            <v>-88.700000000186265</v>
          </cell>
          <cell r="AW581">
            <v>1359.8999999994412</v>
          </cell>
          <cell r="AX581">
            <v>-1039.6000000005588</v>
          </cell>
          <cell r="AY581">
            <v>-1578.7999999998137</v>
          </cell>
          <cell r="AZ581">
            <v>-3796.7999999988824</v>
          </cell>
          <cell r="BA581">
            <v>-2889.5</v>
          </cell>
          <cell r="BB581">
            <v>905.59999999962747</v>
          </cell>
          <cell r="BC581">
            <v>3781.4000000003725</v>
          </cell>
          <cell r="BD581">
            <v>3519.1999999992549</v>
          </cell>
          <cell r="BE581">
            <v>19971.70000000298</v>
          </cell>
          <cell r="BF581">
            <v>6383.8000000007451</v>
          </cell>
          <cell r="BG581">
            <v>5400.3000000007451</v>
          </cell>
          <cell r="BH581">
            <v>4619.9000000003725</v>
          </cell>
          <cell r="BI581">
            <v>799.70000000018626</v>
          </cell>
          <cell r="BJ581">
            <v>1151.5</v>
          </cell>
          <cell r="BK581">
            <v>-3454.1000000005588</v>
          </cell>
          <cell r="BL581">
            <v>-2223.1999999992549</v>
          </cell>
          <cell r="BM581">
            <v>-3394</v>
          </cell>
          <cell r="BN581">
            <v>-2111.1999999992549</v>
          </cell>
          <cell r="BO581">
            <v>1250.0999999996275</v>
          </cell>
          <cell r="BP581">
            <v>5426.2000000001863</v>
          </cell>
          <cell r="BQ581">
            <v>6122.7000000001863</v>
          </cell>
          <cell r="BR581">
            <v>42170.84999999404</v>
          </cell>
          <cell r="BS581">
            <v>25241.899999999441</v>
          </cell>
          <cell r="BT581">
            <v>5937.9000000003725</v>
          </cell>
          <cell r="BU581">
            <v>2139.1000000000931</v>
          </cell>
          <cell r="BV581">
            <v>1100.7499999990687</v>
          </cell>
          <cell r="BW581">
            <v>1926.4000000003725</v>
          </cell>
          <cell r="BX581">
            <v>1441.5</v>
          </cell>
          <cell r="BY581">
            <v>-949.30000000074506</v>
          </cell>
          <cell r="BZ581">
            <v>-2939.9000000003725</v>
          </cell>
          <cell r="CA581">
            <v>-1561.4000000003725</v>
          </cell>
          <cell r="CB581">
            <v>-112.5</v>
          </cell>
          <cell r="CC581">
            <v>5726</v>
          </cell>
          <cell r="CD581">
            <v>4220.4000000003725</v>
          </cell>
          <cell r="CE581">
            <v>27242.039999991655</v>
          </cell>
          <cell r="CF581">
            <v>4403</v>
          </cell>
          <cell r="CG581">
            <v>8447.3999999994412</v>
          </cell>
          <cell r="CH581">
            <v>6452.2799999993294</v>
          </cell>
          <cell r="CI581">
            <v>189.46000000042841</v>
          </cell>
          <cell r="CJ581">
            <v>1758.5000000009313</v>
          </cell>
          <cell r="CK581">
            <v>-2804</v>
          </cell>
          <cell r="CL581">
            <v>-1254.8000000007451</v>
          </cell>
          <cell r="CM581">
            <v>-1678.5</v>
          </cell>
          <cell r="CN581">
            <v>-2826.6000000005588</v>
          </cell>
          <cell r="CO581">
            <v>1005.3999999994412</v>
          </cell>
          <cell r="CP581">
            <v>6276.1999999992549</v>
          </cell>
          <cell r="CQ581">
            <v>7273.6999999992549</v>
          </cell>
          <cell r="CR581">
            <v>23678</v>
          </cell>
          <cell r="CS581">
            <v>8625.0000000009313</v>
          </cell>
          <cell r="CT581">
            <v>-3969</v>
          </cell>
          <cell r="CU581">
            <v>5386.5999999996275</v>
          </cell>
          <cell r="CV581">
            <v>4475.3000000007451</v>
          </cell>
          <cell r="CW581">
            <v>1106.0999999996275</v>
          </cell>
          <cell r="CX581">
            <v>-2512.9000000003725</v>
          </cell>
          <cell r="CY581">
            <v>378.5</v>
          </cell>
          <cell r="CZ581">
            <v>263.40000000037253</v>
          </cell>
          <cell r="DA581">
            <v>781.90000000037253</v>
          </cell>
          <cell r="DB581">
            <v>3368.2000000001863</v>
          </cell>
          <cell r="DC581">
            <v>2440.8999999994412</v>
          </cell>
          <cell r="DD581">
            <v>3334</v>
          </cell>
          <cell r="DE581">
            <v>36918.59999999404</v>
          </cell>
          <cell r="DF581">
            <v>5242.2000000011176</v>
          </cell>
          <cell r="DG581">
            <v>6768.2000000011176</v>
          </cell>
          <cell r="DH581">
            <v>5814.3000000007451</v>
          </cell>
          <cell r="DI581">
            <v>7224</v>
          </cell>
          <cell r="DJ581">
            <v>616.40000000037253</v>
          </cell>
          <cell r="DK581">
            <v>-2527.7000000001863</v>
          </cell>
          <cell r="DL581">
            <v>123.20000000018626</v>
          </cell>
          <cell r="DM581">
            <v>-51</v>
          </cell>
          <cell r="DN581">
            <v>1821.2000000001863</v>
          </cell>
          <cell r="DO581">
            <v>2101.3999999994412</v>
          </cell>
          <cell r="DP581">
            <v>6155.5</v>
          </cell>
          <cell r="DQ581">
            <v>3630.8999999985099</v>
          </cell>
          <cell r="DR581">
            <v>39136.099999979138</v>
          </cell>
          <cell r="DS581">
            <v>3076</v>
          </cell>
          <cell r="DT581">
            <v>7338</v>
          </cell>
          <cell r="DU581">
            <v>4258.4000000003725</v>
          </cell>
          <cell r="DV581">
            <v>5698.6000000005588</v>
          </cell>
          <cell r="DW581">
            <v>443.19999999925494</v>
          </cell>
          <cell r="DX581">
            <v>1040.5</v>
          </cell>
          <cell r="DY581">
            <v>75.299999999813735</v>
          </cell>
          <cell r="DZ581">
            <v>-858.40000000037253</v>
          </cell>
          <cell r="EA581">
            <v>3878.1000000005588</v>
          </cell>
          <cell r="EB581">
            <v>4622.9000000003725</v>
          </cell>
          <cell r="EC581">
            <v>6242.2000000011176</v>
          </cell>
          <cell r="ED581">
            <v>3321.2999999988824</v>
          </cell>
        </row>
        <row r="582">
          <cell r="F582">
            <v>-2221.9000000003725</v>
          </cell>
          <cell r="G582">
            <v>-2278.5999999996275</v>
          </cell>
          <cell r="H582">
            <v>-2506.2999999998137</v>
          </cell>
          <cell r="I582">
            <v>-3557.8999999999069</v>
          </cell>
          <cell r="J582">
            <v>-3135.1999999997206</v>
          </cell>
          <cell r="K582">
            <v>-1810.3999999999069</v>
          </cell>
          <cell r="L582">
            <v>-4547.5999999996275</v>
          </cell>
          <cell r="M582">
            <v>-5118.2000000001863</v>
          </cell>
          <cell r="N582">
            <v>-6659.6000000005588</v>
          </cell>
          <cell r="O582">
            <v>-5790.5</v>
          </cell>
          <cell r="P582">
            <v>-3818</v>
          </cell>
          <cell r="Q582">
            <v>-1020.7999999998137</v>
          </cell>
          <cell r="R582">
            <v>-53761.099999986589</v>
          </cell>
          <cell r="S582">
            <v>-294</v>
          </cell>
          <cell r="T582">
            <v>-1293.3999999994412</v>
          </cell>
          <cell r="U582">
            <v>-2549.0999999996275</v>
          </cell>
          <cell r="V582">
            <v>-5156.1000000005588</v>
          </cell>
          <cell r="W582">
            <v>-4354.4000000003725</v>
          </cell>
          <cell r="X582">
            <v>-8553.7999999998137</v>
          </cell>
          <cell r="Y582">
            <v>-5341.7000000001863</v>
          </cell>
          <cell r="Z582">
            <v>-5206.5999999996275</v>
          </cell>
          <cell r="AA582">
            <v>-4190.2000000001863</v>
          </cell>
          <cell r="AB582">
            <v>-5787.7000000001863</v>
          </cell>
          <cell r="AC582">
            <v>-3631.2999999998137</v>
          </cell>
          <cell r="AD582">
            <v>-7402.7999999998137</v>
          </cell>
          <cell r="AE582">
            <v>-35973.69999999553</v>
          </cell>
          <cell r="AF582">
            <v>-1990</v>
          </cell>
          <cell r="AG582">
            <v>-639.70000000018626</v>
          </cell>
          <cell r="AH582">
            <v>-2250.5999999996275</v>
          </cell>
          <cell r="AI582">
            <v>-3392.2000000001863</v>
          </cell>
          <cell r="AJ582">
            <v>-2420.8999999994412</v>
          </cell>
          <cell r="AK582">
            <v>-4446.8000000007451</v>
          </cell>
          <cell r="AL582">
            <v>-3697.8999999994412</v>
          </cell>
          <cell r="AM582">
            <v>-6003.1000000005588</v>
          </cell>
          <cell r="AN582">
            <v>-5420.3000000007451</v>
          </cell>
          <cell r="AO582">
            <v>-3191.6000000000931</v>
          </cell>
          <cell r="AP582">
            <v>-1574.4000000003725</v>
          </cell>
          <cell r="AQ582">
            <v>-946.20000000018626</v>
          </cell>
          <cell r="AR582">
            <v>36705.60000000149</v>
          </cell>
          <cell r="AS582">
            <v>8142</v>
          </cell>
          <cell r="AT582">
            <v>6623.2999999998137</v>
          </cell>
          <cell r="AU582">
            <v>5021</v>
          </cell>
          <cell r="AV582">
            <v>2541.6000000000931</v>
          </cell>
          <cell r="AW582">
            <v>2672.5</v>
          </cell>
          <cell r="AX582">
            <v>-5139</v>
          </cell>
          <cell r="AY582">
            <v>-1576.9000000003725</v>
          </cell>
          <cell r="AZ582">
            <v>-1915.4000000003725</v>
          </cell>
          <cell r="BA582">
            <v>-1310.7000000011176</v>
          </cell>
          <cell r="BB582">
            <v>2245.3999999999069</v>
          </cell>
          <cell r="BC582">
            <v>8191</v>
          </cell>
          <cell r="BD582">
            <v>11210.799999999814</v>
          </cell>
          <cell r="BE582">
            <v>41711.900000013411</v>
          </cell>
          <cell r="BF582">
            <v>8109.9000000003725</v>
          </cell>
          <cell r="BG582">
            <v>5583.5</v>
          </cell>
          <cell r="BH582">
            <v>9041.5</v>
          </cell>
          <cell r="BI582">
            <v>3708.7000000001863</v>
          </cell>
          <cell r="BJ582">
            <v>2350.7999999998137</v>
          </cell>
          <cell r="BK582">
            <v>-3618.2000000001863</v>
          </cell>
          <cell r="BL582">
            <v>-2789.2000000001863</v>
          </cell>
          <cell r="BM582">
            <v>-854.70000000018626</v>
          </cell>
          <cell r="BN582">
            <v>-516.39999999944121</v>
          </cell>
          <cell r="BO582">
            <v>3840.2000000001863</v>
          </cell>
          <cell r="BP582">
            <v>7338.4000000003725</v>
          </cell>
          <cell r="BQ582">
            <v>9517.4000000003725</v>
          </cell>
          <cell r="BR582">
            <v>41603.10000000149</v>
          </cell>
          <cell r="BS582">
            <v>527.59999999962747</v>
          </cell>
          <cell r="BT582">
            <v>5298.1000000005588</v>
          </cell>
          <cell r="BU582">
            <v>11706</v>
          </cell>
          <cell r="BV582">
            <v>3388.5</v>
          </cell>
          <cell r="BW582">
            <v>4112.4000000003725</v>
          </cell>
          <cell r="BX582">
            <v>-4992.4000000003725</v>
          </cell>
          <cell r="BY582">
            <v>-1395.5</v>
          </cell>
          <cell r="BZ582">
            <v>-227</v>
          </cell>
          <cell r="CA582">
            <v>-1092.4000000003725</v>
          </cell>
          <cell r="CB582">
            <v>3851.6000000005588</v>
          </cell>
          <cell r="CC582">
            <v>9757.7000000001863</v>
          </cell>
          <cell r="CD582">
            <v>10668.5</v>
          </cell>
          <cell r="CE582">
            <v>20345.999999970198</v>
          </cell>
          <cell r="CF582">
            <v>9040.2000000001863</v>
          </cell>
          <cell r="CG582">
            <v>816.5</v>
          </cell>
          <cell r="CH582">
            <v>2814.5</v>
          </cell>
          <cell r="CI582">
            <v>5508.5999999996275</v>
          </cell>
          <cell r="CJ582">
            <v>-687.70000000018626</v>
          </cell>
          <cell r="CK582">
            <v>-2165.4000000003725</v>
          </cell>
          <cell r="CL582">
            <v>-76.799999999813735</v>
          </cell>
          <cell r="CM582">
            <v>435.39999999944121</v>
          </cell>
          <cell r="CN582">
            <v>-1317.2000000011176</v>
          </cell>
          <cell r="CO582">
            <v>4663.2000000001863</v>
          </cell>
          <cell r="CP582">
            <v>1316.7000000001863</v>
          </cell>
          <cell r="CQ582">
            <v>-2</v>
          </cell>
          <cell r="CR582">
            <v>7721.2000000029802</v>
          </cell>
          <cell r="CS582">
            <v>652.59999999962747</v>
          </cell>
          <cell r="CT582">
            <v>0</v>
          </cell>
          <cell r="CU582">
            <v>1546.7999999998137</v>
          </cell>
          <cell r="CV582">
            <v>2383.7999999998137</v>
          </cell>
          <cell r="CW582">
            <v>618.79999999981374</v>
          </cell>
          <cell r="CX582">
            <v>-236.20000000018626</v>
          </cell>
          <cell r="CY582">
            <v>0.70000000018626451</v>
          </cell>
          <cell r="CZ582">
            <v>0</v>
          </cell>
          <cell r="DA582">
            <v>641.5</v>
          </cell>
          <cell r="DB582">
            <v>2042</v>
          </cell>
          <cell r="DC582">
            <v>71.200000000186265</v>
          </cell>
          <cell r="DD582">
            <v>0</v>
          </cell>
          <cell r="DE582">
            <v>16968.20000000298</v>
          </cell>
          <cell r="DF582">
            <v>0</v>
          </cell>
          <cell r="DG582">
            <v>472</v>
          </cell>
          <cell r="DH582">
            <v>2655.2000000001863</v>
          </cell>
          <cell r="DI582">
            <v>11141.700000000186</v>
          </cell>
          <cell r="DJ582">
            <v>128.29999999981374</v>
          </cell>
          <cell r="DK582">
            <v>-623.5</v>
          </cell>
          <cell r="DL582">
            <v>0</v>
          </cell>
          <cell r="DM582">
            <v>0</v>
          </cell>
          <cell r="DN582">
            <v>300.40000000037253</v>
          </cell>
          <cell r="DO582">
            <v>2239.2999999998137</v>
          </cell>
          <cell r="DP582">
            <v>654.79999999981374</v>
          </cell>
          <cell r="DQ582">
            <v>0</v>
          </cell>
          <cell r="DR582">
            <v>9744.7999999970198</v>
          </cell>
          <cell r="DS582">
            <v>96.599999999627471</v>
          </cell>
          <cell r="DT582">
            <v>760.09999999962747</v>
          </cell>
          <cell r="DU582">
            <v>2299.5999999996275</v>
          </cell>
          <cell r="DV582">
            <v>5030.2000000001863</v>
          </cell>
          <cell r="DW582">
            <v>-713.70000000018626</v>
          </cell>
          <cell r="DX582">
            <v>-203.20000000018626</v>
          </cell>
          <cell r="DY582">
            <v>0</v>
          </cell>
          <cell r="DZ582">
            <v>0</v>
          </cell>
          <cell r="EA582">
            <v>725.29999999981374</v>
          </cell>
          <cell r="EB582">
            <v>1048.9000000003725</v>
          </cell>
          <cell r="EC582">
            <v>701</v>
          </cell>
          <cell r="ED582">
            <v>0</v>
          </cell>
        </row>
        <row r="583">
          <cell r="F583">
            <v>-7453.1000000005588</v>
          </cell>
          <cell r="G583">
            <v>-7872.1999999992549</v>
          </cell>
          <cell r="H583">
            <v>-2340.0999999996275</v>
          </cell>
          <cell r="I583">
            <v>-1829.7500000004657</v>
          </cell>
          <cell r="J583">
            <v>-2089.089999999851</v>
          </cell>
          <cell r="K583">
            <v>-1184.9400000004098</v>
          </cell>
          <cell r="L583">
            <v>-1544</v>
          </cell>
          <cell r="M583">
            <v>-11187.899999999441</v>
          </cell>
          <cell r="N583">
            <v>-6470.839999999851</v>
          </cell>
          <cell r="O583">
            <v>-4250.7599999997765</v>
          </cell>
          <cell r="P583">
            <v>-8759.5</v>
          </cell>
          <cell r="Q583">
            <v>-6917.7000000011176</v>
          </cell>
          <cell r="R583">
            <v>-64708.790000014007</v>
          </cell>
          <cell r="S583">
            <v>-7680.4000000003725</v>
          </cell>
          <cell r="T583">
            <v>-8142.0999999996275</v>
          </cell>
          <cell r="U583">
            <v>-3343.3999999994412</v>
          </cell>
          <cell r="V583">
            <v>-1659.6899999999441</v>
          </cell>
          <cell r="W583">
            <v>-1766.8000000002794</v>
          </cell>
          <cell r="X583">
            <v>-1040.0999999996275</v>
          </cell>
          <cell r="Y583">
            <v>-2165.1000000005588</v>
          </cell>
          <cell r="Z583">
            <v>-10297.200000000186</v>
          </cell>
          <cell r="AA583">
            <v>-7026.4400000004098</v>
          </cell>
          <cell r="AB583">
            <v>-4233.9599999999627</v>
          </cell>
          <cell r="AC583">
            <v>-11793.200000001118</v>
          </cell>
          <cell r="AD583">
            <v>-5560.4000000003725</v>
          </cell>
          <cell r="AE583">
            <v>-62915.789999976754</v>
          </cell>
          <cell r="AF583">
            <v>-8547.7999999988824</v>
          </cell>
          <cell r="AG583">
            <v>-6091.5</v>
          </cell>
          <cell r="AH583">
            <v>-5351</v>
          </cell>
          <cell r="AI583">
            <v>-1902.8099999986589</v>
          </cell>
          <cell r="AJ583">
            <v>-2307.7999999998137</v>
          </cell>
          <cell r="AK583">
            <v>-2195.5999999996275</v>
          </cell>
          <cell r="AL583">
            <v>-2233.5</v>
          </cell>
          <cell r="AM583">
            <v>-7248.1000000005588</v>
          </cell>
          <cell r="AN583">
            <v>-4986.4399999994785</v>
          </cell>
          <cell r="AO583">
            <v>-7679.4399999994785</v>
          </cell>
          <cell r="AP583">
            <v>-10951.900000000373</v>
          </cell>
          <cell r="AQ583">
            <v>-3419.9000000003725</v>
          </cell>
          <cell r="AR583">
            <v>59693.709999993443</v>
          </cell>
          <cell r="AS583">
            <v>11750.5</v>
          </cell>
          <cell r="AT583">
            <v>10530.699999999255</v>
          </cell>
          <cell r="AU583">
            <v>9414.6000000005588</v>
          </cell>
          <cell r="AV583">
            <v>386.45999999996275</v>
          </cell>
          <cell r="AW583">
            <v>3172.910000000149</v>
          </cell>
          <cell r="AX583">
            <v>4781.9399999994785</v>
          </cell>
          <cell r="AY583">
            <v>4487.3999999994412</v>
          </cell>
          <cell r="AZ583">
            <v>-1481.3000000007451</v>
          </cell>
          <cell r="BA583">
            <v>612.79999999934807</v>
          </cell>
          <cell r="BB583">
            <v>1443.8999999994412</v>
          </cell>
          <cell r="BC583">
            <v>9476.7000000001863</v>
          </cell>
          <cell r="BD583">
            <v>5117.0999999996275</v>
          </cell>
          <cell r="BE583">
            <v>67263.130000002682</v>
          </cell>
          <cell r="BF583">
            <v>15140.900000000373</v>
          </cell>
          <cell r="BG583">
            <v>14599.900000000373</v>
          </cell>
          <cell r="BH583">
            <v>7291.6000000005588</v>
          </cell>
          <cell r="BI583">
            <v>1253.0400000005029</v>
          </cell>
          <cell r="BJ583">
            <v>2703.5400000000373</v>
          </cell>
          <cell r="BK583">
            <v>5011.5</v>
          </cell>
          <cell r="BL583">
            <v>5593.2999999998137</v>
          </cell>
          <cell r="BM583">
            <v>-2698.0999999996275</v>
          </cell>
          <cell r="BN583">
            <v>41.139999999664724</v>
          </cell>
          <cell r="BO583">
            <v>1051.2599999997765</v>
          </cell>
          <cell r="BP583">
            <v>10970.699999999255</v>
          </cell>
          <cell r="BQ583">
            <v>6304.3499999996275</v>
          </cell>
          <cell r="BR583">
            <v>53871.819999992847</v>
          </cell>
          <cell r="BS583">
            <v>16817.419999999925</v>
          </cell>
          <cell r="BT583">
            <v>13560.399999999441</v>
          </cell>
          <cell r="BU583">
            <v>5843.7000000011176</v>
          </cell>
          <cell r="BV583">
            <v>1115</v>
          </cell>
          <cell r="BW583">
            <v>1746.4600000008941</v>
          </cell>
          <cell r="BX583">
            <v>4354.4000000003725</v>
          </cell>
          <cell r="BY583">
            <v>3966.5</v>
          </cell>
          <cell r="BZ583">
            <v>-4122.0999999996275</v>
          </cell>
          <cell r="CA583">
            <v>-30.200000000186265</v>
          </cell>
          <cell r="CB583">
            <v>1722.5099999997765</v>
          </cell>
          <cell r="CC583">
            <v>5355.0499999998137</v>
          </cell>
          <cell r="CD583">
            <v>3542.679999999702</v>
          </cell>
          <cell r="CE583">
            <v>73108.480000004172</v>
          </cell>
          <cell r="CF583">
            <v>6355.7999999998137</v>
          </cell>
          <cell r="CG583">
            <v>15630</v>
          </cell>
          <cell r="CH583">
            <v>16987.699999999255</v>
          </cell>
          <cell r="CI583">
            <v>1719.4000000003725</v>
          </cell>
          <cell r="CJ583">
            <v>6582.3999999994412</v>
          </cell>
          <cell r="CK583">
            <v>8176.8999999994412</v>
          </cell>
          <cell r="CL583">
            <v>252.69999999925494</v>
          </cell>
          <cell r="CM583">
            <v>-5866</v>
          </cell>
          <cell r="CN583">
            <v>50.559999999590218</v>
          </cell>
          <cell r="CO583">
            <v>3625.6199999991804</v>
          </cell>
          <cell r="CP583">
            <v>9141.2999999988824</v>
          </cell>
          <cell r="CQ583">
            <v>10452.100000000559</v>
          </cell>
          <cell r="CR583">
            <v>164494.8599999845</v>
          </cell>
          <cell r="CS583">
            <v>16536.299999998882</v>
          </cell>
          <cell r="CT583">
            <v>41743.099999999627</v>
          </cell>
          <cell r="CU583">
            <v>20626.400000000373</v>
          </cell>
          <cell r="CV583">
            <v>10449.599999999627</v>
          </cell>
          <cell r="CW583">
            <v>6248.9000000003725</v>
          </cell>
          <cell r="CX583">
            <v>8551.1000000005588</v>
          </cell>
          <cell r="CY583">
            <v>7996.6000000014901</v>
          </cell>
          <cell r="CZ583">
            <v>-5360.7000000001863</v>
          </cell>
          <cell r="DA583">
            <v>277.60000000009313</v>
          </cell>
          <cell r="DB583">
            <v>6985.7599999988452</v>
          </cell>
          <cell r="DC583">
            <v>29277.5</v>
          </cell>
          <cell r="DD583">
            <v>21162.700000000186</v>
          </cell>
          <cell r="DE583">
            <v>120022.73000000417</v>
          </cell>
          <cell r="DF583">
            <v>25059.800000000745</v>
          </cell>
          <cell r="DG583">
            <v>18656.000000000931</v>
          </cell>
          <cell r="DH583">
            <v>17324.5</v>
          </cell>
          <cell r="DI583">
            <v>4674.75</v>
          </cell>
          <cell r="DJ583">
            <v>7595.7999999998137</v>
          </cell>
          <cell r="DK583">
            <v>9358</v>
          </cell>
          <cell r="DL583">
            <v>-172.09999999962747</v>
          </cell>
          <cell r="DM583">
            <v>-4863.5999999996275</v>
          </cell>
          <cell r="DN583">
            <v>-941.52000000001863</v>
          </cell>
          <cell r="DO583">
            <v>7607.2999999998137</v>
          </cell>
          <cell r="DP583">
            <v>16057.400000001304</v>
          </cell>
          <cell r="DQ583">
            <v>19666.400000000373</v>
          </cell>
          <cell r="DR583">
            <v>143892.06999997795</v>
          </cell>
          <cell r="DS583">
            <v>27995.499999999069</v>
          </cell>
          <cell r="DT583">
            <v>18287.900000000373</v>
          </cell>
          <cell r="DU583">
            <v>19190.599999999627</v>
          </cell>
          <cell r="DV583">
            <v>3144.839999999851</v>
          </cell>
          <cell r="DW583">
            <v>8797.1999999992549</v>
          </cell>
          <cell r="DX583">
            <v>8345.9000000003725</v>
          </cell>
          <cell r="DY583">
            <v>-764.30000000074506</v>
          </cell>
          <cell r="DZ583">
            <v>-2800</v>
          </cell>
          <cell r="EA583">
            <v>17474.91999999946</v>
          </cell>
          <cell r="EB583">
            <v>3387.5099999997765</v>
          </cell>
          <cell r="EC583">
            <v>16151.799999999814</v>
          </cell>
          <cell r="ED583">
            <v>24680.199999999255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-217.5</v>
          </cell>
          <cell r="K584">
            <v>-214.25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-8.0999999977648258</v>
          </cell>
          <cell r="S584">
            <v>0</v>
          </cell>
          <cell r="T584">
            <v>0</v>
          </cell>
          <cell r="U584">
            <v>0</v>
          </cell>
          <cell r="V584">
            <v>-6.599999999627471</v>
          </cell>
          <cell r="W584">
            <v>-1.5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-0.68999999761581421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-0.68999999994412065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2743.2600000016391</v>
          </cell>
          <cell r="AS584">
            <v>0</v>
          </cell>
          <cell r="AT584">
            <v>50.899999999906868</v>
          </cell>
          <cell r="AU584">
            <v>266.3000000002794</v>
          </cell>
          <cell r="AV584">
            <v>2128.2999999998137</v>
          </cell>
          <cell r="AW584">
            <v>86.560000000055879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119.8000000002794</v>
          </cell>
          <cell r="BC584">
            <v>91.400000000372529</v>
          </cell>
          <cell r="BD584">
            <v>0</v>
          </cell>
          <cell r="BE584">
            <v>-2128.4700000043958</v>
          </cell>
          <cell r="BF584">
            <v>-278.37000000011176</v>
          </cell>
          <cell r="BG584">
            <v>-411.14000000001397</v>
          </cell>
          <cell r="BH584">
            <v>-340.45999999996275</v>
          </cell>
          <cell r="BI584">
            <v>-21.849999999976717</v>
          </cell>
          <cell r="BJ584">
            <v>2.059999999939464</v>
          </cell>
          <cell r="BK584">
            <v>34.789999999920838</v>
          </cell>
          <cell r="BL584">
            <v>-423.64000000013039</v>
          </cell>
          <cell r="BM584">
            <v>-76.06000000028871</v>
          </cell>
          <cell r="BN584">
            <v>-49.160000000032596</v>
          </cell>
          <cell r="BO584">
            <v>-422.63000000000466</v>
          </cell>
          <cell r="BP584">
            <v>-524.55999999993946</v>
          </cell>
          <cell r="BQ584">
            <v>382.55000000004657</v>
          </cell>
          <cell r="BR584">
            <v>-462.43999999947846</v>
          </cell>
          <cell r="BS584">
            <v>1277.9899999999907</v>
          </cell>
          <cell r="BT584">
            <v>-462.84000000008382</v>
          </cell>
          <cell r="BU584">
            <v>-99.309999999823049</v>
          </cell>
          <cell r="BV584">
            <v>-303.28000000002794</v>
          </cell>
          <cell r="BW584">
            <v>16.920000000158325</v>
          </cell>
          <cell r="BX584">
            <v>117.15000000002328</v>
          </cell>
          <cell r="BY584">
            <v>-582</v>
          </cell>
          <cell r="BZ584">
            <v>-520.79000000003725</v>
          </cell>
          <cell r="CA584">
            <v>-169.85999999998603</v>
          </cell>
          <cell r="CB584">
            <v>137.29000000003725</v>
          </cell>
          <cell r="CC584">
            <v>-264.86999999999534</v>
          </cell>
          <cell r="CD584">
            <v>391.1600000000326</v>
          </cell>
          <cell r="CE584">
            <v>-3263.5399999991059</v>
          </cell>
          <cell r="CF584">
            <v>-6.1700000000419095</v>
          </cell>
          <cell r="CG584">
            <v>-667.34000000008382</v>
          </cell>
          <cell r="CH584">
            <v>-592.16000000014901</v>
          </cell>
          <cell r="CI584">
            <v>37.85999999998603</v>
          </cell>
          <cell r="CJ584">
            <v>-89.760000000009313</v>
          </cell>
          <cell r="CK584">
            <v>-35.349999999976717</v>
          </cell>
          <cell r="CL584">
            <v>-721.62000000011176</v>
          </cell>
          <cell r="CM584">
            <v>-442.63999999989755</v>
          </cell>
          <cell r="CN584">
            <v>-183.43000000005122</v>
          </cell>
          <cell r="CO584">
            <v>-435.34999999997672</v>
          </cell>
          <cell r="CP584">
            <v>-228.07999999984168</v>
          </cell>
          <cell r="CQ584">
            <v>100.5</v>
          </cell>
          <cell r="CR584">
            <v>2058.089999999851</v>
          </cell>
          <cell r="CS584">
            <v>-520.05000000004657</v>
          </cell>
          <cell r="CT584">
            <v>8442.9400000000605</v>
          </cell>
          <cell r="CU584">
            <v>-518.73999999975786</v>
          </cell>
          <cell r="CV584">
            <v>-216.36000000010245</v>
          </cell>
          <cell r="CW584">
            <v>-69.92000000004191</v>
          </cell>
          <cell r="CX584">
            <v>-432.64999999990687</v>
          </cell>
          <cell r="CY584">
            <v>-754.08000000007451</v>
          </cell>
          <cell r="CZ584">
            <v>-544.54999999981374</v>
          </cell>
          <cell r="DA584">
            <v>-436.82000000006519</v>
          </cell>
          <cell r="DB584">
            <v>-907.01000000024214</v>
          </cell>
          <cell r="DC584">
            <v>-2068.8700000001118</v>
          </cell>
          <cell r="DD584">
            <v>84.199999999720603</v>
          </cell>
          <cell r="DE584">
            <v>-6624.0999999959022</v>
          </cell>
          <cell r="DF584">
            <v>-852.23999999999069</v>
          </cell>
          <cell r="DG584">
            <v>-550.24999999988358</v>
          </cell>
          <cell r="DH584">
            <v>-697.56000000005588</v>
          </cell>
          <cell r="DI584">
            <v>-223</v>
          </cell>
          <cell r="DJ584">
            <v>-140.55000000004657</v>
          </cell>
          <cell r="DK584">
            <v>-281.06000000005588</v>
          </cell>
          <cell r="DL584">
            <v>-1605.75</v>
          </cell>
          <cell r="DM584">
            <v>-789.86000000010245</v>
          </cell>
          <cell r="DN584">
            <v>-149.08000000007451</v>
          </cell>
          <cell r="DO584">
            <v>-788.5</v>
          </cell>
          <cell r="DP584">
            <v>-522.5500000002794</v>
          </cell>
          <cell r="DQ584">
            <v>-23.699999999953434</v>
          </cell>
          <cell r="DR584">
            <v>-5145.9699999988079</v>
          </cell>
          <cell r="DS584">
            <v>-1135.0100000000093</v>
          </cell>
          <cell r="DT584">
            <v>-696.70999999996275</v>
          </cell>
          <cell r="DU584">
            <v>-999.5</v>
          </cell>
          <cell r="DV584">
            <v>-289.25</v>
          </cell>
          <cell r="DW584">
            <v>-100.94000000006054</v>
          </cell>
          <cell r="DX584">
            <v>-277.22000000020489</v>
          </cell>
          <cell r="DY584">
            <v>-1712.0500000000466</v>
          </cell>
          <cell r="DZ584">
            <v>-638.75</v>
          </cell>
          <cell r="EA584">
            <v>2423.8800000000047</v>
          </cell>
          <cell r="EB584">
            <v>-335.42000000004191</v>
          </cell>
          <cell r="EC584">
            <v>-808.66000000014901</v>
          </cell>
          <cell r="ED584">
            <v>-576.34000000008382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-157.09999999776483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-157.0999999998603</v>
          </cell>
          <cell r="AR585">
            <v>-7781.2999999970198</v>
          </cell>
          <cell r="AS585">
            <v>-1247.3000000000466</v>
          </cell>
          <cell r="AT585">
            <v>-1605.3000000000466</v>
          </cell>
          <cell r="AU585">
            <v>-1433</v>
          </cell>
          <cell r="AV585">
            <v>247.70000000018626</v>
          </cell>
          <cell r="AW585">
            <v>-156.4000000001397</v>
          </cell>
          <cell r="AX585">
            <v>-232.79999999981374</v>
          </cell>
          <cell r="AY585">
            <v>-11.799999999813735</v>
          </cell>
          <cell r="AZ585">
            <v>-17.200000000186265</v>
          </cell>
          <cell r="BA585">
            <v>-338.70000000018626</v>
          </cell>
          <cell r="BB585">
            <v>-586.70000000018626</v>
          </cell>
          <cell r="BC585">
            <v>-862.30000000004657</v>
          </cell>
          <cell r="BD585">
            <v>-1537.5</v>
          </cell>
          <cell r="BE585">
            <v>-7299.8999999985099</v>
          </cell>
          <cell r="BF585">
            <v>-1168.6000000000931</v>
          </cell>
          <cell r="BG585">
            <v>-1567.0999999998603</v>
          </cell>
          <cell r="BH585">
            <v>-1248.5</v>
          </cell>
          <cell r="BI585">
            <v>70.200000000186265</v>
          </cell>
          <cell r="BJ585">
            <v>-37</v>
          </cell>
          <cell r="BK585">
            <v>-281.29999999981374</v>
          </cell>
          <cell r="BL585">
            <v>0</v>
          </cell>
          <cell r="BM585">
            <v>-17.400000000372529</v>
          </cell>
          <cell r="BN585">
            <v>-311.29999999981374</v>
          </cell>
          <cell r="BO585">
            <v>-521</v>
          </cell>
          <cell r="BP585">
            <v>-722.60000000009313</v>
          </cell>
          <cell r="BQ585">
            <v>-1495.2999999998137</v>
          </cell>
          <cell r="BR585">
            <v>-7433.5000000037253</v>
          </cell>
          <cell r="BS585">
            <v>-1085.5</v>
          </cell>
          <cell r="BT585">
            <v>-1700.5</v>
          </cell>
          <cell r="BU585">
            <v>-1339.6000000000931</v>
          </cell>
          <cell r="BV585">
            <v>-41.400000000139698</v>
          </cell>
          <cell r="BW585">
            <v>-117.39999999990687</v>
          </cell>
          <cell r="BX585">
            <v>-268</v>
          </cell>
          <cell r="BY585">
            <v>0</v>
          </cell>
          <cell r="BZ585">
            <v>-17.5</v>
          </cell>
          <cell r="CA585">
            <v>-240.5</v>
          </cell>
          <cell r="CB585">
            <v>-495.79999999981374</v>
          </cell>
          <cell r="CC585">
            <v>-757.10000000009313</v>
          </cell>
          <cell r="CD585">
            <v>-1370.2000000001863</v>
          </cell>
          <cell r="CE585">
            <v>-7779.3999999947846</v>
          </cell>
          <cell r="CF585">
            <v>-1354.6999999999534</v>
          </cell>
          <cell r="CG585">
            <v>-1796</v>
          </cell>
          <cell r="CH585">
            <v>-1222.1999999999534</v>
          </cell>
          <cell r="CI585">
            <v>-53</v>
          </cell>
          <cell r="CJ585">
            <v>-51.200000000186265</v>
          </cell>
          <cell r="CK585">
            <v>-211.5</v>
          </cell>
          <cell r="CL585">
            <v>-29.200000000186265</v>
          </cell>
          <cell r="CM585">
            <v>-40.5</v>
          </cell>
          <cell r="CN585">
            <v>-432.40000000037253</v>
          </cell>
          <cell r="CO585">
            <v>-564.40000000037253</v>
          </cell>
          <cell r="CP585">
            <v>-817.30000000004657</v>
          </cell>
          <cell r="CQ585">
            <v>-1207</v>
          </cell>
          <cell r="CR585">
            <v>-7093.6999999992549</v>
          </cell>
          <cell r="CS585">
            <v>-1035.2999999998137</v>
          </cell>
          <cell r="CT585">
            <v>-1307.2000000001863</v>
          </cell>
          <cell r="CU585">
            <v>-1349.3999999999069</v>
          </cell>
          <cell r="CV585">
            <v>-40.5</v>
          </cell>
          <cell r="CW585">
            <v>-60</v>
          </cell>
          <cell r="CX585">
            <v>-302.79999999981374</v>
          </cell>
          <cell r="CY585">
            <v>-12</v>
          </cell>
          <cell r="CZ585">
            <v>-17.400000000372529</v>
          </cell>
          <cell r="DA585">
            <v>-386.59999999962747</v>
          </cell>
          <cell r="DB585">
            <v>-471.70000000018626</v>
          </cell>
          <cell r="DC585">
            <v>-756.69999999995343</v>
          </cell>
          <cell r="DD585">
            <v>-1354.1000000000931</v>
          </cell>
          <cell r="DE585">
            <v>-6691.6999999955297</v>
          </cell>
          <cell r="DF585">
            <v>-1036</v>
          </cell>
          <cell r="DG585">
            <v>-1219.6000000000931</v>
          </cell>
          <cell r="DH585">
            <v>-1214.5999999998603</v>
          </cell>
          <cell r="DI585">
            <v>-40.400000000139698</v>
          </cell>
          <cell r="DJ585">
            <v>-58.700000000186265</v>
          </cell>
          <cell r="DK585">
            <v>-229.29999999981374</v>
          </cell>
          <cell r="DL585">
            <v>0</v>
          </cell>
          <cell r="DM585">
            <v>-17.5</v>
          </cell>
          <cell r="DN585">
            <v>-309.5</v>
          </cell>
          <cell r="DO585">
            <v>-564</v>
          </cell>
          <cell r="DP585">
            <v>-777</v>
          </cell>
          <cell r="DQ585">
            <v>-1225.0999999998603</v>
          </cell>
          <cell r="DR585">
            <v>-6076.1999999992549</v>
          </cell>
          <cell r="DS585">
            <v>-1006.3999999999069</v>
          </cell>
          <cell r="DT585">
            <v>-1285.8000000000466</v>
          </cell>
          <cell r="DU585">
            <v>-1133.8000000000466</v>
          </cell>
          <cell r="DV585">
            <v>431</v>
          </cell>
          <cell r="DW585">
            <v>-40.700000000186265</v>
          </cell>
          <cell r="DX585">
            <v>-215.5</v>
          </cell>
          <cell r="DY585">
            <v>-17.700000000186265</v>
          </cell>
          <cell r="DZ585">
            <v>-17.5</v>
          </cell>
          <cell r="EA585">
            <v>-333</v>
          </cell>
          <cell r="EB585">
            <v>-500.59999999962747</v>
          </cell>
          <cell r="EC585">
            <v>-769.19999999995343</v>
          </cell>
          <cell r="ED585">
            <v>-1187</v>
          </cell>
        </row>
        <row r="587">
          <cell r="F587">
            <v>-1523</v>
          </cell>
          <cell r="G587">
            <v>-8.6099999999860302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-3</v>
          </cell>
          <cell r="O587">
            <v>-96.799999999813735</v>
          </cell>
          <cell r="P587">
            <v>0</v>
          </cell>
          <cell r="Q587">
            <v>-1160.5999999996275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395.39999999850988</v>
          </cell>
          <cell r="AS587">
            <v>0</v>
          </cell>
          <cell r="AT587">
            <v>0</v>
          </cell>
          <cell r="AU587">
            <v>0</v>
          </cell>
          <cell r="AV587">
            <v>313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82.400000000372529</v>
          </cell>
          <cell r="BB587">
            <v>0</v>
          </cell>
          <cell r="BC587">
            <v>0</v>
          </cell>
          <cell r="BD587">
            <v>0</v>
          </cell>
          <cell r="BE587">
            <v>738.90000000223517</v>
          </cell>
          <cell r="BF587">
            <v>159.5</v>
          </cell>
          <cell r="BG587">
            <v>0</v>
          </cell>
          <cell r="BH587">
            <v>0</v>
          </cell>
          <cell r="BI587">
            <v>518.40000000037253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61</v>
          </cell>
          <cell r="BO587">
            <v>0</v>
          </cell>
          <cell r="BP587">
            <v>0</v>
          </cell>
          <cell r="BQ587">
            <v>0</v>
          </cell>
          <cell r="BR587">
            <v>1149.8000000007451</v>
          </cell>
          <cell r="BS587">
            <v>-445</v>
          </cell>
          <cell r="BT587">
            <v>0</v>
          </cell>
          <cell r="BU587">
            <v>0</v>
          </cell>
          <cell r="BV587">
            <v>443.79999999981374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54</v>
          </cell>
          <cell r="CB587">
            <v>0</v>
          </cell>
          <cell r="CC587">
            <v>0</v>
          </cell>
          <cell r="CD587">
            <v>1097</v>
          </cell>
          <cell r="CE587">
            <v>7363.1999999992549</v>
          </cell>
          <cell r="CF587">
            <v>2543</v>
          </cell>
          <cell r="CG587">
            <v>0</v>
          </cell>
          <cell r="CH587">
            <v>0</v>
          </cell>
          <cell r="CI587">
            <v>1350.2999999998137</v>
          </cell>
          <cell r="CJ587">
            <v>0</v>
          </cell>
          <cell r="CK587">
            <v>0</v>
          </cell>
          <cell r="CL587">
            <v>0</v>
          </cell>
          <cell r="CM587">
            <v>-35.300000000046566</v>
          </cell>
          <cell r="CN587">
            <v>357.20000000018626</v>
          </cell>
          <cell r="CO587">
            <v>0</v>
          </cell>
          <cell r="CP587">
            <v>1385</v>
          </cell>
          <cell r="CQ587">
            <v>1763</v>
          </cell>
          <cell r="CR587">
            <v>1777.8000000007451</v>
          </cell>
          <cell r="CS587">
            <v>2196.4000000003725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-418.60000000009313</v>
          </cell>
          <cell r="DB587">
            <v>0</v>
          </cell>
          <cell r="DC587">
            <v>0</v>
          </cell>
          <cell r="DD587">
            <v>0</v>
          </cell>
          <cell r="DE587">
            <v>2298.3000000007451</v>
          </cell>
          <cell r="DF587">
            <v>0</v>
          </cell>
          <cell r="DG587">
            <v>0</v>
          </cell>
          <cell r="DH587">
            <v>0</v>
          </cell>
          <cell r="DI587">
            <v>2730.5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-432.20000000018626</v>
          </cell>
          <cell r="DO587">
            <v>0</v>
          </cell>
          <cell r="DP587">
            <v>0</v>
          </cell>
          <cell r="DQ587">
            <v>0</v>
          </cell>
          <cell r="DR587">
            <v>4055.5999999996275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-423.9000000001397</v>
          </cell>
          <cell r="EA587">
            <v>4479.5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-5.0150000001303852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-1514.7039999999106</v>
          </cell>
          <cell r="L589">
            <v>-53.299999999813735</v>
          </cell>
          <cell r="M589">
            <v>0</v>
          </cell>
          <cell r="N589">
            <v>-33.319999999832362</v>
          </cell>
          <cell r="O589">
            <v>-190.70000000018626</v>
          </cell>
          <cell r="P589">
            <v>-0.44900000000052387</v>
          </cell>
          <cell r="Q589">
            <v>0</v>
          </cell>
          <cell r="R589">
            <v>-297.28000000119209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-128.8000000002794</v>
          </cell>
          <cell r="Z589">
            <v>-52.790000000037253</v>
          </cell>
          <cell r="AA589">
            <v>-54.700000000186265</v>
          </cell>
          <cell r="AB589">
            <v>-5.7299999999813735</v>
          </cell>
          <cell r="AC589">
            <v>0</v>
          </cell>
          <cell r="AD589">
            <v>-55.259999999776483</v>
          </cell>
          <cell r="AE589">
            <v>-121.84999999869615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-14.919999999925494</v>
          </cell>
          <cell r="AM589">
            <v>-5.279999999795109</v>
          </cell>
          <cell r="AN589">
            <v>-101.64999999990687</v>
          </cell>
          <cell r="AO589">
            <v>0</v>
          </cell>
          <cell r="AP589">
            <v>0</v>
          </cell>
          <cell r="AQ589">
            <v>0</v>
          </cell>
          <cell r="AR589">
            <v>1443.7600000016391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-36.870000000111759</v>
          </cell>
          <cell r="AZ589">
            <v>-82.930000000167638</v>
          </cell>
          <cell r="BA589">
            <v>301.81999999983236</v>
          </cell>
          <cell r="BB589">
            <v>431.70000000018626</v>
          </cell>
          <cell r="BC589">
            <v>0</v>
          </cell>
          <cell r="BD589">
            <v>830.04000000003725</v>
          </cell>
          <cell r="BE589">
            <v>562.37999999895692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17.129999999888241</v>
          </cell>
          <cell r="BM589">
            <v>23.109999999869615</v>
          </cell>
          <cell r="BN589">
            <v>88.930000000167638</v>
          </cell>
          <cell r="BO589">
            <v>198.96999999973923</v>
          </cell>
          <cell r="BP589">
            <v>0</v>
          </cell>
          <cell r="BQ589">
            <v>234.24000000022352</v>
          </cell>
          <cell r="BR589">
            <v>91.400000000372529</v>
          </cell>
          <cell r="BS589">
            <v>-547.85999999986961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5.7299999999813735</v>
          </cell>
          <cell r="BZ589">
            <v>0</v>
          </cell>
          <cell r="CA589">
            <v>-85.379999999888241</v>
          </cell>
          <cell r="CB589">
            <v>290.54999999981374</v>
          </cell>
          <cell r="CC589">
            <v>188.68000000016764</v>
          </cell>
          <cell r="CD589">
            <v>239.68000000016764</v>
          </cell>
          <cell r="CE589">
            <v>2689.8000000007451</v>
          </cell>
          <cell r="CF589">
            <v>795.79999999981374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-25.330000000074506</v>
          </cell>
          <cell r="CM589">
            <v>20.830000000074506</v>
          </cell>
          <cell r="CN589">
            <v>198.29999999981374</v>
          </cell>
          <cell r="CO589">
            <v>433.40000000037253</v>
          </cell>
          <cell r="CP589">
            <v>0</v>
          </cell>
          <cell r="CQ589">
            <v>1266.7999999998137</v>
          </cell>
          <cell r="CR589">
            <v>-425.73000000044703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-124.83000000007451</v>
          </cell>
          <cell r="DA589">
            <v>-300.9000000001397</v>
          </cell>
          <cell r="DB589">
            <v>0</v>
          </cell>
          <cell r="DC589">
            <v>0</v>
          </cell>
          <cell r="DD589">
            <v>0</v>
          </cell>
          <cell r="DE589">
            <v>1027.1699999980628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127.22999999998137</v>
          </cell>
          <cell r="DM589">
            <v>-76.110000000335276</v>
          </cell>
          <cell r="DN589">
            <v>-117.19999999995343</v>
          </cell>
          <cell r="DO589">
            <v>0</v>
          </cell>
          <cell r="DP589">
            <v>0</v>
          </cell>
          <cell r="DQ589">
            <v>1093.25</v>
          </cell>
          <cell r="DR589">
            <v>-2388.390000000596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38.40999999968335</v>
          </cell>
          <cell r="DZ589">
            <v>-218.77000000001863</v>
          </cell>
          <cell r="EA589">
            <v>-2562.7800000000279</v>
          </cell>
          <cell r="EB589">
            <v>354.74999999976717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-0.10230000000001382</v>
          </cell>
          <cell r="I591">
            <v>-0.6999999999998181</v>
          </cell>
          <cell r="J591">
            <v>0</v>
          </cell>
          <cell r="K591">
            <v>-6.0520000000105938</v>
          </cell>
          <cell r="L591">
            <v>-6.4040000000386499</v>
          </cell>
          <cell r="M591">
            <v>-241.1600000000326</v>
          </cell>
          <cell r="N591">
            <v>-2.00700000001234</v>
          </cell>
          <cell r="O591">
            <v>0</v>
          </cell>
          <cell r="P591">
            <v>-162.79000000000815</v>
          </cell>
          <cell r="Q591">
            <v>0</v>
          </cell>
          <cell r="R591">
            <v>-26.509999999776483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-69.255000000004657</v>
          </cell>
          <cell r="Z591">
            <v>-104.74099999997998</v>
          </cell>
          <cell r="AA591">
            <v>-15.302000000025146</v>
          </cell>
          <cell r="AB591">
            <v>0</v>
          </cell>
          <cell r="AC591">
            <v>162.78800000000047</v>
          </cell>
          <cell r="AD591">
            <v>0</v>
          </cell>
          <cell r="AE591">
            <v>40.919000000227243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161.30400000006193</v>
          </cell>
          <cell r="AM591">
            <v>-96.100000000034925</v>
          </cell>
          <cell r="AN591">
            <v>-19.704999999987194</v>
          </cell>
          <cell r="AO591">
            <v>-4.5799999999580905</v>
          </cell>
          <cell r="AP591">
            <v>0</v>
          </cell>
          <cell r="AQ591">
            <v>0</v>
          </cell>
          <cell r="AR591">
            <v>-162.68399999942631</v>
          </cell>
          <cell r="AS591">
            <v>0</v>
          </cell>
          <cell r="AT591">
            <v>0</v>
          </cell>
          <cell r="AU591">
            <v>0</v>
          </cell>
          <cell r="AV591">
            <v>-162.78999999997905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0.106000000028871</v>
          </cell>
          <cell r="BC591">
            <v>0</v>
          </cell>
          <cell r="BD591">
            <v>0</v>
          </cell>
          <cell r="BE591">
            <v>-647.14500000001863</v>
          </cell>
          <cell r="BF591">
            <v>0</v>
          </cell>
          <cell r="BG591">
            <v>-162.78800000000047</v>
          </cell>
          <cell r="BH591">
            <v>0</v>
          </cell>
          <cell r="BI591">
            <v>0</v>
          </cell>
          <cell r="BJ591">
            <v>-2.0239999999757856</v>
          </cell>
          <cell r="BK591">
            <v>-3.5040000000153668</v>
          </cell>
          <cell r="BL591">
            <v>-2.2299999999813735</v>
          </cell>
          <cell r="BM591">
            <v>-296.75599999999395</v>
          </cell>
          <cell r="BN591">
            <v>-160.71800000005169</v>
          </cell>
          <cell r="BO591">
            <v>-19.125</v>
          </cell>
          <cell r="BP591">
            <v>0</v>
          </cell>
          <cell r="BQ591">
            <v>0</v>
          </cell>
          <cell r="BR591">
            <v>-1054.9669999997132</v>
          </cell>
          <cell r="BS591">
            <v>-488.36999999993714</v>
          </cell>
          <cell r="BT591">
            <v>162.78699999998207</v>
          </cell>
          <cell r="BU591">
            <v>0</v>
          </cell>
          <cell r="BV591">
            <v>94.820000000006985</v>
          </cell>
          <cell r="BW591">
            <v>-5.154999999969732</v>
          </cell>
          <cell r="BX591">
            <v>0</v>
          </cell>
          <cell r="BY591">
            <v>-172.42500000004657</v>
          </cell>
          <cell r="BZ591">
            <v>-447.79399999999441</v>
          </cell>
          <cell r="CA591">
            <v>-115.63400000002002</v>
          </cell>
          <cell r="CB591">
            <v>-83.546000000031199</v>
          </cell>
          <cell r="CC591">
            <v>0.34999999997671694</v>
          </cell>
          <cell r="CD591">
            <v>0</v>
          </cell>
          <cell r="CE591">
            <v>-332.60599999967963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-0.31999999994877726</v>
          </cell>
          <cell r="CK591">
            <v>-162.78999999997905</v>
          </cell>
          <cell r="CL591">
            <v>-5.7060000000055879</v>
          </cell>
          <cell r="CM591">
            <v>-119.19999999995343</v>
          </cell>
          <cell r="CN591">
            <v>-44.590000000025611</v>
          </cell>
          <cell r="CO591">
            <v>0</v>
          </cell>
          <cell r="CP591">
            <v>0</v>
          </cell>
          <cell r="CQ591">
            <v>0</v>
          </cell>
          <cell r="CR591">
            <v>813.94599999953061</v>
          </cell>
          <cell r="CS591">
            <v>0</v>
          </cell>
          <cell r="CT591">
            <v>813.94599999999627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-162.79000000003725</v>
          </cell>
          <cell r="DF591">
            <v>0</v>
          </cell>
          <cell r="DG591">
            <v>0</v>
          </cell>
          <cell r="DH591">
            <v>0</v>
          </cell>
          <cell r="DI591">
            <v>-162.79000000003725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488.36500000022352</v>
          </cell>
          <cell r="DS591">
            <v>162.78899999998976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162.78600000002189</v>
          </cell>
          <cell r="DZ591">
            <v>0</v>
          </cell>
          <cell r="EA591">
            <v>0</v>
          </cell>
          <cell r="EB591">
            <v>0</v>
          </cell>
          <cell r="EC591">
            <v>162.79000000000815</v>
          </cell>
          <cell r="ED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303.37999999988824</v>
          </cell>
          <cell r="AS592">
            <v>0</v>
          </cell>
          <cell r="AT592">
            <v>59</v>
          </cell>
          <cell r="AU592">
            <v>66.550000000046566</v>
          </cell>
          <cell r="AV592">
            <v>125.0800000000163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-1</v>
          </cell>
          <cell r="BC592">
            <v>25.5</v>
          </cell>
          <cell r="BD592">
            <v>28.25</v>
          </cell>
          <cell r="BE592">
            <v>123.59999999869615</v>
          </cell>
          <cell r="BF592">
            <v>0</v>
          </cell>
          <cell r="BG592">
            <v>52.949999999953434</v>
          </cell>
          <cell r="BH592">
            <v>26.450000000069849</v>
          </cell>
          <cell r="BI592">
            <v>9.25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34.949999999953434</v>
          </cell>
          <cell r="BP592">
            <v>0</v>
          </cell>
          <cell r="BQ592">
            <v>0</v>
          </cell>
          <cell r="BR592">
            <v>230.12999999988824</v>
          </cell>
          <cell r="BS592">
            <v>0</v>
          </cell>
          <cell r="BT592">
            <v>29.150000000023283</v>
          </cell>
          <cell r="BU592">
            <v>0</v>
          </cell>
          <cell r="BV592">
            <v>136.38000000000466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64.599999999976717</v>
          </cell>
          <cell r="CC592">
            <v>0</v>
          </cell>
          <cell r="CD592">
            <v>0</v>
          </cell>
          <cell r="CE592">
            <v>400.62999999988824</v>
          </cell>
          <cell r="CF592">
            <v>0</v>
          </cell>
          <cell r="CG592">
            <v>103.59999999997672</v>
          </cell>
          <cell r="CH592">
            <v>115.25</v>
          </cell>
          <cell r="CI592">
            <v>122.0800000000163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29.150000000023283</v>
          </cell>
          <cell r="CO592">
            <v>0</v>
          </cell>
          <cell r="CP592">
            <v>13.25</v>
          </cell>
          <cell r="CQ592">
            <v>17.300000000046566</v>
          </cell>
          <cell r="CR592">
            <v>1150.3450000006706</v>
          </cell>
          <cell r="CS592">
            <v>15.75</v>
          </cell>
          <cell r="CT592">
            <v>392.3300000000163</v>
          </cell>
          <cell r="CU592">
            <v>96.400000000023283</v>
          </cell>
          <cell r="CV592">
            <v>73.15500000002794</v>
          </cell>
          <cell r="CW592">
            <v>0</v>
          </cell>
          <cell r="CX592">
            <v>25.799999999988358</v>
          </cell>
          <cell r="CY592">
            <v>0</v>
          </cell>
          <cell r="CZ592">
            <v>-10.850000000093132</v>
          </cell>
          <cell r="DA592">
            <v>-3.6899999999441206</v>
          </cell>
          <cell r="DB592">
            <v>94.050000000046566</v>
          </cell>
          <cell r="DC592">
            <v>229</v>
          </cell>
          <cell r="DD592">
            <v>238.40000000002328</v>
          </cell>
          <cell r="DE592">
            <v>-5558.375</v>
          </cell>
          <cell r="DF592">
            <v>267.59999999997672</v>
          </cell>
          <cell r="DG592">
            <v>215.09499999997206</v>
          </cell>
          <cell r="DH592">
            <v>148.94999999995343</v>
          </cell>
          <cell r="DI592">
            <v>-6616.0499999999884</v>
          </cell>
          <cell r="DJ592">
            <v>0</v>
          </cell>
          <cell r="DK592">
            <v>26.299999999988358</v>
          </cell>
          <cell r="DL592">
            <v>0</v>
          </cell>
          <cell r="DM592">
            <v>-24.25</v>
          </cell>
          <cell r="DN592">
            <v>51.680000000051223</v>
          </cell>
          <cell r="DO592">
            <v>79.050000000046566</v>
          </cell>
          <cell r="DP592">
            <v>125.15000000002328</v>
          </cell>
          <cell r="DQ592">
            <v>168.09999999997672</v>
          </cell>
          <cell r="DR592">
            <v>368.07999999914318</v>
          </cell>
          <cell r="DS592">
            <v>235.65000000002328</v>
          </cell>
          <cell r="DT592">
            <v>173.92499999998836</v>
          </cell>
          <cell r="DU592">
            <v>129.55000000004657</v>
          </cell>
          <cell r="DV592">
            <v>0.43000000005122274</v>
          </cell>
          <cell r="DW592">
            <v>0</v>
          </cell>
          <cell r="DX592">
            <v>0</v>
          </cell>
          <cell r="DY592">
            <v>0</v>
          </cell>
          <cell r="DZ592">
            <v>9.8999999999068677</v>
          </cell>
          <cell r="EA592">
            <v>-65.075000000011642</v>
          </cell>
          <cell r="EB592">
            <v>-77.800000000046566</v>
          </cell>
          <cell r="EC592">
            <v>85.050000000046566</v>
          </cell>
          <cell r="ED592">
            <v>-123.55000000004657</v>
          </cell>
        </row>
        <row r="593">
          <cell r="F593">
            <v>0</v>
          </cell>
          <cell r="G593">
            <v>0</v>
          </cell>
          <cell r="H593">
            <v>-406.5</v>
          </cell>
          <cell r="I593">
            <v>-160</v>
          </cell>
          <cell r="J593">
            <v>-444</v>
          </cell>
          <cell r="K593">
            <v>-1397.5999999996275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-1737.6999999955297</v>
          </cell>
          <cell r="S593">
            <v>0</v>
          </cell>
          <cell r="T593">
            <v>0</v>
          </cell>
          <cell r="U593">
            <v>-657.5</v>
          </cell>
          <cell r="V593">
            <v>-222.79999999981374</v>
          </cell>
          <cell r="W593">
            <v>-393.19999999995343</v>
          </cell>
          <cell r="X593">
            <v>-464.20000000018626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2935.4999999962747</v>
          </cell>
          <cell r="AS593">
            <v>57.299999999813735</v>
          </cell>
          <cell r="AT593">
            <v>351.20000000018626</v>
          </cell>
          <cell r="AU593">
            <v>0</v>
          </cell>
          <cell r="AV593">
            <v>1369.2999999998137</v>
          </cell>
          <cell r="AW593">
            <v>-357.30000000004657</v>
          </cell>
          <cell r="AX593">
            <v>0</v>
          </cell>
          <cell r="AY593">
            <v>0</v>
          </cell>
          <cell r="AZ593">
            <v>0</v>
          </cell>
          <cell r="BA593">
            <v>331.5</v>
          </cell>
          <cell r="BB593">
            <v>644</v>
          </cell>
          <cell r="BC593">
            <v>252.79999999981374</v>
          </cell>
          <cell r="BD593">
            <v>286.70000000018626</v>
          </cell>
          <cell r="BE593">
            <v>1358.7999999970198</v>
          </cell>
          <cell r="BF593">
            <v>0</v>
          </cell>
          <cell r="BG593">
            <v>186.29999999981374</v>
          </cell>
          <cell r="BH593">
            <v>39.799999999813735</v>
          </cell>
          <cell r="BI593">
            <v>1169.2999999998137</v>
          </cell>
          <cell r="BJ593">
            <v>-283.19999999995343</v>
          </cell>
          <cell r="BK593">
            <v>0</v>
          </cell>
          <cell r="BL593">
            <v>0</v>
          </cell>
          <cell r="BM593">
            <v>0</v>
          </cell>
          <cell r="BN593">
            <v>46.400000000372529</v>
          </cell>
          <cell r="BO593">
            <v>146.70000000018626</v>
          </cell>
          <cell r="BP593">
            <v>53.5</v>
          </cell>
          <cell r="BQ593">
            <v>0</v>
          </cell>
          <cell r="BR593">
            <v>2080.6999999955297</v>
          </cell>
          <cell r="BS593">
            <v>0</v>
          </cell>
          <cell r="BT593">
            <v>99.700000000186265</v>
          </cell>
          <cell r="BU593">
            <v>498</v>
          </cell>
          <cell r="BV593">
            <v>1770</v>
          </cell>
          <cell r="BW593">
            <v>-672</v>
          </cell>
          <cell r="BX593">
            <v>65.599999999627471</v>
          </cell>
          <cell r="BY593">
            <v>0</v>
          </cell>
          <cell r="BZ593">
            <v>0</v>
          </cell>
          <cell r="CA593">
            <v>0</v>
          </cell>
          <cell r="CB593">
            <v>245.40000000037253</v>
          </cell>
          <cell r="CC593">
            <v>48.5</v>
          </cell>
          <cell r="CD593">
            <v>25.5</v>
          </cell>
          <cell r="CE593">
            <v>5884.1999999992549</v>
          </cell>
          <cell r="CF593">
            <v>264.5</v>
          </cell>
          <cell r="CG593">
            <v>2267.2999999998137</v>
          </cell>
          <cell r="CH593">
            <v>0</v>
          </cell>
          <cell r="CI593">
            <v>1274</v>
          </cell>
          <cell r="CJ593">
            <v>0</v>
          </cell>
          <cell r="CK593">
            <v>0</v>
          </cell>
          <cell r="CL593">
            <v>0</v>
          </cell>
          <cell r="CM593">
            <v>101.29999999981374</v>
          </cell>
          <cell r="CN593">
            <v>80.299999999813735</v>
          </cell>
          <cell r="CO593">
            <v>329</v>
          </cell>
          <cell r="CP593">
            <v>1567.7999999998137</v>
          </cell>
          <cell r="CQ593">
            <v>0</v>
          </cell>
          <cell r="CR593">
            <v>-1834.3000000007451</v>
          </cell>
          <cell r="CS593">
            <v>1749.7999999998137</v>
          </cell>
          <cell r="CT593">
            <v>-2821.5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38.800000000279397</v>
          </cell>
          <cell r="CZ593">
            <v>-157.20000000018626</v>
          </cell>
          <cell r="DA593">
            <v>-916.40000000037253</v>
          </cell>
          <cell r="DB593">
            <v>-29.200000000186265</v>
          </cell>
          <cell r="DC593">
            <v>0</v>
          </cell>
          <cell r="DD593">
            <v>301.39999999990687</v>
          </cell>
          <cell r="DE593">
            <v>4904.3000000007451</v>
          </cell>
          <cell r="DF593">
            <v>1643.7000000001863</v>
          </cell>
          <cell r="DG593">
            <v>1258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127.5</v>
          </cell>
          <cell r="DM593">
            <v>-219.5</v>
          </cell>
          <cell r="DN593">
            <v>759</v>
          </cell>
          <cell r="DO593">
            <v>133.79999999981374</v>
          </cell>
          <cell r="DP593">
            <v>1201.7999999998137</v>
          </cell>
          <cell r="DQ593">
            <v>0</v>
          </cell>
          <cell r="DR593">
            <v>4255.7999999970198</v>
          </cell>
          <cell r="DS593">
            <v>1522.5999999996275</v>
          </cell>
          <cell r="DT593">
            <v>945.60000000009313</v>
          </cell>
          <cell r="DU593">
            <v>0</v>
          </cell>
          <cell r="DV593">
            <v>759.79999999981374</v>
          </cell>
          <cell r="DW593">
            <v>0</v>
          </cell>
          <cell r="DX593">
            <v>0</v>
          </cell>
          <cell r="DY593">
            <v>29.299999999813735</v>
          </cell>
          <cell r="DZ593">
            <v>-258.5</v>
          </cell>
          <cell r="EA593">
            <v>-146.5</v>
          </cell>
          <cell r="EB593">
            <v>417.20000000018626</v>
          </cell>
          <cell r="EC593">
            <v>1243.7999999998137</v>
          </cell>
          <cell r="ED593">
            <v>-257.5</v>
          </cell>
        </row>
        <row r="594">
          <cell r="F594">
            <v>-97.454999999608845</v>
          </cell>
          <cell r="G594">
            <v>-161.35999999986961</v>
          </cell>
          <cell r="H594">
            <v>-932.41500000003725</v>
          </cell>
          <cell r="I594">
            <v>-602.30500000016764</v>
          </cell>
          <cell r="J594">
            <v>-1089.6699999994598</v>
          </cell>
          <cell r="K594">
            <v>-2171.8339999997988</v>
          </cell>
          <cell r="L594">
            <v>-273</v>
          </cell>
          <cell r="M594">
            <v>-3.9200000003911555</v>
          </cell>
          <cell r="N594">
            <v>-361</v>
          </cell>
          <cell r="O594">
            <v>-437.40999999968335</v>
          </cell>
          <cell r="P594">
            <v>0</v>
          </cell>
          <cell r="Q594">
            <v>-359.70000000018626</v>
          </cell>
          <cell r="R594">
            <v>-4197.4359999969602</v>
          </cell>
          <cell r="S594">
            <v>-256.70000000018626</v>
          </cell>
          <cell r="T594">
            <v>-132.20000000018626</v>
          </cell>
          <cell r="U594">
            <v>-465.40000000037253</v>
          </cell>
          <cell r="V594">
            <v>-696.20000000018626</v>
          </cell>
          <cell r="W594">
            <v>-873.70000000018626</v>
          </cell>
          <cell r="X594">
            <v>-654.29999999981374</v>
          </cell>
          <cell r="Y594">
            <v>-102.42999999970198</v>
          </cell>
          <cell r="Z594">
            <v>-507.12000000011176</v>
          </cell>
          <cell r="AA594">
            <v>-389.5500000002794</v>
          </cell>
          <cell r="AB594">
            <v>-119.835999999661</v>
          </cell>
          <cell r="AC594">
            <v>0</v>
          </cell>
          <cell r="AD594">
            <v>0</v>
          </cell>
          <cell r="AE594">
            <v>-1205.4899999946356</v>
          </cell>
          <cell r="AF594">
            <v>-1</v>
          </cell>
          <cell r="AG594">
            <v>-0.70000000018626451</v>
          </cell>
          <cell r="AH594">
            <v>-5.7000000001862645</v>
          </cell>
          <cell r="AI594">
            <v>-53.400000000372529</v>
          </cell>
          <cell r="AJ594">
            <v>-254.51500000013039</v>
          </cell>
          <cell r="AK594">
            <v>-221.79999999981374</v>
          </cell>
          <cell r="AL594">
            <v>-18.310000000055879</v>
          </cell>
          <cell r="AM594">
            <v>-288.25999999977648</v>
          </cell>
          <cell r="AN594">
            <v>-359.25999999977648</v>
          </cell>
          <cell r="AO594">
            <v>-2.5449999999254942</v>
          </cell>
          <cell r="AP594">
            <v>0</v>
          </cell>
          <cell r="AQ594">
            <v>0</v>
          </cell>
          <cell r="AR594">
            <v>6338.1659999936819</v>
          </cell>
          <cell r="AS594">
            <v>1023.4000000003725</v>
          </cell>
          <cell r="AT594">
            <v>1348.7999999998137</v>
          </cell>
          <cell r="AU594">
            <v>1176.7000000001863</v>
          </cell>
          <cell r="AV594">
            <v>544.29999999981374</v>
          </cell>
          <cell r="AW594">
            <v>-369.59400000004098</v>
          </cell>
          <cell r="AX594">
            <v>-99.599999999627471</v>
          </cell>
          <cell r="AY594">
            <v>0</v>
          </cell>
          <cell r="AZ594">
            <v>-267.05999999959022</v>
          </cell>
          <cell r="BA594">
            <v>147.6199999996461</v>
          </cell>
          <cell r="BB594">
            <v>737</v>
          </cell>
          <cell r="BC594">
            <v>850.59999999962747</v>
          </cell>
          <cell r="BD594">
            <v>1246</v>
          </cell>
          <cell r="BE594">
            <v>3396.3709999993443</v>
          </cell>
          <cell r="BF594">
            <v>705.40000000037253</v>
          </cell>
          <cell r="BG594">
            <v>435.70000000018626</v>
          </cell>
          <cell r="BH594">
            <v>610.79999999981374</v>
          </cell>
          <cell r="BI594">
            <v>1307.2000000001863</v>
          </cell>
          <cell r="BJ594">
            <v>-601.14000000013039</v>
          </cell>
          <cell r="BK594">
            <v>-387.52000000001863</v>
          </cell>
          <cell r="BL594">
            <v>-29.359000000171363</v>
          </cell>
          <cell r="BM594">
            <v>-210.90000000037253</v>
          </cell>
          <cell r="BN594">
            <v>100.21000000042841</v>
          </cell>
          <cell r="BO594">
            <v>487.48000000044703</v>
          </cell>
          <cell r="BP594">
            <v>168.5</v>
          </cell>
          <cell r="BQ594">
            <v>810</v>
          </cell>
          <cell r="BR594">
            <v>-1804.4509999938309</v>
          </cell>
          <cell r="BS594">
            <v>-8055.7999999998137</v>
          </cell>
          <cell r="BT594">
            <v>1091</v>
          </cell>
          <cell r="BU594">
            <v>1366.2000000001863</v>
          </cell>
          <cell r="BV594">
            <v>1125.7000000001863</v>
          </cell>
          <cell r="BW594">
            <v>-305.37999999988824</v>
          </cell>
          <cell r="BX594">
            <v>-328.60000000055879</v>
          </cell>
          <cell r="BY594">
            <v>-207.93999999994412</v>
          </cell>
          <cell r="BZ594">
            <v>-89.865000000223517</v>
          </cell>
          <cell r="CA594">
            <v>136.48999999975786</v>
          </cell>
          <cell r="CB594">
            <v>745.74399999994785</v>
          </cell>
          <cell r="CC594">
            <v>1151</v>
          </cell>
          <cell r="CD594">
            <v>1567</v>
          </cell>
          <cell r="CE594">
            <v>6589.3000000007451</v>
          </cell>
          <cell r="CF594">
            <v>2751</v>
          </cell>
          <cell r="CG594">
            <v>202</v>
          </cell>
          <cell r="CH594">
            <v>535.6999999997206</v>
          </cell>
          <cell r="CI594">
            <v>1297</v>
          </cell>
          <cell r="CJ594">
            <v>19.799999999813735</v>
          </cell>
          <cell r="CK594">
            <v>-30.299999999813735</v>
          </cell>
          <cell r="CL594">
            <v>0</v>
          </cell>
          <cell r="CM594">
            <v>-1</v>
          </cell>
          <cell r="CN594">
            <v>103.70000000018626</v>
          </cell>
          <cell r="CO594">
            <v>-258.70000000018626</v>
          </cell>
          <cell r="CP594">
            <v>1010.3999999999069</v>
          </cell>
          <cell r="CQ594">
            <v>959.69999999995343</v>
          </cell>
          <cell r="CR594">
            <v>-26968.20000000298</v>
          </cell>
          <cell r="CS594">
            <v>354.5</v>
          </cell>
          <cell r="CT594">
            <v>-25388.300000000047</v>
          </cell>
          <cell r="CU594">
            <v>-181.80000000004657</v>
          </cell>
          <cell r="CV594">
            <v>300.80000000004657</v>
          </cell>
          <cell r="CW594">
            <v>-169.39999999990687</v>
          </cell>
          <cell r="CX594">
            <v>-343.89999999990687</v>
          </cell>
          <cell r="CY594">
            <v>-222</v>
          </cell>
          <cell r="CZ594">
            <v>-283.70000000018626</v>
          </cell>
          <cell r="DA594">
            <v>-770.19999999995343</v>
          </cell>
          <cell r="DB594">
            <v>-204.69999999995343</v>
          </cell>
          <cell r="DC594">
            <v>33.199999999953434</v>
          </cell>
          <cell r="DD594">
            <v>-92.700000000186265</v>
          </cell>
          <cell r="DE594">
            <v>-4594.9999999962747</v>
          </cell>
          <cell r="DF594">
            <v>-113.39999999990687</v>
          </cell>
          <cell r="DG594">
            <v>-22.700000000186265</v>
          </cell>
          <cell r="DH594">
            <v>-21.899999999906868</v>
          </cell>
          <cell r="DI594">
            <v>132.20000000018626</v>
          </cell>
          <cell r="DJ594">
            <v>-34.5</v>
          </cell>
          <cell r="DK594">
            <v>-546.30000000004657</v>
          </cell>
          <cell r="DL594">
            <v>-79.200000000186265</v>
          </cell>
          <cell r="DM594">
            <v>-298.79999999981374</v>
          </cell>
          <cell r="DN594">
            <v>-3167.6000000000931</v>
          </cell>
          <cell r="DO594">
            <v>-242.6999999997206</v>
          </cell>
          <cell r="DP594">
            <v>-40.099999999860302</v>
          </cell>
          <cell r="DQ594">
            <v>-160</v>
          </cell>
          <cell r="DR594">
            <v>-27400.200000006706</v>
          </cell>
          <cell r="DS594">
            <v>96.099999999860302</v>
          </cell>
          <cell r="DT594">
            <v>124.30000000004657</v>
          </cell>
          <cell r="DU594">
            <v>351.69999999995343</v>
          </cell>
          <cell r="DV594">
            <v>-9.9999999860301614E-2</v>
          </cell>
          <cell r="DW594">
            <v>124.89999999990687</v>
          </cell>
          <cell r="DX594">
            <v>-256.30000000004657</v>
          </cell>
          <cell r="DY594">
            <v>-53.799999999813735</v>
          </cell>
          <cell r="DZ594">
            <v>-836.20000000018626</v>
          </cell>
          <cell r="EA594">
            <v>-26597.100000000093</v>
          </cell>
          <cell r="EB594">
            <v>-248.30000000004657</v>
          </cell>
          <cell r="EC594">
            <v>-188.9000000001397</v>
          </cell>
          <cell r="ED594">
            <v>83.5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6">
          <cell r="A606" t="str">
            <v>Burn Rate (MMBtu/MWh)</v>
          </cell>
        </row>
        <row r="607">
          <cell r="F607">
            <v>1E-3</v>
          </cell>
          <cell r="G607">
            <v>1E-3</v>
          </cell>
          <cell r="H607">
            <v>0</v>
          </cell>
          <cell r="I607">
            <v>1E-3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2E-3</v>
          </cell>
          <cell r="Q607">
            <v>1E-3</v>
          </cell>
          <cell r="R607">
            <v>0</v>
          </cell>
          <cell r="S607">
            <v>1E-3</v>
          </cell>
          <cell r="T607">
            <v>1E-3</v>
          </cell>
          <cell r="U607">
            <v>1E-3</v>
          </cell>
          <cell r="V607">
            <v>1E-3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1E-3</v>
          </cell>
          <cell r="AD607">
            <v>0</v>
          </cell>
          <cell r="AE607">
            <v>0</v>
          </cell>
          <cell r="AF607">
            <v>1E-3</v>
          </cell>
          <cell r="AG607">
            <v>1E-3</v>
          </cell>
          <cell r="AH607">
            <v>1E-3</v>
          </cell>
          <cell r="AI607">
            <v>1E-3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1E-3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-1E-3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-1E-3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-2E-3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-1E-3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1E-3</v>
          </cell>
          <cell r="AE611">
            <v>0</v>
          </cell>
          <cell r="AF611">
            <v>1E-3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1E-3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1E-3</v>
          </cell>
          <cell r="BI611">
            <v>1E-3</v>
          </cell>
          <cell r="BJ611">
            <v>0</v>
          </cell>
          <cell r="BK611">
            <v>0</v>
          </cell>
          <cell r="BL611">
            <v>1E-3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-1E-3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1E-3</v>
          </cell>
          <cell r="DM611">
            <v>0</v>
          </cell>
          <cell r="DN611">
            <v>0</v>
          </cell>
          <cell r="DO611">
            <v>1E-3</v>
          </cell>
          <cell r="DP611">
            <v>0</v>
          </cell>
          <cell r="DQ611">
            <v>1E-3</v>
          </cell>
          <cell r="DR611">
            <v>0</v>
          </cell>
          <cell r="DS611">
            <v>0</v>
          </cell>
          <cell r="DT611">
            <v>0</v>
          </cell>
          <cell r="DU611">
            <v>1E-3</v>
          </cell>
          <cell r="DV611">
            <v>0</v>
          </cell>
          <cell r="DW611">
            <v>0</v>
          </cell>
          <cell r="DX611">
            <v>0</v>
          </cell>
          <cell r="DY611">
            <v>2E-3</v>
          </cell>
          <cell r="DZ611">
            <v>0</v>
          </cell>
          <cell r="EA611">
            <v>-1E-3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1E-3</v>
          </cell>
          <cell r="J612">
            <v>0</v>
          </cell>
          <cell r="K612">
            <v>1E-3</v>
          </cell>
          <cell r="L612">
            <v>1E-3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1E-3</v>
          </cell>
          <cell r="W612">
            <v>1E-3</v>
          </cell>
          <cell r="X612">
            <v>1E-3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1E-3</v>
          </cell>
          <cell r="AK612">
            <v>1E-3</v>
          </cell>
          <cell r="AL612">
            <v>0</v>
          </cell>
          <cell r="AM612">
            <v>0</v>
          </cell>
          <cell r="AN612">
            <v>1E-3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-1E-3</v>
          </cell>
          <cell r="AT612">
            <v>-1E-3</v>
          </cell>
          <cell r="AU612">
            <v>-1E-3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-1E-3</v>
          </cell>
          <cell r="BD612">
            <v>-1E-3</v>
          </cell>
          <cell r="BE612">
            <v>0</v>
          </cell>
          <cell r="BF612">
            <v>-1E-3</v>
          </cell>
          <cell r="BG612">
            <v>-1E-3</v>
          </cell>
          <cell r="BH612">
            <v>-1E-3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-1E-3</v>
          </cell>
          <cell r="BQ612">
            <v>-1E-3</v>
          </cell>
          <cell r="BR612">
            <v>-1E-3</v>
          </cell>
          <cell r="BS612">
            <v>-4.0000000000000001E-3</v>
          </cell>
          <cell r="BT612">
            <v>-1E-3</v>
          </cell>
          <cell r="BU612">
            <v>-1E-3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-1E-3</v>
          </cell>
          <cell r="CD612">
            <v>-1E-3</v>
          </cell>
          <cell r="CE612">
            <v>0</v>
          </cell>
          <cell r="CF612">
            <v>-1E-3</v>
          </cell>
          <cell r="CG612">
            <v>0</v>
          </cell>
          <cell r="CH612">
            <v>-1E-3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-1E-3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-1E-3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-1E-3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1E-3</v>
          </cell>
          <cell r="I613">
            <v>2E-3</v>
          </cell>
          <cell r="J613">
            <v>1E-3</v>
          </cell>
          <cell r="K613">
            <v>1E-3</v>
          </cell>
          <cell r="L613">
            <v>1E-3</v>
          </cell>
          <cell r="M613">
            <v>0</v>
          </cell>
          <cell r="N613">
            <v>2E-3</v>
          </cell>
          <cell r="O613">
            <v>3.0000000000000001E-3</v>
          </cell>
          <cell r="P613">
            <v>0</v>
          </cell>
          <cell r="Q613">
            <v>0</v>
          </cell>
          <cell r="R613">
            <v>1E-3</v>
          </cell>
          <cell r="S613">
            <v>0</v>
          </cell>
          <cell r="T613">
            <v>0</v>
          </cell>
          <cell r="U613">
            <v>1E-3</v>
          </cell>
          <cell r="V613">
            <v>3.0000000000000001E-3</v>
          </cell>
          <cell r="W613">
            <v>2E-3</v>
          </cell>
          <cell r="X613">
            <v>4.0000000000000001E-3</v>
          </cell>
          <cell r="Y613">
            <v>1E-3</v>
          </cell>
          <cell r="Z613">
            <v>0</v>
          </cell>
          <cell r="AA613">
            <v>1E-3</v>
          </cell>
          <cell r="AB613">
            <v>2E-3</v>
          </cell>
          <cell r="AC613">
            <v>0</v>
          </cell>
          <cell r="AD613">
            <v>1E-3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1E-3</v>
          </cell>
          <cell r="AJ613">
            <v>1E-3</v>
          </cell>
          <cell r="AK613">
            <v>1E-3</v>
          </cell>
          <cell r="AL613">
            <v>1E-3</v>
          </cell>
          <cell r="AM613">
            <v>1E-3</v>
          </cell>
          <cell r="AN613">
            <v>1E-3</v>
          </cell>
          <cell r="AO613">
            <v>1E-3</v>
          </cell>
          <cell r="AP613">
            <v>0</v>
          </cell>
          <cell r="AQ613">
            <v>0</v>
          </cell>
          <cell r="AR613">
            <v>-1E-3</v>
          </cell>
          <cell r="AS613">
            <v>-1E-3</v>
          </cell>
          <cell r="AT613">
            <v>-1E-3</v>
          </cell>
          <cell r="AU613">
            <v>-1E-3</v>
          </cell>
          <cell r="AV613">
            <v>-1E-3</v>
          </cell>
          <cell r="AW613">
            <v>-1E-3</v>
          </cell>
          <cell r="AX613">
            <v>1E-3</v>
          </cell>
          <cell r="AY613">
            <v>0</v>
          </cell>
          <cell r="AZ613">
            <v>0</v>
          </cell>
          <cell r="BA613">
            <v>0</v>
          </cell>
          <cell r="BB613">
            <v>-1E-3</v>
          </cell>
          <cell r="BC613">
            <v>-1E-3</v>
          </cell>
          <cell r="BD613">
            <v>-2E-3</v>
          </cell>
          <cell r="BE613">
            <v>-1E-3</v>
          </cell>
          <cell r="BF613">
            <v>-1E-3</v>
          </cell>
          <cell r="BG613">
            <v>-1E-3</v>
          </cell>
          <cell r="BH613">
            <v>-2E-3</v>
          </cell>
          <cell r="BI613">
            <v>-1E-3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-1E-3</v>
          </cell>
          <cell r="BP613">
            <v>-1E-3</v>
          </cell>
          <cell r="BQ613">
            <v>-2E-3</v>
          </cell>
          <cell r="BR613">
            <v>0</v>
          </cell>
          <cell r="BS613">
            <v>2E-3</v>
          </cell>
          <cell r="BT613">
            <v>-1E-3</v>
          </cell>
          <cell r="BU613">
            <v>-2E-3</v>
          </cell>
          <cell r="BV613">
            <v>-1E-3</v>
          </cell>
          <cell r="BW613">
            <v>-1E-3</v>
          </cell>
          <cell r="BX613">
            <v>1E-3</v>
          </cell>
          <cell r="BY613">
            <v>0</v>
          </cell>
          <cell r="BZ613">
            <v>0</v>
          </cell>
          <cell r="CA613">
            <v>0</v>
          </cell>
          <cell r="CB613">
            <v>-1E-3</v>
          </cell>
          <cell r="CC613">
            <v>-2E-3</v>
          </cell>
          <cell r="CD613">
            <v>-2E-3</v>
          </cell>
          <cell r="CE613">
            <v>0</v>
          </cell>
          <cell r="CF613">
            <v>-2E-3</v>
          </cell>
          <cell r="CG613">
            <v>0</v>
          </cell>
          <cell r="CH613">
            <v>0</v>
          </cell>
          <cell r="CI613">
            <v>-1E-3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-1E-3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-2E-3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-1E-3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1E-3</v>
          </cell>
          <cell r="G614">
            <v>1E-3</v>
          </cell>
          <cell r="H614">
            <v>0</v>
          </cell>
          <cell r="I614">
            <v>0</v>
          </cell>
          <cell r="J614">
            <v>1E-3</v>
          </cell>
          <cell r="K614">
            <v>0</v>
          </cell>
          <cell r="L614">
            <v>0</v>
          </cell>
          <cell r="M614">
            <v>1E-3</v>
          </cell>
          <cell r="N614">
            <v>1E-3</v>
          </cell>
          <cell r="O614">
            <v>1E-3</v>
          </cell>
          <cell r="P614">
            <v>1E-3</v>
          </cell>
          <cell r="Q614">
            <v>1E-3</v>
          </cell>
          <cell r="R614">
            <v>1E-3</v>
          </cell>
          <cell r="S614">
            <v>0</v>
          </cell>
          <cell r="T614">
            <v>1E-3</v>
          </cell>
          <cell r="U614">
            <v>1E-3</v>
          </cell>
          <cell r="V614">
            <v>1E-3</v>
          </cell>
          <cell r="W614">
            <v>1E-3</v>
          </cell>
          <cell r="X614">
            <v>0</v>
          </cell>
          <cell r="Y614">
            <v>0</v>
          </cell>
          <cell r="Z614">
            <v>1E-3</v>
          </cell>
          <cell r="AA614">
            <v>2E-3</v>
          </cell>
          <cell r="AB614">
            <v>1E-3</v>
          </cell>
          <cell r="AC614">
            <v>2E-3</v>
          </cell>
          <cell r="AD614">
            <v>1E-3</v>
          </cell>
          <cell r="AE614">
            <v>1E-3</v>
          </cell>
          <cell r="AF614">
            <v>1E-3</v>
          </cell>
          <cell r="AG614">
            <v>0</v>
          </cell>
          <cell r="AH614">
            <v>1E-3</v>
          </cell>
          <cell r="AI614">
            <v>1E-3</v>
          </cell>
          <cell r="AJ614">
            <v>1E-3</v>
          </cell>
          <cell r="AK614">
            <v>0</v>
          </cell>
          <cell r="AL614">
            <v>0</v>
          </cell>
          <cell r="AM614">
            <v>1E-3</v>
          </cell>
          <cell r="AN614">
            <v>2E-3</v>
          </cell>
          <cell r="AO614">
            <v>1E-3</v>
          </cell>
          <cell r="AP614">
            <v>1E-3</v>
          </cell>
          <cell r="AQ614">
            <v>0</v>
          </cell>
          <cell r="AR614">
            <v>-1E-3</v>
          </cell>
          <cell r="AS614">
            <v>-3.0000000000000001E-3</v>
          </cell>
          <cell r="AT614">
            <v>-3.0000000000000001E-3</v>
          </cell>
          <cell r="AU614">
            <v>-2E-3</v>
          </cell>
          <cell r="AV614">
            <v>0</v>
          </cell>
          <cell r="AW614">
            <v>-1E-3</v>
          </cell>
          <cell r="AX614">
            <v>-2E-3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-2E-3</v>
          </cell>
          <cell r="BD614">
            <v>-2E-3</v>
          </cell>
          <cell r="BE614">
            <v>-1E-3</v>
          </cell>
          <cell r="BF614">
            <v>-3.0000000000000001E-3</v>
          </cell>
          <cell r="BG614">
            <v>-3.0000000000000001E-3</v>
          </cell>
          <cell r="BH614">
            <v>-2E-3</v>
          </cell>
          <cell r="BI614">
            <v>0</v>
          </cell>
          <cell r="BJ614">
            <v>-1E-3</v>
          </cell>
          <cell r="BK614">
            <v>-2E-3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-2E-3</v>
          </cell>
          <cell r="BQ614">
            <v>-2E-3</v>
          </cell>
          <cell r="BR614">
            <v>-1E-3</v>
          </cell>
          <cell r="BS614">
            <v>-6.0000000000000001E-3</v>
          </cell>
          <cell r="BT614">
            <v>-3.0000000000000001E-3</v>
          </cell>
          <cell r="BU614">
            <v>-1E-3</v>
          </cell>
          <cell r="BV614">
            <v>0</v>
          </cell>
          <cell r="BW614">
            <v>0</v>
          </cell>
          <cell r="BX614">
            <v>-2E-3</v>
          </cell>
          <cell r="BY614">
            <v>0</v>
          </cell>
          <cell r="BZ614">
            <v>1E-3</v>
          </cell>
          <cell r="CA614">
            <v>0</v>
          </cell>
          <cell r="CB614">
            <v>-1E-3</v>
          </cell>
          <cell r="CC614">
            <v>-2E-3</v>
          </cell>
          <cell r="CD614">
            <v>-1E-3</v>
          </cell>
          <cell r="CE614">
            <v>-1E-3</v>
          </cell>
          <cell r="CF614">
            <v>-2E-3</v>
          </cell>
          <cell r="CG614">
            <v>-3.0000000000000001E-3</v>
          </cell>
          <cell r="CH614">
            <v>-3.0000000000000001E-3</v>
          </cell>
          <cell r="CI614">
            <v>-1E-3</v>
          </cell>
          <cell r="CJ614">
            <v>-1E-3</v>
          </cell>
          <cell r="CK614">
            <v>-1E-3</v>
          </cell>
          <cell r="CL614">
            <v>0</v>
          </cell>
          <cell r="CM614">
            <v>1E-3</v>
          </cell>
          <cell r="CN614">
            <v>0</v>
          </cell>
          <cell r="CO614">
            <v>-1E-3</v>
          </cell>
          <cell r="CP614">
            <v>-2E-3</v>
          </cell>
          <cell r="CQ614">
            <v>-2E-3</v>
          </cell>
          <cell r="CR614">
            <v>-2E-3</v>
          </cell>
          <cell r="CS614">
            <v>-3.0000000000000001E-3</v>
          </cell>
          <cell r="CT614">
            <v>-6.0000000000000001E-3</v>
          </cell>
          <cell r="CU614">
            <v>-3.0000000000000001E-3</v>
          </cell>
          <cell r="CV614">
            <v>-2E-3</v>
          </cell>
          <cell r="CW614">
            <v>-1E-3</v>
          </cell>
          <cell r="CX614">
            <v>-1E-3</v>
          </cell>
          <cell r="CY614">
            <v>0</v>
          </cell>
          <cell r="CZ614">
            <v>1E-3</v>
          </cell>
          <cell r="DA614">
            <v>0</v>
          </cell>
          <cell r="DB614">
            <v>-1E-3</v>
          </cell>
          <cell r="DC614">
            <v>-3.0000000000000001E-3</v>
          </cell>
          <cell r="DD614">
            <v>-3.0000000000000001E-3</v>
          </cell>
          <cell r="DE614">
            <v>-1E-3</v>
          </cell>
          <cell r="DF614">
            <v>-4.0000000000000001E-3</v>
          </cell>
          <cell r="DG614">
            <v>-3.0000000000000001E-3</v>
          </cell>
          <cell r="DH614">
            <v>-2E-3</v>
          </cell>
          <cell r="DI614">
            <v>-1E-3</v>
          </cell>
          <cell r="DJ614">
            <v>-1E-3</v>
          </cell>
          <cell r="DK614">
            <v>-1E-3</v>
          </cell>
          <cell r="DL614">
            <v>0</v>
          </cell>
          <cell r="DM614">
            <v>1E-3</v>
          </cell>
          <cell r="DN614">
            <v>0</v>
          </cell>
          <cell r="DO614">
            <v>-1E-3</v>
          </cell>
          <cell r="DP614">
            <v>-3.0000000000000001E-3</v>
          </cell>
          <cell r="DQ614">
            <v>-3.0000000000000001E-3</v>
          </cell>
          <cell r="DR614">
            <v>-2E-3</v>
          </cell>
          <cell r="DS614">
            <v>-4.0000000000000001E-3</v>
          </cell>
          <cell r="DT614">
            <v>-3.0000000000000001E-3</v>
          </cell>
          <cell r="DU614">
            <v>-3.0000000000000001E-3</v>
          </cell>
          <cell r="DV614">
            <v>-1E-3</v>
          </cell>
          <cell r="DW614">
            <v>-1E-3</v>
          </cell>
          <cell r="DX614">
            <v>-1E-3</v>
          </cell>
          <cell r="DY614">
            <v>0</v>
          </cell>
          <cell r="DZ614">
            <v>1E-3</v>
          </cell>
          <cell r="EA614">
            <v>-4.0000000000000001E-3</v>
          </cell>
          <cell r="EB614">
            <v>-1E-3</v>
          </cell>
          <cell r="EC614">
            <v>-2E-3</v>
          </cell>
          <cell r="ED614">
            <v>-3.0000000000000001E-3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-1E-3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1E-3</v>
          </cell>
          <cell r="BF615">
            <v>1E-3</v>
          </cell>
          <cell r="BG615">
            <v>2E-3</v>
          </cell>
          <cell r="BH615">
            <v>2E-3</v>
          </cell>
          <cell r="BI615">
            <v>0</v>
          </cell>
          <cell r="BJ615">
            <v>0</v>
          </cell>
          <cell r="BK615">
            <v>0</v>
          </cell>
          <cell r="BL615">
            <v>2E-3</v>
          </cell>
          <cell r="BM615">
            <v>0</v>
          </cell>
          <cell r="BN615">
            <v>0</v>
          </cell>
          <cell r="BO615">
            <v>2E-3</v>
          </cell>
          <cell r="BP615">
            <v>3.0000000000000001E-3</v>
          </cell>
          <cell r="BQ615">
            <v>-2E-3</v>
          </cell>
          <cell r="BR615">
            <v>0</v>
          </cell>
          <cell r="BS615">
            <v>-8.9999999999999993E-3</v>
          </cell>
          <cell r="BT615">
            <v>3.0000000000000001E-3</v>
          </cell>
          <cell r="BU615">
            <v>1E-3</v>
          </cell>
          <cell r="BV615">
            <v>2E-3</v>
          </cell>
          <cell r="BW615">
            <v>0</v>
          </cell>
          <cell r="BX615">
            <v>-1E-3</v>
          </cell>
          <cell r="BY615">
            <v>2E-3</v>
          </cell>
          <cell r="BZ615">
            <v>2E-3</v>
          </cell>
          <cell r="CA615">
            <v>1E-3</v>
          </cell>
          <cell r="CB615">
            <v>-1E-3</v>
          </cell>
          <cell r="CC615">
            <v>2E-3</v>
          </cell>
          <cell r="CD615">
            <v>-2E-3</v>
          </cell>
          <cell r="CE615">
            <v>1E-3</v>
          </cell>
          <cell r="CF615">
            <v>0</v>
          </cell>
          <cell r="CG615">
            <v>3.0000000000000001E-3</v>
          </cell>
          <cell r="CH615">
            <v>2E-3</v>
          </cell>
          <cell r="CI615">
            <v>0</v>
          </cell>
          <cell r="CJ615">
            <v>1E-3</v>
          </cell>
          <cell r="CK615">
            <v>0</v>
          </cell>
          <cell r="CL615">
            <v>2E-3</v>
          </cell>
          <cell r="CM615">
            <v>2E-3</v>
          </cell>
          <cell r="CN615">
            <v>1E-3</v>
          </cell>
          <cell r="CO615">
            <v>2E-3</v>
          </cell>
          <cell r="CP615">
            <v>2E-3</v>
          </cell>
          <cell r="CQ615">
            <v>0</v>
          </cell>
          <cell r="CR615">
            <v>-1E-3</v>
          </cell>
          <cell r="CS615">
            <v>2E-3</v>
          </cell>
          <cell r="CT615">
            <v>-3.6999999999999998E-2</v>
          </cell>
          <cell r="CU615">
            <v>2E-3</v>
          </cell>
          <cell r="CV615">
            <v>1E-3</v>
          </cell>
          <cell r="CW615">
            <v>0</v>
          </cell>
          <cell r="CX615">
            <v>2E-3</v>
          </cell>
          <cell r="CY615">
            <v>1E-3</v>
          </cell>
          <cell r="CZ615">
            <v>2E-3</v>
          </cell>
          <cell r="DA615">
            <v>3.0000000000000001E-3</v>
          </cell>
          <cell r="DB615">
            <v>3.0000000000000001E-3</v>
          </cell>
          <cell r="DC615">
            <v>5.0000000000000001E-3</v>
          </cell>
          <cell r="DD615">
            <v>0</v>
          </cell>
          <cell r="DE615">
            <v>2E-3</v>
          </cell>
          <cell r="DF615">
            <v>3.0000000000000001E-3</v>
          </cell>
          <cell r="DG615">
            <v>3.0000000000000001E-3</v>
          </cell>
          <cell r="DH615">
            <v>2E-3</v>
          </cell>
          <cell r="DI615">
            <v>1E-3</v>
          </cell>
          <cell r="DJ615">
            <v>1E-3</v>
          </cell>
          <cell r="DK615">
            <v>1E-3</v>
          </cell>
          <cell r="DL615">
            <v>3.0000000000000001E-3</v>
          </cell>
          <cell r="DM615">
            <v>2E-3</v>
          </cell>
          <cell r="DN615">
            <v>1E-3</v>
          </cell>
          <cell r="DO615">
            <v>3.0000000000000001E-3</v>
          </cell>
          <cell r="DP615">
            <v>2E-3</v>
          </cell>
          <cell r="DQ615">
            <v>0</v>
          </cell>
          <cell r="DR615">
            <v>2E-3</v>
          </cell>
          <cell r="DS615">
            <v>3.0000000000000001E-3</v>
          </cell>
          <cell r="DT615">
            <v>3.0000000000000001E-3</v>
          </cell>
          <cell r="DU615">
            <v>3.0000000000000001E-3</v>
          </cell>
          <cell r="DV615">
            <v>1E-3</v>
          </cell>
          <cell r="DW615">
            <v>0</v>
          </cell>
          <cell r="DX615">
            <v>1E-3</v>
          </cell>
          <cell r="DY615">
            <v>3.0000000000000001E-3</v>
          </cell>
          <cell r="DZ615">
            <v>2E-3</v>
          </cell>
          <cell r="EA615">
            <v>-1.2999999999999999E-2</v>
          </cell>
          <cell r="EB615">
            <v>1E-3</v>
          </cell>
          <cell r="EC615">
            <v>3.0000000000000001E-3</v>
          </cell>
          <cell r="ED615">
            <v>1E-3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1E-3</v>
          </cell>
          <cell r="AT616">
            <v>1E-3</v>
          </cell>
          <cell r="AU616">
            <v>1E-3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1E-3</v>
          </cell>
          <cell r="BE616">
            <v>0</v>
          </cell>
          <cell r="BF616">
            <v>1E-3</v>
          </cell>
          <cell r="BG616">
            <v>1E-3</v>
          </cell>
          <cell r="BH616">
            <v>1E-3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1E-3</v>
          </cell>
          <cell r="BR616">
            <v>0</v>
          </cell>
          <cell r="BS616">
            <v>1E-3</v>
          </cell>
          <cell r="BT616">
            <v>1E-3</v>
          </cell>
          <cell r="BU616">
            <v>1E-3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1E-3</v>
          </cell>
          <cell r="CE616">
            <v>0</v>
          </cell>
          <cell r="CF616">
            <v>1E-3</v>
          </cell>
          <cell r="CG616">
            <v>1E-3</v>
          </cell>
          <cell r="CH616">
            <v>1E-3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1E-3</v>
          </cell>
          <cell r="CR616">
            <v>0</v>
          </cell>
          <cell r="CS616">
            <v>1E-3</v>
          </cell>
          <cell r="CT616">
            <v>1E-3</v>
          </cell>
          <cell r="CU616">
            <v>1E-3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1E-3</v>
          </cell>
          <cell r="DE616">
            <v>0</v>
          </cell>
          <cell r="DF616">
            <v>1E-3</v>
          </cell>
          <cell r="DG616">
            <v>1E-3</v>
          </cell>
          <cell r="DH616">
            <v>1E-3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1E-3</v>
          </cell>
          <cell r="DR616">
            <v>0</v>
          </cell>
          <cell r="DS616">
            <v>1E-3</v>
          </cell>
          <cell r="DT616">
            <v>1E-3</v>
          </cell>
          <cell r="DU616">
            <v>1E-3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1E-3</v>
          </cell>
          <cell r="EE616">
            <v>0</v>
          </cell>
        </row>
        <row r="618">
          <cell r="F618">
            <v>1E-3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1E-3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-1E-3</v>
          </cell>
          <cell r="CE618">
            <v>-1E-3</v>
          </cell>
          <cell r="CF618">
            <v>-1E-3</v>
          </cell>
          <cell r="CG618">
            <v>0</v>
          </cell>
          <cell r="CH618">
            <v>0</v>
          </cell>
          <cell r="CI618">
            <v>-1E-3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-1E-3</v>
          </cell>
          <cell r="CQ618">
            <v>-1E-3</v>
          </cell>
          <cell r="CR618">
            <v>-1E-3</v>
          </cell>
          <cell r="CS618">
            <v>-1E-3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-1E-3</v>
          </cell>
          <cell r="DF618">
            <v>0</v>
          </cell>
          <cell r="DG618">
            <v>0</v>
          </cell>
          <cell r="DH618">
            <v>0</v>
          </cell>
          <cell r="DI618">
            <v>-2E-3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-3.0000000000000001E-3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1E-3</v>
          </cell>
          <cell r="EA618">
            <v>-4.0000000000000001E-3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1E-3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-1E-3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-1E-3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2E-3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1E-3</v>
          </cell>
          <cell r="I622">
            <v>1E-3</v>
          </cell>
          <cell r="J622">
            <v>0</v>
          </cell>
          <cell r="K622">
            <v>1E-3</v>
          </cell>
          <cell r="L622">
            <v>0</v>
          </cell>
          <cell r="M622">
            <v>4.0000000000000001E-3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1E-3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3.0000000000000001E-3</v>
          </cell>
          <cell r="Z622">
            <v>5.0000000000000001E-3</v>
          </cell>
          <cell r="AA622">
            <v>1E-3</v>
          </cell>
          <cell r="AB622">
            <v>0</v>
          </cell>
          <cell r="AC622">
            <v>0</v>
          </cell>
          <cell r="AD622">
            <v>0</v>
          </cell>
          <cell r="AE622">
            <v>1E-3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5.0000000000000001E-3</v>
          </cell>
          <cell r="AN622">
            <v>1E-3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2E-3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1.0999999999999999E-2</v>
          </cell>
          <cell r="BN622">
            <v>8.9999999999999993E-3</v>
          </cell>
          <cell r="BO622">
            <v>1E-3</v>
          </cell>
          <cell r="BP622">
            <v>0</v>
          </cell>
          <cell r="BQ622">
            <v>0</v>
          </cell>
          <cell r="BR622">
            <v>3.0000000000000001E-3</v>
          </cell>
          <cell r="BS622">
            <v>0</v>
          </cell>
          <cell r="BT622">
            <v>0</v>
          </cell>
          <cell r="BU622">
            <v>0</v>
          </cell>
          <cell r="BV622">
            <v>-4.0000000000000001E-3</v>
          </cell>
          <cell r="BW622">
            <v>0</v>
          </cell>
          <cell r="BX622">
            <v>0</v>
          </cell>
          <cell r="BY622">
            <v>3.0000000000000001E-3</v>
          </cell>
          <cell r="BZ622">
            <v>1.7000000000000001E-2</v>
          </cell>
          <cell r="CA622">
            <v>6.0000000000000001E-3</v>
          </cell>
          <cell r="CB622">
            <v>3.0000000000000001E-3</v>
          </cell>
          <cell r="CC622">
            <v>0</v>
          </cell>
          <cell r="CD622">
            <v>0</v>
          </cell>
          <cell r="CE622">
            <v>1E-3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6.0000000000000001E-3</v>
          </cell>
          <cell r="CN622">
            <v>3.0000000000000001E-3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-1E-3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-1E-3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-1E-3</v>
          </cell>
          <cell r="DD623">
            <v>-1E-3</v>
          </cell>
          <cell r="DE623">
            <v>-1E-3</v>
          </cell>
          <cell r="DF623">
            <v>-1E-3</v>
          </cell>
          <cell r="DG623">
            <v>-1E-3</v>
          </cell>
          <cell r="DH623">
            <v>0</v>
          </cell>
          <cell r="DI623">
            <v>-8.9999999999999993E-3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-1E-3</v>
          </cell>
          <cell r="DR623">
            <v>0</v>
          </cell>
          <cell r="DS623">
            <v>-1E-3</v>
          </cell>
          <cell r="DT623">
            <v>-1E-3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1E-3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-1E-3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-1E-3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-1E-3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-1E-3</v>
          </cell>
          <cell r="CH624">
            <v>0</v>
          </cell>
          <cell r="CI624">
            <v>-1E-3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-1E-3</v>
          </cell>
          <cell r="CQ624">
            <v>0</v>
          </cell>
          <cell r="CR624">
            <v>0</v>
          </cell>
          <cell r="CS624">
            <v>-1E-3</v>
          </cell>
          <cell r="CT624">
            <v>2E-3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1E-3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-1E-3</v>
          </cell>
          <cell r="DG624">
            <v>-1E-3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-1E-3</v>
          </cell>
          <cell r="DO624">
            <v>0</v>
          </cell>
          <cell r="DP624">
            <v>-1E-3</v>
          </cell>
          <cell r="DQ624">
            <v>0</v>
          </cell>
          <cell r="DR624">
            <v>0</v>
          </cell>
          <cell r="DS624">
            <v>-1E-3</v>
          </cell>
          <cell r="DT624">
            <v>-1E-3</v>
          </cell>
          <cell r="DU624">
            <v>0</v>
          </cell>
          <cell r="DV624">
            <v>-1E-3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-1E-3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1E-3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1E-3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-1E-3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-1E-3</v>
          </cell>
          <cell r="CQ625">
            <v>-1E-3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-1E-3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7">
          <cell r="A637" t="str">
            <v>Average Fuel Cost ($/MMBtu)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7">
          <cell r="A667" t="str">
            <v>Peak Capacity (Nameplate)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9">
          <cell r="A709" t="str">
            <v>Capacity Factor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-1E-3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-1E-3</v>
          </cell>
          <cell r="Q712">
            <v>0</v>
          </cell>
          <cell r="R712">
            <v>0</v>
          </cell>
          <cell r="S712">
            <v>-1E-3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-1E-3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1E-3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1E-3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1E-3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1E-3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1E-3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1E-3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-1E-3</v>
          </cell>
          <cell r="AU715">
            <v>-1E-3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-1E-3</v>
          </cell>
          <cell r="BD715">
            <v>0</v>
          </cell>
          <cell r="BE715">
            <v>0</v>
          </cell>
          <cell r="BF715">
            <v>0</v>
          </cell>
          <cell r="BG715">
            <v>-1E-3</v>
          </cell>
          <cell r="BH715">
            <v>-1E-3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-1E-3</v>
          </cell>
          <cell r="BQ715">
            <v>0</v>
          </cell>
          <cell r="BR715">
            <v>0</v>
          </cell>
          <cell r="BS715">
            <v>0</v>
          </cell>
          <cell r="BT715">
            <v>-1E-3</v>
          </cell>
          <cell r="BU715">
            <v>-1E-3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-1E-3</v>
          </cell>
          <cell r="CD715">
            <v>-1E-3</v>
          </cell>
          <cell r="CE715">
            <v>0</v>
          </cell>
          <cell r="CF715">
            <v>0</v>
          </cell>
          <cell r="CG715">
            <v>-1E-3</v>
          </cell>
          <cell r="CH715">
            <v>-1E-3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-1E-3</v>
          </cell>
          <cell r="CP715">
            <v>-1E-3</v>
          </cell>
          <cell r="CQ715">
            <v>0</v>
          </cell>
          <cell r="CR715">
            <v>0</v>
          </cell>
          <cell r="CS715">
            <v>0</v>
          </cell>
          <cell r="CT715">
            <v>-1E-3</v>
          </cell>
          <cell r="CU715">
            <v>-1E-3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-1E-3</v>
          </cell>
          <cell r="DC715">
            <v>-1E-3</v>
          </cell>
          <cell r="DD715">
            <v>0</v>
          </cell>
          <cell r="DE715">
            <v>0</v>
          </cell>
          <cell r="DF715">
            <v>0</v>
          </cell>
          <cell r="DG715">
            <v>-1E-3</v>
          </cell>
          <cell r="DH715">
            <v>-1E-3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-1E-3</v>
          </cell>
          <cell r="DP715">
            <v>-1E-3</v>
          </cell>
          <cell r="DQ715">
            <v>0</v>
          </cell>
          <cell r="DR715">
            <v>0</v>
          </cell>
          <cell r="DS715">
            <v>0</v>
          </cell>
          <cell r="DT715">
            <v>-1E-3</v>
          </cell>
          <cell r="DU715">
            <v>-1E-3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-1E-3</v>
          </cell>
          <cell r="EC715">
            <v>-1E-3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-1E-3</v>
          </cell>
          <cell r="Q716">
            <v>0</v>
          </cell>
          <cell r="R716">
            <v>0</v>
          </cell>
          <cell r="S716">
            <v>-1E-3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-1E-3</v>
          </cell>
          <cell r="AE716">
            <v>0</v>
          </cell>
          <cell r="AF716">
            <v>-1E-3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-1E-3</v>
          </cell>
          <cell r="AQ716">
            <v>-1E-3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-1E-3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-1E-3</v>
          </cell>
          <cell r="J717">
            <v>0</v>
          </cell>
          <cell r="K717">
            <v>-1E-3</v>
          </cell>
          <cell r="L717">
            <v>-1E-3</v>
          </cell>
          <cell r="M717">
            <v>0</v>
          </cell>
          <cell r="N717">
            <v>-1E-3</v>
          </cell>
          <cell r="O717">
            <v>-1E-3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-1E-3</v>
          </cell>
          <cell r="X717">
            <v>-1E-3</v>
          </cell>
          <cell r="Y717">
            <v>0</v>
          </cell>
          <cell r="Z717">
            <v>0</v>
          </cell>
          <cell r="AA717">
            <v>-1E-3</v>
          </cell>
          <cell r="AB717">
            <v>-1E-3</v>
          </cell>
          <cell r="AC717">
            <v>0</v>
          </cell>
          <cell r="AD717">
            <v>-1E-3</v>
          </cell>
          <cell r="AE717">
            <v>-1E-3</v>
          </cell>
          <cell r="AF717">
            <v>0</v>
          </cell>
          <cell r="AG717">
            <v>0</v>
          </cell>
          <cell r="AH717">
            <v>0</v>
          </cell>
          <cell r="AI717">
            <v>-1E-3</v>
          </cell>
          <cell r="AJ717">
            <v>-1E-3</v>
          </cell>
          <cell r="AK717">
            <v>-1E-3</v>
          </cell>
          <cell r="AL717">
            <v>-1E-3</v>
          </cell>
          <cell r="AM717">
            <v>-1E-3</v>
          </cell>
          <cell r="AN717">
            <v>-1E-3</v>
          </cell>
          <cell r="AO717">
            <v>-1E-3</v>
          </cell>
          <cell r="AP717">
            <v>0</v>
          </cell>
          <cell r="AQ717">
            <v>0</v>
          </cell>
          <cell r="AR717">
            <v>0</v>
          </cell>
          <cell r="AS717">
            <v>1E-3</v>
          </cell>
          <cell r="AT717">
            <v>1E-3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1E-3</v>
          </cell>
          <cell r="BG717">
            <v>1E-3</v>
          </cell>
          <cell r="BH717">
            <v>1E-3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1E-3</v>
          </cell>
          <cell r="BQ717">
            <v>1E-3</v>
          </cell>
          <cell r="BR717">
            <v>0</v>
          </cell>
          <cell r="BS717">
            <v>3.0000000000000001E-3</v>
          </cell>
          <cell r="BT717">
            <v>1E-3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1E-3</v>
          </cell>
          <cell r="CD717">
            <v>1E-3</v>
          </cell>
          <cell r="CE717">
            <v>0</v>
          </cell>
          <cell r="CF717">
            <v>1E-3</v>
          </cell>
          <cell r="CG717">
            <v>1E-3</v>
          </cell>
          <cell r="CH717">
            <v>1E-3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1E-3</v>
          </cell>
          <cell r="CQ717">
            <v>1E-3</v>
          </cell>
          <cell r="CR717">
            <v>0</v>
          </cell>
          <cell r="CS717">
            <v>1E-3</v>
          </cell>
          <cell r="CT717">
            <v>0</v>
          </cell>
          <cell r="CU717">
            <v>1E-3</v>
          </cell>
          <cell r="CV717">
            <v>1E-3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1E-3</v>
          </cell>
          <cell r="DG717">
            <v>1E-3</v>
          </cell>
          <cell r="DH717">
            <v>1E-3</v>
          </cell>
          <cell r="DI717">
            <v>1E-3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1E-3</v>
          </cell>
          <cell r="DQ717">
            <v>0</v>
          </cell>
          <cell r="DR717">
            <v>0</v>
          </cell>
          <cell r="DS717">
            <v>0</v>
          </cell>
          <cell r="DT717">
            <v>1E-3</v>
          </cell>
          <cell r="DU717">
            <v>0</v>
          </cell>
          <cell r="DV717">
            <v>1E-3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1E-3</v>
          </cell>
          <cell r="EC717">
            <v>1E-3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-1E-3</v>
          </cell>
          <cell r="J718">
            <v>-1E-3</v>
          </cell>
          <cell r="K718">
            <v>0</v>
          </cell>
          <cell r="L718">
            <v>-1E-3</v>
          </cell>
          <cell r="M718">
            <v>-1E-3</v>
          </cell>
          <cell r="N718">
            <v>-1E-3</v>
          </cell>
          <cell r="O718">
            <v>-1E-3</v>
          </cell>
          <cell r="P718">
            <v>-1E-3</v>
          </cell>
          <cell r="Q718">
            <v>0</v>
          </cell>
          <cell r="R718">
            <v>-1E-3</v>
          </cell>
          <cell r="S718">
            <v>0</v>
          </cell>
          <cell r="T718">
            <v>0</v>
          </cell>
          <cell r="U718">
            <v>0</v>
          </cell>
          <cell r="V718">
            <v>-1E-3</v>
          </cell>
          <cell r="W718">
            <v>-1E-3</v>
          </cell>
          <cell r="X718">
            <v>-1E-3</v>
          </cell>
          <cell r="Y718">
            <v>-1E-3</v>
          </cell>
          <cell r="Z718">
            <v>-1E-3</v>
          </cell>
          <cell r="AA718">
            <v>-1E-3</v>
          </cell>
          <cell r="AB718">
            <v>-1E-3</v>
          </cell>
          <cell r="AC718">
            <v>-1E-3</v>
          </cell>
          <cell r="AD718">
            <v>-1E-3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-1E-3</v>
          </cell>
          <cell r="AJ718">
            <v>0</v>
          </cell>
          <cell r="AK718">
            <v>-1E-3</v>
          </cell>
          <cell r="AL718">
            <v>-1E-3</v>
          </cell>
          <cell r="AM718">
            <v>-1E-3</v>
          </cell>
          <cell r="AN718">
            <v>-1E-3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1E-3</v>
          </cell>
          <cell r="AT718">
            <v>1E-3</v>
          </cell>
          <cell r="AU718">
            <v>1E-3</v>
          </cell>
          <cell r="AV718">
            <v>0</v>
          </cell>
          <cell r="AW718">
            <v>0</v>
          </cell>
          <cell r="AX718">
            <v>-1E-3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1E-3</v>
          </cell>
          <cell r="BD718">
            <v>2E-3</v>
          </cell>
          <cell r="BE718">
            <v>1E-3</v>
          </cell>
          <cell r="BF718">
            <v>1E-3</v>
          </cell>
          <cell r="BG718">
            <v>1E-3</v>
          </cell>
          <cell r="BH718">
            <v>1E-3</v>
          </cell>
          <cell r="BI718">
            <v>1E-3</v>
          </cell>
          <cell r="BJ718">
            <v>0</v>
          </cell>
          <cell r="BK718">
            <v>-1E-3</v>
          </cell>
          <cell r="BL718">
            <v>0</v>
          </cell>
          <cell r="BM718">
            <v>0</v>
          </cell>
          <cell r="BN718">
            <v>0</v>
          </cell>
          <cell r="BO718">
            <v>1E-3</v>
          </cell>
          <cell r="BP718">
            <v>1E-3</v>
          </cell>
          <cell r="BQ718">
            <v>1E-3</v>
          </cell>
          <cell r="BR718">
            <v>1E-3</v>
          </cell>
          <cell r="BS718">
            <v>0</v>
          </cell>
          <cell r="BT718">
            <v>1E-3</v>
          </cell>
          <cell r="BU718">
            <v>2E-3</v>
          </cell>
          <cell r="BV718">
            <v>1E-3</v>
          </cell>
          <cell r="BW718">
            <v>1E-3</v>
          </cell>
          <cell r="BX718">
            <v>-1E-3</v>
          </cell>
          <cell r="BY718">
            <v>0</v>
          </cell>
          <cell r="BZ718">
            <v>0</v>
          </cell>
          <cell r="CA718">
            <v>0</v>
          </cell>
          <cell r="CB718">
            <v>1E-3</v>
          </cell>
          <cell r="CC718">
            <v>2E-3</v>
          </cell>
          <cell r="CD718">
            <v>2E-3</v>
          </cell>
          <cell r="CE718">
            <v>0</v>
          </cell>
          <cell r="CF718">
            <v>1E-3</v>
          </cell>
          <cell r="CG718">
            <v>0</v>
          </cell>
          <cell r="CH718">
            <v>0</v>
          </cell>
          <cell r="CI718">
            <v>1E-3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1E-3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2E-3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1E-3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-1E-3</v>
          </cell>
          <cell r="G719">
            <v>-1E-3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-1E-3</v>
          </cell>
          <cell r="N719">
            <v>-1E-3</v>
          </cell>
          <cell r="O719">
            <v>0</v>
          </cell>
          <cell r="P719">
            <v>-1E-3</v>
          </cell>
          <cell r="Q719">
            <v>-1E-3</v>
          </cell>
          <cell r="R719">
            <v>-1E-3</v>
          </cell>
          <cell r="S719">
            <v>-1E-3</v>
          </cell>
          <cell r="T719">
            <v>-1E-3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-1E-3</v>
          </cell>
          <cell r="AA719">
            <v>-1E-3</v>
          </cell>
          <cell r="AB719">
            <v>0</v>
          </cell>
          <cell r="AC719">
            <v>-1E-3</v>
          </cell>
          <cell r="AD719">
            <v>-1E-3</v>
          </cell>
          <cell r="AE719">
            <v>-1E-3</v>
          </cell>
          <cell r="AF719">
            <v>-1E-3</v>
          </cell>
          <cell r="AG719">
            <v>-1E-3</v>
          </cell>
          <cell r="AH719">
            <v>-1E-3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-1E-3</v>
          </cell>
          <cell r="AN719">
            <v>-1E-3</v>
          </cell>
          <cell r="AO719">
            <v>-1E-3</v>
          </cell>
          <cell r="AP719">
            <v>-1E-3</v>
          </cell>
          <cell r="AQ719">
            <v>0</v>
          </cell>
          <cell r="AR719">
            <v>1E-3</v>
          </cell>
          <cell r="AS719">
            <v>1E-3</v>
          </cell>
          <cell r="AT719">
            <v>1E-3</v>
          </cell>
          <cell r="AU719">
            <v>1E-3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1E-3</v>
          </cell>
          <cell r="BD719">
            <v>1E-3</v>
          </cell>
          <cell r="BE719">
            <v>1E-3</v>
          </cell>
          <cell r="BF719">
            <v>2E-3</v>
          </cell>
          <cell r="BG719">
            <v>2E-3</v>
          </cell>
          <cell r="BH719">
            <v>1E-3</v>
          </cell>
          <cell r="BI719">
            <v>0</v>
          </cell>
          <cell r="BJ719">
            <v>0</v>
          </cell>
          <cell r="BK719">
            <v>1E-3</v>
          </cell>
          <cell r="BL719">
            <v>1E-3</v>
          </cell>
          <cell r="BM719">
            <v>0</v>
          </cell>
          <cell r="BN719">
            <v>0</v>
          </cell>
          <cell r="BO719">
            <v>0</v>
          </cell>
          <cell r="BP719">
            <v>1E-3</v>
          </cell>
          <cell r="BQ719">
            <v>1E-3</v>
          </cell>
          <cell r="BR719">
            <v>0</v>
          </cell>
          <cell r="BS719">
            <v>2E-3</v>
          </cell>
          <cell r="BT719">
            <v>1E-3</v>
          </cell>
          <cell r="BU719">
            <v>1E-3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1E-3</v>
          </cell>
          <cell r="CD719">
            <v>0</v>
          </cell>
          <cell r="CE719">
            <v>1E-3</v>
          </cell>
          <cell r="CF719">
            <v>1E-3</v>
          </cell>
          <cell r="CG719">
            <v>2E-3</v>
          </cell>
          <cell r="CH719">
            <v>2E-3</v>
          </cell>
          <cell r="CI719">
            <v>0</v>
          </cell>
          <cell r="CJ719">
            <v>1E-3</v>
          </cell>
          <cell r="CK719">
            <v>1E-3</v>
          </cell>
          <cell r="CL719">
            <v>0</v>
          </cell>
          <cell r="CM719">
            <v>-1E-3</v>
          </cell>
          <cell r="CN719">
            <v>0</v>
          </cell>
          <cell r="CO719">
            <v>0</v>
          </cell>
          <cell r="CP719">
            <v>1E-3</v>
          </cell>
          <cell r="CQ719">
            <v>1E-3</v>
          </cell>
          <cell r="CR719">
            <v>1E-3</v>
          </cell>
          <cell r="CS719">
            <v>2E-3</v>
          </cell>
          <cell r="CT719">
            <v>5.0000000000000001E-3</v>
          </cell>
          <cell r="CU719">
            <v>2E-3</v>
          </cell>
          <cell r="CV719">
            <v>1E-3</v>
          </cell>
          <cell r="CW719">
            <v>1E-3</v>
          </cell>
          <cell r="CX719">
            <v>1E-3</v>
          </cell>
          <cell r="CY719">
            <v>1E-3</v>
          </cell>
          <cell r="CZ719">
            <v>-1E-3</v>
          </cell>
          <cell r="DA719">
            <v>0</v>
          </cell>
          <cell r="DB719">
            <v>1E-3</v>
          </cell>
          <cell r="DC719">
            <v>3.0000000000000001E-3</v>
          </cell>
          <cell r="DD719">
            <v>2E-3</v>
          </cell>
          <cell r="DE719">
            <v>1E-3</v>
          </cell>
          <cell r="DF719">
            <v>3.0000000000000001E-3</v>
          </cell>
          <cell r="DG719">
            <v>2E-3</v>
          </cell>
          <cell r="DH719">
            <v>2E-3</v>
          </cell>
          <cell r="DI719">
            <v>0</v>
          </cell>
          <cell r="DJ719">
            <v>1E-3</v>
          </cell>
          <cell r="DK719">
            <v>1E-3</v>
          </cell>
          <cell r="DL719">
            <v>0</v>
          </cell>
          <cell r="DM719">
            <v>0</v>
          </cell>
          <cell r="DN719">
            <v>0</v>
          </cell>
          <cell r="DO719">
            <v>1E-3</v>
          </cell>
          <cell r="DP719">
            <v>2E-3</v>
          </cell>
          <cell r="DQ719">
            <v>2E-3</v>
          </cell>
          <cell r="DR719">
            <v>1E-3</v>
          </cell>
          <cell r="DS719">
            <v>3.0000000000000001E-3</v>
          </cell>
          <cell r="DT719">
            <v>2E-3</v>
          </cell>
          <cell r="DU719">
            <v>2E-3</v>
          </cell>
          <cell r="DV719">
            <v>0</v>
          </cell>
          <cell r="DW719">
            <v>1E-3</v>
          </cell>
          <cell r="DX719">
            <v>1E-3</v>
          </cell>
          <cell r="DY719">
            <v>0</v>
          </cell>
          <cell r="DZ719">
            <v>0</v>
          </cell>
          <cell r="EA719">
            <v>2E-3</v>
          </cell>
          <cell r="EB719">
            <v>0</v>
          </cell>
          <cell r="EC719">
            <v>2E-3</v>
          </cell>
          <cell r="ED719">
            <v>2E-3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1E-3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1E-3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4.0000000000000001E-3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-1E-3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-1E-3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-1E-3</v>
          </cell>
          <cell r="DZ720">
            <v>0</v>
          </cell>
          <cell r="EA720">
            <v>1E-3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-1E-3</v>
          </cell>
          <cell r="AT721">
            <v>-1E-3</v>
          </cell>
          <cell r="AU721">
            <v>-1E-3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-1E-3</v>
          </cell>
          <cell r="BE721">
            <v>0</v>
          </cell>
          <cell r="BF721">
            <v>-1E-3</v>
          </cell>
          <cell r="BG721">
            <v>-1E-3</v>
          </cell>
          <cell r="BH721">
            <v>-1E-3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-1E-3</v>
          </cell>
          <cell r="BR721">
            <v>0</v>
          </cell>
          <cell r="BS721">
            <v>0</v>
          </cell>
          <cell r="BT721">
            <v>-1E-3</v>
          </cell>
          <cell r="BU721">
            <v>-1E-3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-1E-3</v>
          </cell>
          <cell r="CE721">
            <v>0</v>
          </cell>
          <cell r="CF721">
            <v>-1E-3</v>
          </cell>
          <cell r="CG721">
            <v>-1E-3</v>
          </cell>
          <cell r="CH721">
            <v>-1E-3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-1E-3</v>
          </cell>
          <cell r="CR721">
            <v>0</v>
          </cell>
          <cell r="CS721">
            <v>0</v>
          </cell>
          <cell r="CT721">
            <v>-1E-3</v>
          </cell>
          <cell r="CU721">
            <v>-1E-3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-1E-3</v>
          </cell>
          <cell r="DE721">
            <v>0</v>
          </cell>
          <cell r="DF721">
            <v>0</v>
          </cell>
          <cell r="DG721">
            <v>-1E-3</v>
          </cell>
          <cell r="DH721">
            <v>-1E-3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-1E-3</v>
          </cell>
          <cell r="DR721">
            <v>0</v>
          </cell>
          <cell r="DS721">
            <v>0</v>
          </cell>
          <cell r="DT721">
            <v>-1E-3</v>
          </cell>
          <cell r="DU721">
            <v>-1E-3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-1E-3</v>
          </cell>
        </row>
        <row r="723">
          <cell r="F723">
            <v>-1E-3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-1E-3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1E-3</v>
          </cell>
          <cell r="CG723">
            <v>0</v>
          </cell>
          <cell r="CH723">
            <v>0</v>
          </cell>
          <cell r="CI723">
            <v>1E-3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1E-3</v>
          </cell>
          <cell r="CQ723">
            <v>1E-3</v>
          </cell>
          <cell r="CR723">
            <v>0</v>
          </cell>
          <cell r="CS723">
            <v>1E-3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1E-3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2E-3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-1E-3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1E-3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-1E-3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-1E-3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1E-3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1E-3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-1E-3</v>
          </cell>
          <cell r="DF728">
            <v>1E-3</v>
          </cell>
          <cell r="DG728">
            <v>0</v>
          </cell>
          <cell r="DH728">
            <v>0</v>
          </cell>
          <cell r="DI728">
            <v>-0.01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-1E-3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1E-3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1E-3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1E-3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1E-3</v>
          </cell>
          <cell r="CH729">
            <v>0</v>
          </cell>
          <cell r="CI729">
            <v>1E-3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1E-3</v>
          </cell>
          <cell r="CQ729">
            <v>0</v>
          </cell>
          <cell r="CR729">
            <v>0</v>
          </cell>
          <cell r="CS729">
            <v>1E-3</v>
          </cell>
          <cell r="CT729">
            <v>-1E-3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1E-3</v>
          </cell>
          <cell r="DG729">
            <v>1E-3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1E-3</v>
          </cell>
          <cell r="DQ729">
            <v>0</v>
          </cell>
          <cell r="DR729">
            <v>0</v>
          </cell>
          <cell r="DS729">
            <v>1E-3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1E-3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-1E-3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-2E-3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1E-3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-1E-3</v>
          </cell>
          <cell r="CS730">
            <v>0</v>
          </cell>
          <cell r="CT730">
            <v>-8.0000000000000002E-3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-1E-3</v>
          </cell>
          <cell r="DO730">
            <v>0</v>
          </cell>
          <cell r="DP730">
            <v>0</v>
          </cell>
          <cell r="DQ730">
            <v>0</v>
          </cell>
          <cell r="DR730">
            <v>-1E-3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-8.0000000000000002E-3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5">
          <cell r="A755" t="str">
            <v>Integration Charge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1">
          <cell r="F821">
            <v>2064.39</v>
          </cell>
          <cell r="G821">
            <v>1726.86</v>
          </cell>
          <cell r="H821">
            <v>2109.59</v>
          </cell>
          <cell r="I821">
            <v>1813.23</v>
          </cell>
          <cell r="J821">
            <v>1789.22</v>
          </cell>
          <cell r="K821">
            <v>2245.64</v>
          </cell>
          <cell r="L821">
            <v>2583.9</v>
          </cell>
          <cell r="M821">
            <v>2688.27</v>
          </cell>
          <cell r="N821">
            <v>2638.25</v>
          </cell>
          <cell r="O821">
            <v>2527.7199999999998</v>
          </cell>
          <cell r="P821">
            <v>2521.9</v>
          </cell>
          <cell r="Q821">
            <v>2481.9</v>
          </cell>
          <cell r="R821">
            <v>27190.870000000003</v>
          </cell>
          <cell r="S821">
            <v>2064.39</v>
          </cell>
          <cell r="T821">
            <v>1726.86</v>
          </cell>
          <cell r="U821">
            <v>2109.59</v>
          </cell>
          <cell r="V821">
            <v>1813.23</v>
          </cell>
          <cell r="W821">
            <v>1789.22</v>
          </cell>
          <cell r="X821">
            <v>2245.64</v>
          </cell>
          <cell r="Y821">
            <v>2583.9</v>
          </cell>
          <cell r="Z821">
            <v>2688.27</v>
          </cell>
          <cell r="AA821">
            <v>2638.25</v>
          </cell>
          <cell r="AB821">
            <v>2527.7199999999998</v>
          </cell>
          <cell r="AC821">
            <v>2521.9</v>
          </cell>
          <cell r="AD821">
            <v>2481.9</v>
          </cell>
          <cell r="AE821">
            <v>27270.980000000003</v>
          </cell>
          <cell r="AF821">
            <v>2064.39</v>
          </cell>
          <cell r="AG821">
            <v>1806.97</v>
          </cell>
          <cell r="AH821">
            <v>2109.59</v>
          </cell>
          <cell r="AI821">
            <v>1813.23</v>
          </cell>
          <cell r="AJ821">
            <v>1789.22</v>
          </cell>
          <cell r="AK821">
            <v>2245.64</v>
          </cell>
          <cell r="AL821">
            <v>2583.9</v>
          </cell>
          <cell r="AM821">
            <v>2688.27</v>
          </cell>
          <cell r="AN821">
            <v>2638.25</v>
          </cell>
          <cell r="AO821">
            <v>2527.7199999999998</v>
          </cell>
          <cell r="AP821">
            <v>2521.9</v>
          </cell>
          <cell r="AQ821">
            <v>2481.9</v>
          </cell>
          <cell r="AR821">
            <v>27190.870000000003</v>
          </cell>
          <cell r="AS821">
            <v>2064.39</v>
          </cell>
          <cell r="AT821">
            <v>1726.86</v>
          </cell>
          <cell r="AU821">
            <v>2109.59</v>
          </cell>
          <cell r="AV821">
            <v>1813.23</v>
          </cell>
          <cell r="AW821">
            <v>1789.22</v>
          </cell>
          <cell r="AX821">
            <v>2245.64</v>
          </cell>
          <cell r="AY821">
            <v>2583.9</v>
          </cell>
          <cell r="AZ821">
            <v>2688.27</v>
          </cell>
          <cell r="BA821">
            <v>2638.25</v>
          </cell>
          <cell r="BB821">
            <v>2527.7199999999998</v>
          </cell>
          <cell r="BC821">
            <v>2521.9</v>
          </cell>
          <cell r="BD821">
            <v>2481.9</v>
          </cell>
          <cell r="BE821">
            <v>27190.870000000003</v>
          </cell>
          <cell r="BF821">
            <v>2064.39</v>
          </cell>
          <cell r="BG821">
            <v>1726.86</v>
          </cell>
          <cell r="BH821">
            <v>2109.59</v>
          </cell>
          <cell r="BI821">
            <v>1813.23</v>
          </cell>
          <cell r="BJ821">
            <v>1789.22</v>
          </cell>
          <cell r="BK821">
            <v>2245.64</v>
          </cell>
          <cell r="BL821">
            <v>2583.9</v>
          </cell>
          <cell r="BM821">
            <v>2688.27</v>
          </cell>
          <cell r="BN821">
            <v>2638.25</v>
          </cell>
          <cell r="BO821">
            <v>2527.7199999999998</v>
          </cell>
          <cell r="BP821">
            <v>2521.9</v>
          </cell>
          <cell r="BQ821">
            <v>2481.9</v>
          </cell>
          <cell r="BR821">
            <v>27190.870000000003</v>
          </cell>
          <cell r="BS821">
            <v>2064.39</v>
          </cell>
          <cell r="BT821">
            <v>1726.86</v>
          </cell>
          <cell r="BU821">
            <v>2109.59</v>
          </cell>
          <cell r="BV821">
            <v>1813.23</v>
          </cell>
          <cell r="BW821">
            <v>1789.22</v>
          </cell>
          <cell r="BX821">
            <v>2245.64</v>
          </cell>
          <cell r="BY821">
            <v>2583.9</v>
          </cell>
          <cell r="BZ821">
            <v>2688.27</v>
          </cell>
          <cell r="CA821">
            <v>2638.25</v>
          </cell>
          <cell r="CB821">
            <v>2527.7199999999998</v>
          </cell>
          <cell r="CC821">
            <v>2521.9</v>
          </cell>
          <cell r="CD821">
            <v>2481.9</v>
          </cell>
          <cell r="CE821">
            <v>27270.980000000003</v>
          </cell>
          <cell r="CF821">
            <v>2064.39</v>
          </cell>
          <cell r="CG821">
            <v>1806.97</v>
          </cell>
          <cell r="CH821">
            <v>2109.59</v>
          </cell>
          <cell r="CI821">
            <v>1813.23</v>
          </cell>
          <cell r="CJ821">
            <v>1789.22</v>
          </cell>
          <cell r="CK821">
            <v>2245.64</v>
          </cell>
          <cell r="CL821">
            <v>2583.9</v>
          </cell>
          <cell r="CM821">
            <v>2688.27</v>
          </cell>
          <cell r="CN821">
            <v>2638.25</v>
          </cell>
          <cell r="CO821">
            <v>2527.7199999999998</v>
          </cell>
          <cell r="CP821">
            <v>2521.9</v>
          </cell>
          <cell r="CQ821">
            <v>2481.9</v>
          </cell>
          <cell r="CR821">
            <v>27190.870000000003</v>
          </cell>
          <cell r="CS821">
            <v>2064.39</v>
          </cell>
          <cell r="CT821">
            <v>1726.86</v>
          </cell>
          <cell r="CU821">
            <v>2109.59</v>
          </cell>
          <cell r="CV821">
            <v>1813.23</v>
          </cell>
          <cell r="CW821">
            <v>1789.22</v>
          </cell>
          <cell r="CX821">
            <v>2245.64</v>
          </cell>
          <cell r="CY821">
            <v>2583.9</v>
          </cell>
          <cell r="CZ821">
            <v>2688.27</v>
          </cell>
          <cell r="DA821">
            <v>2638.25</v>
          </cell>
          <cell r="DB821">
            <v>2527.7199999999998</v>
          </cell>
          <cell r="DC821">
            <v>2521.9</v>
          </cell>
          <cell r="DD821">
            <v>2481.9</v>
          </cell>
          <cell r="DE821">
            <v>27190.870000000003</v>
          </cell>
          <cell r="DF821">
            <v>2064.39</v>
          </cell>
          <cell r="DG821">
            <v>1726.86</v>
          </cell>
          <cell r="DH821">
            <v>2109.59</v>
          </cell>
          <cell r="DI821">
            <v>1813.23</v>
          </cell>
          <cell r="DJ821">
            <v>1789.22</v>
          </cell>
          <cell r="DK821">
            <v>2245.64</v>
          </cell>
          <cell r="DL821">
            <v>2583.9</v>
          </cell>
          <cell r="DM821">
            <v>2688.27</v>
          </cell>
          <cell r="DN821">
            <v>2638.25</v>
          </cell>
          <cell r="DO821">
            <v>2527.7199999999998</v>
          </cell>
          <cell r="DP821">
            <v>2521.9</v>
          </cell>
          <cell r="DQ821">
            <v>2481.9</v>
          </cell>
          <cell r="DR821">
            <v>27190.870000000003</v>
          </cell>
          <cell r="DS821">
            <v>2064.39</v>
          </cell>
          <cell r="DT821">
            <v>1726.86</v>
          </cell>
          <cell r="DU821">
            <v>2109.59</v>
          </cell>
          <cell r="DV821">
            <v>1813.23</v>
          </cell>
          <cell r="DW821">
            <v>1789.22</v>
          </cell>
          <cell r="DX821">
            <v>2245.64</v>
          </cell>
          <cell r="DY821">
            <v>2583.9</v>
          </cell>
          <cell r="DZ821">
            <v>2688.27</v>
          </cell>
          <cell r="EA821">
            <v>2638.25</v>
          </cell>
          <cell r="EB821">
            <v>2527.7199999999998</v>
          </cell>
          <cell r="EC821">
            <v>2521.9</v>
          </cell>
          <cell r="ED821">
            <v>2481.9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-5.7476889999998093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-5.7476890000004914</v>
          </cell>
          <cell r="AR822">
            <v>-665.94015156001842</v>
          </cell>
          <cell r="AS822">
            <v>-136.79377019999811</v>
          </cell>
          <cell r="AT822">
            <v>-134.35327770000185</v>
          </cell>
          <cell r="AU822">
            <v>-69.650007880002704</v>
          </cell>
          <cell r="AV822">
            <v>-28.951051599999573</v>
          </cell>
          <cell r="AW822">
            <v>-4.9096659999999872</v>
          </cell>
          <cell r="AX822">
            <v>-8.0284411300000187</v>
          </cell>
          <cell r="AY822">
            <v>0</v>
          </cell>
          <cell r="AZ822">
            <v>-1.8314170000000018</v>
          </cell>
          <cell r="BA822">
            <v>-18.630733899999882</v>
          </cell>
          <cell r="BB822">
            <v>-35.352786700000252</v>
          </cell>
          <cell r="BC822">
            <v>-82.413769099999627</v>
          </cell>
          <cell r="BD822">
            <v>-145.02523035000922</v>
          </cell>
          <cell r="BE822">
            <v>-551.41804827000306</v>
          </cell>
          <cell r="BF822">
            <v>-122.55881799999042</v>
          </cell>
          <cell r="BG822">
            <v>-106.61768967000216</v>
          </cell>
          <cell r="BH822">
            <v>-50.677977299998929</v>
          </cell>
          <cell r="BI822">
            <v>-14.686277000000246</v>
          </cell>
          <cell r="BJ822">
            <v>-2.1000980000000027</v>
          </cell>
          <cell r="BK822">
            <v>-0.81018070000000009</v>
          </cell>
          <cell r="BL822">
            <v>0</v>
          </cell>
          <cell r="BM822">
            <v>-1.8314209999999989</v>
          </cell>
          <cell r="BN822">
            <v>-11.017209060000027</v>
          </cell>
          <cell r="BO822">
            <v>-29.161123400000179</v>
          </cell>
          <cell r="BP822">
            <v>-61.999877599988395</v>
          </cell>
          <cell r="BQ822">
            <v>-149.9573765400055</v>
          </cell>
          <cell r="BR822">
            <v>-524.50110712996684</v>
          </cell>
          <cell r="BS822">
            <v>-124.0163484599907</v>
          </cell>
          <cell r="BT822">
            <v>-89.995624600000156</v>
          </cell>
          <cell r="BU822">
            <v>-51.571195340000486</v>
          </cell>
          <cell r="BV822">
            <v>-14.794807999999648</v>
          </cell>
          <cell r="BW822">
            <v>-2.0814200000000014</v>
          </cell>
          <cell r="BX822">
            <v>0</v>
          </cell>
          <cell r="BY822">
            <v>0</v>
          </cell>
          <cell r="BZ822">
            <v>-1.8314209999999989</v>
          </cell>
          <cell r="CA822">
            <v>-8.413817000000023</v>
          </cell>
          <cell r="CB822">
            <v>-30.086057000000096</v>
          </cell>
          <cell r="CC822">
            <v>-61.014918329979992</v>
          </cell>
          <cell r="CD822">
            <v>-140.69549740000002</v>
          </cell>
          <cell r="CE822">
            <v>-572.22674277993792</v>
          </cell>
          <cell r="CF822">
            <v>-126.25514599996677</v>
          </cell>
          <cell r="CG822">
            <v>-123.06443119999676</v>
          </cell>
          <cell r="CH822">
            <v>-52.124131000000489</v>
          </cell>
          <cell r="CI822">
            <v>-17.910047100000156</v>
          </cell>
          <cell r="CJ822">
            <v>0</v>
          </cell>
          <cell r="CK822">
            <v>-6.348142700000011</v>
          </cell>
          <cell r="CL822">
            <v>0</v>
          </cell>
          <cell r="CM822">
            <v>-1.8315439999999938</v>
          </cell>
          <cell r="CN822">
            <v>-8.2072726000000102</v>
          </cell>
          <cell r="CO822">
            <v>-20.070928419999973</v>
          </cell>
          <cell r="CP822">
            <v>-63.212454019998404</v>
          </cell>
          <cell r="CQ822">
            <v>-153.20264574000612</v>
          </cell>
          <cell r="CR822">
            <v>-542.25472082999477</v>
          </cell>
          <cell r="CS822">
            <v>-131.62741129999631</v>
          </cell>
          <cell r="CT822">
            <v>-86.534050300000672</v>
          </cell>
          <cell r="CU822">
            <v>-50.083028000002287</v>
          </cell>
          <cell r="CV822">
            <v>-19.129519600000094</v>
          </cell>
          <cell r="CW822">
            <v>0</v>
          </cell>
          <cell r="CX822">
            <v>-4.1674820000000352</v>
          </cell>
          <cell r="CY822">
            <v>0</v>
          </cell>
          <cell r="CZ822">
            <v>-1.8315429999999964</v>
          </cell>
          <cell r="DA822">
            <v>-10.479737999999998</v>
          </cell>
          <cell r="DB822">
            <v>-19.714235299999928</v>
          </cell>
          <cell r="DC822">
            <v>-66.795193999987532</v>
          </cell>
          <cell r="DD822">
            <v>-151.89251932999832</v>
          </cell>
          <cell r="DE822">
            <v>-563.29623408998305</v>
          </cell>
          <cell r="DF822">
            <v>-131.10968299998058</v>
          </cell>
          <cell r="DG822">
            <v>-97.085924259999956</v>
          </cell>
          <cell r="DH822">
            <v>-51.565769829999681</v>
          </cell>
          <cell r="DI822">
            <v>-18.095829299999423</v>
          </cell>
          <cell r="DJ822">
            <v>0</v>
          </cell>
          <cell r="DK822">
            <v>-4.1861569999999801</v>
          </cell>
          <cell r="DL822">
            <v>0</v>
          </cell>
          <cell r="DM822">
            <v>-1.8315450000000055</v>
          </cell>
          <cell r="DN822">
            <v>-10.479616999999962</v>
          </cell>
          <cell r="DO822">
            <v>-19.414321300000097</v>
          </cell>
          <cell r="DP822">
            <v>-71.7448443000103</v>
          </cell>
          <cell r="DQ822">
            <v>-157.78254309998738</v>
          </cell>
          <cell r="DR822">
            <v>-585.31660445001035</v>
          </cell>
          <cell r="DS822">
            <v>-134.61000109999441</v>
          </cell>
          <cell r="DT822">
            <v>-105.98595159999923</v>
          </cell>
          <cell r="DU822">
            <v>-55.956071520001387</v>
          </cell>
          <cell r="DV822">
            <v>-20.111317960000633</v>
          </cell>
          <cell r="DW822">
            <v>0</v>
          </cell>
          <cell r="DX822">
            <v>-6.0098836999999889</v>
          </cell>
          <cell r="DY822">
            <v>0</v>
          </cell>
          <cell r="DZ822">
            <v>-1.8315410000000014</v>
          </cell>
          <cell r="EA822">
            <v>-10.524535999999955</v>
          </cell>
          <cell r="EB822">
            <v>-20.120969799999898</v>
          </cell>
          <cell r="EC822">
            <v>-69.723161699999764</v>
          </cell>
          <cell r="ED822">
            <v>-160.44317007000427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-192.36753999999928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-192.36753999999928</v>
          </cell>
          <cell r="AR823">
            <v>-36225.520509179216</v>
          </cell>
          <cell r="AS823">
            <v>-4632.4792170000146</v>
          </cell>
          <cell r="AT823">
            <v>-3616.701990200032</v>
          </cell>
          <cell r="AU823">
            <v>-3693.0911161000258</v>
          </cell>
          <cell r="AV823">
            <v>-3085.4024009999703</v>
          </cell>
          <cell r="AW823">
            <v>-2210.6106802999857</v>
          </cell>
          <cell r="AX823">
            <v>-2055.8168989999976</v>
          </cell>
          <cell r="AY823">
            <v>-1596.5976649400254</v>
          </cell>
          <cell r="AZ823">
            <v>-1669.7800130799878</v>
          </cell>
          <cell r="BA823">
            <v>-2090.0097124000022</v>
          </cell>
          <cell r="BB823">
            <v>-2930.2548138599959</v>
          </cell>
          <cell r="BC823">
            <v>-4299.4905700000236</v>
          </cell>
          <cell r="BD823">
            <v>-4345.2854312999989</v>
          </cell>
          <cell r="BE823">
            <v>-36225.520509179216</v>
          </cell>
          <cell r="BF823">
            <v>-4632.4792170000146</v>
          </cell>
          <cell r="BG823">
            <v>-3616.701990200032</v>
          </cell>
          <cell r="BH823">
            <v>-3693.0911161000258</v>
          </cell>
          <cell r="BI823">
            <v>-3085.4024009999703</v>
          </cell>
          <cell r="BJ823">
            <v>-2210.6106802999857</v>
          </cell>
          <cell r="BK823">
            <v>-2055.8168989999976</v>
          </cell>
          <cell r="BL823">
            <v>-1596.5976649400254</v>
          </cell>
          <cell r="BM823">
            <v>-1669.7800130799878</v>
          </cell>
          <cell r="BN823">
            <v>-2090.0097124000022</v>
          </cell>
          <cell r="BO823">
            <v>-2930.2548138599959</v>
          </cell>
          <cell r="BP823">
            <v>-4299.4905700000236</v>
          </cell>
          <cell r="BQ823">
            <v>-4345.2854312999989</v>
          </cell>
          <cell r="BR823">
            <v>-36225.520509179216</v>
          </cell>
          <cell r="BS823">
            <v>-4632.4792170000146</v>
          </cell>
          <cell r="BT823">
            <v>-3616.701990200032</v>
          </cell>
          <cell r="BU823">
            <v>-3693.0911161000258</v>
          </cell>
          <cell r="BV823">
            <v>-3085.4024009999703</v>
          </cell>
          <cell r="BW823">
            <v>-2210.6106802999857</v>
          </cell>
          <cell r="BX823">
            <v>-2055.8168989999976</v>
          </cell>
          <cell r="BY823">
            <v>-1596.5976649400254</v>
          </cell>
          <cell r="BZ823">
            <v>-1669.7800130799878</v>
          </cell>
          <cell r="CA823">
            <v>-2090.0097124000022</v>
          </cell>
          <cell r="CB823">
            <v>-2930.2548138599959</v>
          </cell>
          <cell r="CC823">
            <v>-4299.4905700000236</v>
          </cell>
          <cell r="CD823">
            <v>-4345.2854312999989</v>
          </cell>
          <cell r="CE823">
            <v>-36465.520509179216</v>
          </cell>
          <cell r="CF823">
            <v>-4632.4792170000146</v>
          </cell>
          <cell r="CG823">
            <v>-3856.701990200032</v>
          </cell>
          <cell r="CH823">
            <v>-3693.0911161000258</v>
          </cell>
          <cell r="CI823">
            <v>-3085.4024009999703</v>
          </cell>
          <cell r="CJ823">
            <v>-2210.6106802999857</v>
          </cell>
          <cell r="CK823">
            <v>-2055.8168989999976</v>
          </cell>
          <cell r="CL823">
            <v>-1596.5976649400254</v>
          </cell>
          <cell r="CM823">
            <v>-1669.7800130799878</v>
          </cell>
          <cell r="CN823">
            <v>-2090.0097124000022</v>
          </cell>
          <cell r="CO823">
            <v>-2930.2548138599959</v>
          </cell>
          <cell r="CP823">
            <v>-4299.4905700000236</v>
          </cell>
          <cell r="CQ823">
            <v>-4345.2854312999989</v>
          </cell>
          <cell r="CR823">
            <v>-36225.520509179216</v>
          </cell>
          <cell r="CS823">
            <v>-4632.4792170000146</v>
          </cell>
          <cell r="CT823">
            <v>-3616.701990200032</v>
          </cell>
          <cell r="CU823">
            <v>-3693.0911161000258</v>
          </cell>
          <cell r="CV823">
            <v>-3085.4024009999703</v>
          </cell>
          <cell r="CW823">
            <v>-2210.6106802999857</v>
          </cell>
          <cell r="CX823">
            <v>-2055.8168989999976</v>
          </cell>
          <cell r="CY823">
            <v>-1596.5976649400254</v>
          </cell>
          <cell r="CZ823">
            <v>-1669.7800130799878</v>
          </cell>
          <cell r="DA823">
            <v>-2090.0097124000022</v>
          </cell>
          <cell r="DB823">
            <v>-2930.2548138599959</v>
          </cell>
          <cell r="DC823">
            <v>-4299.4905700000236</v>
          </cell>
          <cell r="DD823">
            <v>-4345.2854312999989</v>
          </cell>
          <cell r="DE823">
            <v>-36225.520509179216</v>
          </cell>
          <cell r="DF823">
            <v>-4632.4792170000146</v>
          </cell>
          <cell r="DG823">
            <v>-3616.701990200032</v>
          </cell>
          <cell r="DH823">
            <v>-3693.0911161000258</v>
          </cell>
          <cell r="DI823">
            <v>-3085.4024009999703</v>
          </cell>
          <cell r="DJ823">
            <v>-2210.6106802999857</v>
          </cell>
          <cell r="DK823">
            <v>-2055.8168989999976</v>
          </cell>
          <cell r="DL823">
            <v>-1596.5976649400254</v>
          </cell>
          <cell r="DM823">
            <v>-1669.7800130799878</v>
          </cell>
          <cell r="DN823">
            <v>-2090.0097124000022</v>
          </cell>
          <cell r="DO823">
            <v>-2930.2548138599959</v>
          </cell>
          <cell r="DP823">
            <v>-4299.4905700000236</v>
          </cell>
          <cell r="DQ823">
            <v>-4345.2854312999989</v>
          </cell>
          <cell r="DR823">
            <v>-36225.520509179216</v>
          </cell>
          <cell r="DS823">
            <v>-4632.4792170000146</v>
          </cell>
          <cell r="DT823">
            <v>-3616.701990200032</v>
          </cell>
          <cell r="DU823">
            <v>-3693.0911161000258</v>
          </cell>
          <cell r="DV823">
            <v>-3085.4024009999703</v>
          </cell>
          <cell r="DW823">
            <v>-2210.6106802999857</v>
          </cell>
          <cell r="DX823">
            <v>-2055.8168989999976</v>
          </cell>
          <cell r="DY823">
            <v>-1596.5976649400254</v>
          </cell>
          <cell r="DZ823">
            <v>-1669.7800130799878</v>
          </cell>
          <cell r="EA823">
            <v>-2090.0097124000022</v>
          </cell>
          <cell r="EB823">
            <v>-2930.2548138599959</v>
          </cell>
          <cell r="EC823">
            <v>-4299.4905700000236</v>
          </cell>
          <cell r="ED823">
            <v>-4345.2854312999989</v>
          </cell>
        </row>
        <row r="824">
          <cell r="F824">
            <v>2064.3899999999994</v>
          </cell>
          <cell r="G824">
            <v>1726.86</v>
          </cell>
          <cell r="H824">
            <v>2109.59</v>
          </cell>
          <cell r="I824">
            <v>1813.23</v>
          </cell>
          <cell r="J824">
            <v>1789.22</v>
          </cell>
          <cell r="K824">
            <v>2245.64</v>
          </cell>
          <cell r="L824">
            <v>2583.9</v>
          </cell>
          <cell r="M824">
            <v>2688.27</v>
          </cell>
          <cell r="N824">
            <v>2638.25</v>
          </cell>
          <cell r="O824">
            <v>2527.7199999999998</v>
          </cell>
          <cell r="P824">
            <v>2521.9</v>
          </cell>
          <cell r="Q824">
            <v>2481.9</v>
          </cell>
          <cell r="R824">
            <v>27190.870000000003</v>
          </cell>
          <cell r="S824">
            <v>2064.3900000000003</v>
          </cell>
          <cell r="T824">
            <v>1726.86</v>
          </cell>
          <cell r="U824">
            <v>2109.59</v>
          </cell>
          <cell r="V824">
            <v>1813.23</v>
          </cell>
          <cell r="W824">
            <v>1789.22</v>
          </cell>
          <cell r="X824">
            <v>2245.64</v>
          </cell>
          <cell r="Y824">
            <v>2583.9</v>
          </cell>
          <cell r="Z824">
            <v>2688.27</v>
          </cell>
          <cell r="AA824">
            <v>2638.25</v>
          </cell>
          <cell r="AB824">
            <v>2527.7199999999998</v>
          </cell>
          <cell r="AC824">
            <v>2521.9</v>
          </cell>
          <cell r="AD824">
            <v>2481.9</v>
          </cell>
          <cell r="AE824">
            <v>27072.864771000008</v>
          </cell>
          <cell r="AF824">
            <v>2064.3899999999994</v>
          </cell>
          <cell r="AG824">
            <v>1806.97</v>
          </cell>
          <cell r="AH824">
            <v>2109.59</v>
          </cell>
          <cell r="AI824">
            <v>1813.23</v>
          </cell>
          <cell r="AJ824">
            <v>1789.22</v>
          </cell>
          <cell r="AK824">
            <v>2245.64</v>
          </cell>
          <cell r="AL824">
            <v>2583.9</v>
          </cell>
          <cell r="AM824">
            <v>2688.27</v>
          </cell>
          <cell r="AN824">
            <v>2638.25</v>
          </cell>
          <cell r="AO824">
            <v>2527.7199999999998</v>
          </cell>
          <cell r="AP824">
            <v>2521.9</v>
          </cell>
          <cell r="AQ824">
            <v>2283.7847709999987</v>
          </cell>
          <cell r="AR824">
            <v>-9700.5906607392244</v>
          </cell>
          <cell r="AS824">
            <v>-2704.8829871999915</v>
          </cell>
          <cell r="AT824">
            <v>-2024.1952679000096</v>
          </cell>
          <cell r="AU824">
            <v>-1653.1511239800602</v>
          </cell>
          <cell r="AV824">
            <v>-1301.1234525999753</v>
          </cell>
          <cell r="AW824">
            <v>-426.30034629997681</v>
          </cell>
          <cell r="AX824">
            <v>181.79465987000731</v>
          </cell>
          <cell r="AY824">
            <v>987.30233505996875</v>
          </cell>
          <cell r="AZ824">
            <v>1016.6585699199932</v>
          </cell>
          <cell r="BA824">
            <v>529.60955369999283</v>
          </cell>
          <cell r="BB824">
            <v>-437.88760055997409</v>
          </cell>
          <cell r="BC824">
            <v>-1860.0043391000363</v>
          </cell>
          <cell r="BD824">
            <v>-2008.4106616500067</v>
          </cell>
          <cell r="BE824">
            <v>-9586.0685574496165</v>
          </cell>
          <cell r="BF824">
            <v>-2690.6480350000202</v>
          </cell>
          <cell r="BG824">
            <v>-1996.4596798699931</v>
          </cell>
          <cell r="BH824">
            <v>-1634.1790934000164</v>
          </cell>
          <cell r="BI824">
            <v>-1286.8586779999896</v>
          </cell>
          <cell r="BJ824">
            <v>-423.49077829997987</v>
          </cell>
          <cell r="BK824">
            <v>189.01292030001059</v>
          </cell>
          <cell r="BL824">
            <v>987.30233505996875</v>
          </cell>
          <cell r="BM824">
            <v>1016.6585659200209</v>
          </cell>
          <cell r="BN824">
            <v>537.22307854000246</v>
          </cell>
          <cell r="BO824">
            <v>-431.69593725999584</v>
          </cell>
          <cell r="BP824">
            <v>-1839.5904475999996</v>
          </cell>
          <cell r="BQ824">
            <v>-2013.3428078399738</v>
          </cell>
          <cell r="BR824">
            <v>-9559.1516163093038</v>
          </cell>
          <cell r="BS824">
            <v>-2692.1055654599913</v>
          </cell>
          <cell r="BT824">
            <v>-1979.8376148000243</v>
          </cell>
          <cell r="BU824">
            <v>-1635.0723114400171</v>
          </cell>
          <cell r="BV824">
            <v>-1286.9672089999658</v>
          </cell>
          <cell r="BW824">
            <v>-423.47210029998678</v>
          </cell>
          <cell r="BX824">
            <v>189.82310100001632</v>
          </cell>
          <cell r="BY824">
            <v>987.30233505996875</v>
          </cell>
          <cell r="BZ824">
            <v>1016.6585659200209</v>
          </cell>
          <cell r="CA824">
            <v>539.82647059997544</v>
          </cell>
          <cell r="CB824">
            <v>-432.62087086000247</v>
          </cell>
          <cell r="CC824">
            <v>-1838.6054883300094</v>
          </cell>
          <cell r="CD824">
            <v>-2004.0809286999865</v>
          </cell>
          <cell r="CE824">
            <v>-9766.7672519590706</v>
          </cell>
          <cell r="CF824">
            <v>-2694.3443630000111</v>
          </cell>
          <cell r="CG824">
            <v>-2172.7964213999803</v>
          </cell>
          <cell r="CH824">
            <v>-1635.6252471000189</v>
          </cell>
          <cell r="CI824">
            <v>-1290.0824480999727</v>
          </cell>
          <cell r="CJ824">
            <v>-421.39068029998452</v>
          </cell>
          <cell r="CK824">
            <v>183.47495830000844</v>
          </cell>
          <cell r="CL824">
            <v>987.30233505996875</v>
          </cell>
          <cell r="CM824">
            <v>1016.6584429200157</v>
          </cell>
          <cell r="CN824">
            <v>540.03301499999361</v>
          </cell>
          <cell r="CO824">
            <v>-422.60574228002224</v>
          </cell>
          <cell r="CP824">
            <v>-1840.803024020046</v>
          </cell>
          <cell r="CQ824">
            <v>-2016.5880770399817</v>
          </cell>
          <cell r="CR824">
            <v>-9576.905230008997</v>
          </cell>
          <cell r="CS824">
            <v>-2699.7166283000261</v>
          </cell>
          <cell r="CT824">
            <v>-1976.3760405000066</v>
          </cell>
          <cell r="CU824">
            <v>-1633.584144100023</v>
          </cell>
          <cell r="CV824">
            <v>-1291.3019206000026</v>
          </cell>
          <cell r="CW824">
            <v>-421.39068029998452</v>
          </cell>
          <cell r="CX824">
            <v>185.65561900002649</v>
          </cell>
          <cell r="CY824">
            <v>987.30233505996875</v>
          </cell>
          <cell r="CZ824">
            <v>1016.6584439200233</v>
          </cell>
          <cell r="DA824">
            <v>537.76054960000329</v>
          </cell>
          <cell r="DB824">
            <v>-422.24904915998923</v>
          </cell>
          <cell r="DC824">
            <v>-1844.385764000006</v>
          </cell>
          <cell r="DD824">
            <v>-2015.2779506299994</v>
          </cell>
          <cell r="DE824">
            <v>-9597.946743269451</v>
          </cell>
          <cell r="DF824">
            <v>-2699.1989000000176</v>
          </cell>
          <cell r="DG824">
            <v>-1986.9279144600732</v>
          </cell>
          <cell r="DH824">
            <v>-1635.0668859300204</v>
          </cell>
          <cell r="DI824">
            <v>-1290.2682302999892</v>
          </cell>
          <cell r="DJ824">
            <v>-421.39068029998452</v>
          </cell>
          <cell r="DK824">
            <v>185.63694399999804</v>
          </cell>
          <cell r="DL824">
            <v>987.30233505996875</v>
          </cell>
          <cell r="DM824">
            <v>1016.6584419200371</v>
          </cell>
          <cell r="DN824">
            <v>537.76067059999332</v>
          </cell>
          <cell r="DO824">
            <v>-421.94913516001543</v>
          </cell>
          <cell r="DP824">
            <v>-1849.3354143000324</v>
          </cell>
          <cell r="DQ824">
            <v>-2021.1679743999848</v>
          </cell>
          <cell r="DR824">
            <v>-9619.9671136289835</v>
          </cell>
          <cell r="DS824">
            <v>-2702.6992181000533</v>
          </cell>
          <cell r="DT824">
            <v>-1995.8279418000602</v>
          </cell>
          <cell r="DU824">
            <v>-1639.4571876199916</v>
          </cell>
          <cell r="DV824">
            <v>-1292.2837189600104</v>
          </cell>
          <cell r="DW824">
            <v>-421.39068029998452</v>
          </cell>
          <cell r="DX824">
            <v>183.81321729999036</v>
          </cell>
          <cell r="DY824">
            <v>987.30233505996875</v>
          </cell>
          <cell r="DZ824">
            <v>1016.6584459200094</v>
          </cell>
          <cell r="EA824">
            <v>537.71575159998611</v>
          </cell>
          <cell r="EB824">
            <v>-422.65578366001137</v>
          </cell>
          <cell r="EC824">
            <v>-1847.3137317000073</v>
          </cell>
          <cell r="ED824">
            <v>-2023.8286013700417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1238.634</v>
          </cell>
          <cell r="G826">
            <v>1036.116</v>
          </cell>
          <cell r="H826">
            <v>1265.7540000000004</v>
          </cell>
          <cell r="I826">
            <v>1087.9380000000001</v>
          </cell>
          <cell r="J826">
            <v>1073.5319999999999</v>
          </cell>
          <cell r="K826">
            <v>1347.3839999999998</v>
          </cell>
          <cell r="L826">
            <v>1550.34</v>
          </cell>
          <cell r="M826">
            <v>1612.962</v>
          </cell>
          <cell r="N826">
            <v>1582.9499999999998</v>
          </cell>
          <cell r="O826">
            <v>1516.6319999999998</v>
          </cell>
          <cell r="P826">
            <v>1513.1399999999999</v>
          </cell>
          <cell r="Q826">
            <v>1489.14</v>
          </cell>
          <cell r="R826">
            <v>16586.430700000001</v>
          </cell>
          <cell r="S826">
            <v>1259.2779000000005</v>
          </cell>
          <cell r="T826">
            <v>1053.3845999999999</v>
          </cell>
          <cell r="U826">
            <v>1286.8499000000002</v>
          </cell>
          <cell r="V826">
            <v>1106.0703000000001</v>
          </cell>
          <cell r="W826">
            <v>1091.4241999999999</v>
          </cell>
          <cell r="X826">
            <v>1369.8403999999998</v>
          </cell>
          <cell r="Y826">
            <v>1576.1790000000001</v>
          </cell>
          <cell r="Z826">
            <v>1639.8446999999999</v>
          </cell>
          <cell r="AA826">
            <v>1609.3325</v>
          </cell>
          <cell r="AB826">
            <v>1541.9091999999998</v>
          </cell>
          <cell r="AC826">
            <v>1538.3589999999999</v>
          </cell>
          <cell r="AD826">
            <v>1513.9590000000001</v>
          </cell>
          <cell r="AE826">
            <v>17055.904805730002</v>
          </cell>
          <cell r="AF826">
            <v>1300.5657000000001</v>
          </cell>
          <cell r="AG826">
            <v>1138.3911000000001</v>
          </cell>
          <cell r="AH826">
            <v>1329.0417000000002</v>
          </cell>
          <cell r="AI826">
            <v>1142.3349000000001</v>
          </cell>
          <cell r="AJ826">
            <v>1127.2085999999999</v>
          </cell>
          <cell r="AK826">
            <v>1414.7531999999999</v>
          </cell>
          <cell r="AL826">
            <v>1627.857</v>
          </cell>
          <cell r="AM826">
            <v>1693.6101000000001</v>
          </cell>
          <cell r="AN826">
            <v>1662.0975000000001</v>
          </cell>
          <cell r="AO826">
            <v>1592.4635999999998</v>
          </cell>
          <cell r="AP826">
            <v>1588.797</v>
          </cell>
          <cell r="AQ826">
            <v>1438.784405729999</v>
          </cell>
          <cell r="AR826">
            <v>-6208.3780228733085</v>
          </cell>
          <cell r="AS826">
            <v>-1731.1251118079526</v>
          </cell>
          <cell r="AT826">
            <v>-1295.4849714559969</v>
          </cell>
          <cell r="AU826">
            <v>-1058.0167193472444</v>
          </cell>
          <cell r="AV826">
            <v>-832.71900966399699</v>
          </cell>
          <cell r="AW826">
            <v>-272.83222163197934</v>
          </cell>
          <cell r="AX826">
            <v>116.34858231683029</v>
          </cell>
          <cell r="AY826">
            <v>631.87349443837593</v>
          </cell>
          <cell r="AZ826">
            <v>650.66148474879446</v>
          </cell>
          <cell r="BA826">
            <v>338.95011436799541</v>
          </cell>
          <cell r="BB826">
            <v>-280.24806435836945</v>
          </cell>
          <cell r="BC826">
            <v>-1190.4027770239918</v>
          </cell>
          <cell r="BD826">
            <v>-1285.3828234560206</v>
          </cell>
          <cell r="BE826">
            <v>-6326.80524791684</v>
          </cell>
          <cell r="BF826">
            <v>-1775.8277030999889</v>
          </cell>
          <cell r="BG826">
            <v>-1317.6633887141943</v>
          </cell>
          <cell r="BH826">
            <v>-1078.5582016440167</v>
          </cell>
          <cell r="BI826">
            <v>-849.32672748001642</v>
          </cell>
          <cell r="BJ826">
            <v>-279.50391367799602</v>
          </cell>
          <cell r="BK826">
            <v>124.74852739801281</v>
          </cell>
          <cell r="BL826">
            <v>651.61954113958927</v>
          </cell>
          <cell r="BM826">
            <v>670.99465350720857</v>
          </cell>
          <cell r="BN826">
            <v>354.56723183640861</v>
          </cell>
          <cell r="BO826">
            <v>-284.91931859162287</v>
          </cell>
          <cell r="BP826">
            <v>-1214.1296954159625</v>
          </cell>
          <cell r="BQ826">
            <v>-1328.8062531743781</v>
          </cell>
          <cell r="BR826">
            <v>-6404.6315829274245</v>
          </cell>
          <cell r="BS826">
            <v>-1803.7107288581901</v>
          </cell>
          <cell r="BT826">
            <v>-1326.4912019160111</v>
          </cell>
          <cell r="BU826">
            <v>-1095.4984486648173</v>
          </cell>
          <cell r="BV826">
            <v>-862.26803002998349</v>
          </cell>
          <cell r="BW826">
            <v>-283.7263072009664</v>
          </cell>
          <cell r="BX826">
            <v>127.18147767000482</v>
          </cell>
          <cell r="BY826">
            <v>661.49256449016684</v>
          </cell>
          <cell r="BZ826">
            <v>681.16123916640936</v>
          </cell>
          <cell r="CA826">
            <v>361.68373530198005</v>
          </cell>
          <cell r="CB826">
            <v>-289.85598347621271</v>
          </cell>
          <cell r="CC826">
            <v>-1231.8656771811075</v>
          </cell>
          <cell r="CD826">
            <v>-1342.7342222289881</v>
          </cell>
          <cell r="CE826">
            <v>-6641.4017313322984</v>
          </cell>
          <cell r="CF826">
            <v>-1832.1541668400168</v>
          </cell>
          <cell r="CG826">
            <v>-1477.501566551975</v>
          </cell>
          <cell r="CH826">
            <v>-1112.2251680280315</v>
          </cell>
          <cell r="CI826">
            <v>-877.25606470796629</v>
          </cell>
          <cell r="CJ826">
            <v>-286.54566260398133</v>
          </cell>
          <cell r="CK826">
            <v>124.76297164399875</v>
          </cell>
          <cell r="CL826">
            <v>671.36558784077351</v>
          </cell>
          <cell r="CM826">
            <v>691.32774118561065</v>
          </cell>
          <cell r="CN826">
            <v>367.22245020000264</v>
          </cell>
          <cell r="CO826">
            <v>-287.3719047504128</v>
          </cell>
          <cell r="CP826">
            <v>-1251.7460563335917</v>
          </cell>
          <cell r="CQ826">
            <v>-1371.2798923872178</v>
          </cell>
          <cell r="CR826">
            <v>-6703.8336610062979</v>
          </cell>
          <cell r="CS826">
            <v>-1889.8016398100299</v>
          </cell>
          <cell r="CT826">
            <v>-1383.4632283500105</v>
          </cell>
          <cell r="CU826">
            <v>-1143.5089008700161</v>
          </cell>
          <cell r="CV826">
            <v>-903.9113444199902</v>
          </cell>
          <cell r="CW826">
            <v>-294.97347620996879</v>
          </cell>
          <cell r="CX826">
            <v>129.95893330001854</v>
          </cell>
          <cell r="CY826">
            <v>691.11163454198686</v>
          </cell>
          <cell r="CZ826">
            <v>711.66091074401629</v>
          </cell>
          <cell r="DA826">
            <v>376.43238472001394</v>
          </cell>
          <cell r="DB826">
            <v>-295.57433441196918</v>
          </cell>
          <cell r="DC826">
            <v>-1291.0700347999809</v>
          </cell>
          <cell r="DD826">
            <v>-1410.6945654409938</v>
          </cell>
          <cell r="DE826">
            <v>-6910.5216551539488</v>
          </cell>
          <cell r="DF826">
            <v>-1943.423208000022</v>
          </cell>
          <cell r="DG826">
            <v>-1430.5880984112155</v>
          </cell>
          <cell r="DH826">
            <v>-1177.248157869617</v>
          </cell>
          <cell r="DI826">
            <v>-928.99312581599224</v>
          </cell>
          <cell r="DJ826">
            <v>-303.40128981601447</v>
          </cell>
          <cell r="DK826">
            <v>133.65859967999859</v>
          </cell>
          <cell r="DL826">
            <v>710.8576812431711</v>
          </cell>
          <cell r="DM826">
            <v>731.99407818242616</v>
          </cell>
          <cell r="DN826">
            <v>387.18768283198006</v>
          </cell>
          <cell r="DO826">
            <v>-303.80337731522741</v>
          </cell>
          <cell r="DP826">
            <v>-1331.5214982960024</v>
          </cell>
          <cell r="DQ826">
            <v>-1455.2409415679867</v>
          </cell>
          <cell r="DR826">
            <v>-7022.575992949307</v>
          </cell>
          <cell r="DS826">
            <v>-1972.9704292130191</v>
          </cell>
          <cell r="DT826">
            <v>-1456.9543975139968</v>
          </cell>
          <cell r="DU826">
            <v>-1196.8037469625706</v>
          </cell>
          <cell r="DV826">
            <v>-943.36711484083207</v>
          </cell>
          <cell r="DW826">
            <v>-307.6151966190082</v>
          </cell>
          <cell r="DX826">
            <v>134.18364862899762</v>
          </cell>
          <cell r="DY826">
            <v>720.73070459377777</v>
          </cell>
          <cell r="DZ826">
            <v>742.16066552160191</v>
          </cell>
          <cell r="EA826">
            <v>392.53249866797705</v>
          </cell>
          <cell r="EB826">
            <v>-308.53872207182576</v>
          </cell>
          <cell r="EC826">
            <v>-1348.5390241409768</v>
          </cell>
          <cell r="ED826">
            <v>-1477.394879000145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-1.1602805834627361E-3</v>
          </cell>
          <cell r="G845">
            <v>-1.3617321506664837E-3</v>
          </cell>
          <cell r="H845">
            <v>-2.7777444362087067E-3</v>
          </cell>
          <cell r="I845">
            <v>-1.2913013864732648E-3</v>
          </cell>
          <cell r="J845">
            <v>2.5559461880426682E-3</v>
          </cell>
          <cell r="K845">
            <v>-2.7390477043951478E-3</v>
          </cell>
          <cell r="L845">
            <v>-9.3218616247838781E-3</v>
          </cell>
          <cell r="M845">
            <v>-8.8344059996749991E-3</v>
          </cell>
          <cell r="N845">
            <v>-4.5997609101497972E-3</v>
          </cell>
          <cell r="O845">
            <v>-7.9045334597225292E-3</v>
          </cell>
          <cell r="P845">
            <v>-1.0079286656008435E-3</v>
          </cell>
          <cell r="Q845">
            <v>4.1512915822572438E-3</v>
          </cell>
          <cell r="R845">
            <v>5.9280556658301009E-3</v>
          </cell>
          <cell r="S845">
            <v>3.0948708121627533E-3</v>
          </cell>
          <cell r="T845">
            <v>-1.9347336177233387E-3</v>
          </cell>
          <cell r="U845">
            <v>-2.2657137262989124E-3</v>
          </cell>
          <cell r="V845">
            <v>2.2993274335103564E-2</v>
          </cell>
          <cell r="W845">
            <v>7.3899307188654006E-3</v>
          </cell>
          <cell r="X845">
            <v>1.9973008992408836E-3</v>
          </cell>
          <cell r="Y845">
            <v>-6.2852619443383162E-3</v>
          </cell>
          <cell r="Z845">
            <v>-1.744378264757529E-2</v>
          </cell>
          <cell r="AA845">
            <v>1.9619977411316825E-2</v>
          </cell>
          <cell r="AB845">
            <v>-5.409780847202228E-3</v>
          </cell>
          <cell r="AC845">
            <v>3.8767574065936117E-2</v>
          </cell>
          <cell r="AD845">
            <v>1.0613012530463095E-2</v>
          </cell>
          <cell r="AE845">
            <v>1.8696429322753616E-2</v>
          </cell>
          <cell r="AF845">
            <v>7.0420821135463996E-3</v>
          </cell>
          <cell r="AG845">
            <v>6.6417334964086194E-4</v>
          </cell>
          <cell r="AH845">
            <v>-1.2431624050112333E-2</v>
          </cell>
          <cell r="AI845">
            <v>1.2205700088010474E-2</v>
          </cell>
          <cell r="AJ845">
            <v>2.0765551078916644E-2</v>
          </cell>
          <cell r="AK845">
            <v>1.9874034244988792E-2</v>
          </cell>
          <cell r="AL845">
            <v>-1.3271245904334705E-2</v>
          </cell>
          <cell r="AM845">
            <v>0.17484281519175582</v>
          </cell>
          <cell r="AN845">
            <v>-7.4579315955318748E-3</v>
          </cell>
          <cell r="AO845">
            <v>9.0808997830968963E-3</v>
          </cell>
          <cell r="AP845">
            <v>-3.7717558438181698E-3</v>
          </cell>
          <cell r="AQ845">
            <v>1.6814453416877484E-2</v>
          </cell>
          <cell r="AR845">
            <v>4.5562910468355255E-4</v>
          </cell>
          <cell r="AS845">
            <v>1.2161042477977446E-2</v>
          </cell>
          <cell r="AT845">
            <v>1.5678334840025343E-2</v>
          </cell>
          <cell r="AU845">
            <v>-1.023549542797042E-3</v>
          </cell>
          <cell r="AV845">
            <v>-1.8418128295557779E-2</v>
          </cell>
          <cell r="AW845">
            <v>0</v>
          </cell>
          <cell r="AX845">
            <v>1.2823750233614817E-3</v>
          </cell>
          <cell r="AY845">
            <v>1.5115864499477993E-2</v>
          </cell>
          <cell r="AZ845">
            <v>-3.6520973316029881E-2</v>
          </cell>
          <cell r="BA845">
            <v>1.2048871704223529E-2</v>
          </cell>
          <cell r="BB845">
            <v>4.9384396569109867E-3</v>
          </cell>
          <cell r="BC845">
            <v>1.5429423219433858E-2</v>
          </cell>
          <cell r="BD845">
            <v>-1.5224151010826859E-2</v>
          </cell>
          <cell r="BE845">
            <v>1.4571471221934473E-2</v>
          </cell>
          <cell r="BF845">
            <v>2.9378363575851552E-3</v>
          </cell>
          <cell r="BG845">
            <v>7.1285195987762506E-3</v>
          </cell>
          <cell r="BH845">
            <v>-7.0584281539609606E-4</v>
          </cell>
          <cell r="BI845">
            <v>-2.2991731835126927E-3</v>
          </cell>
          <cell r="BJ845">
            <v>0</v>
          </cell>
          <cell r="BK845">
            <v>6.5675986035174105E-2</v>
          </cell>
          <cell r="BL845">
            <v>-8.7774105890758847E-4</v>
          </cell>
          <cell r="BM845">
            <v>2.2940993557114098E-2</v>
          </cell>
          <cell r="BN845">
            <v>3.7541174881695838E-2</v>
          </cell>
          <cell r="BO845">
            <v>7.1663000076185313E-3</v>
          </cell>
          <cell r="BP845">
            <v>1.6739600508106633E-2</v>
          </cell>
          <cell r="BQ845">
            <v>1.8610000774987867E-2</v>
          </cell>
          <cell r="BR845">
            <v>4.5499850319590252E-3</v>
          </cell>
          <cell r="BS845">
            <v>-4.8297361735443189E-3</v>
          </cell>
          <cell r="BT845">
            <v>-5.4981126447017914E-4</v>
          </cell>
          <cell r="BU845">
            <v>-1.74117384208472E-3</v>
          </cell>
          <cell r="BV845">
            <v>-3.6752294559470045E-3</v>
          </cell>
          <cell r="BW845">
            <v>0</v>
          </cell>
          <cell r="BX845">
            <v>-4.8047905137131863E-3</v>
          </cell>
          <cell r="BY845">
            <v>4.0170666199657035E-4</v>
          </cell>
          <cell r="BZ845">
            <v>-2.0654827881720905E-3</v>
          </cell>
          <cell r="CA845">
            <v>3.4362703555689933E-2</v>
          </cell>
          <cell r="CB845">
            <v>4.3472162306095186E-3</v>
          </cell>
          <cell r="CC845">
            <v>1.8303235529710804E-2</v>
          </cell>
          <cell r="CD845">
            <v>1.4851182443436528E-2</v>
          </cell>
          <cell r="CE845">
            <v>6.8042950310729822E-2</v>
          </cell>
          <cell r="CF845">
            <v>6.017140600686588E-3</v>
          </cell>
          <cell r="CG845">
            <v>1.3527170244358899E-2</v>
          </cell>
          <cell r="CH845">
            <v>-4.1428956231825964E-3</v>
          </cell>
          <cell r="CI845">
            <v>-3.5170922689040651E-3</v>
          </cell>
          <cell r="CJ845">
            <v>-5.536737271363279E-4</v>
          </cell>
          <cell r="CK845">
            <v>-2.5435898672299118E-3</v>
          </cell>
          <cell r="CL845">
            <v>-4.332850379526576E-3</v>
          </cell>
          <cell r="CM845">
            <v>-0.10449611095445377</v>
          </cell>
          <cell r="CN845">
            <v>0.89460241994335021</v>
          </cell>
          <cell r="CO845">
            <v>2.8650047373695031E-3</v>
          </cell>
          <cell r="CP845">
            <v>1.1796505765211407E-2</v>
          </cell>
          <cell r="CQ845">
            <v>7.2933752582393652E-3</v>
          </cell>
          <cell r="CR845">
            <v>1.4596337795289571E-3</v>
          </cell>
          <cell r="CS845">
            <v>-2.0364598506112941E-3</v>
          </cell>
          <cell r="CT845">
            <v>2.0449677361323637E-2</v>
          </cell>
          <cell r="CU845">
            <v>-3.049157008163661E-3</v>
          </cell>
          <cell r="CV845">
            <v>-3.4829397215396796E-3</v>
          </cell>
          <cell r="CW845">
            <v>-3.6125325252704954E-3</v>
          </cell>
          <cell r="CX845">
            <v>-2.1754742005413163E-3</v>
          </cell>
          <cell r="CY845">
            <v>2.0374298571823601E-4</v>
          </cell>
          <cell r="CZ845">
            <v>-3.2039821565881255E-3</v>
          </cell>
          <cell r="DA845">
            <v>-4.2821588764105911E-3</v>
          </cell>
          <cell r="DB845">
            <v>2.5980377470773419E-3</v>
          </cell>
          <cell r="DC845">
            <v>8.5406888338361853E-3</v>
          </cell>
          <cell r="DD845">
            <v>7.5661627655811969E-3</v>
          </cell>
          <cell r="DE845">
            <v>7.840705372917256E-3</v>
          </cell>
          <cell r="DF845">
            <v>-9.6075469195255891E-4</v>
          </cell>
          <cell r="DG845">
            <v>-2.6060649737509323E-3</v>
          </cell>
          <cell r="DH845">
            <v>-1.4708119169181799E-2</v>
          </cell>
          <cell r="DI845">
            <v>-7.9952051033060911E-4</v>
          </cell>
          <cell r="DJ845">
            <v>2.3863490824460598E-3</v>
          </cell>
          <cell r="DK845">
            <v>-4.9154812409497595E-3</v>
          </cell>
          <cell r="DL845">
            <v>2.9503657201246369E-3</v>
          </cell>
          <cell r="DM845">
            <v>2.886101985556877E-2</v>
          </cell>
          <cell r="DN845">
            <v>7.5286101265390926E-2</v>
          </cell>
          <cell r="DO845">
            <v>-1.0236362460283033E-3</v>
          </cell>
          <cell r="DP845">
            <v>4.718803785248582E-3</v>
          </cell>
          <cell r="DQ845">
            <v>4.8994015984575867E-3</v>
          </cell>
          <cell r="DR845">
            <v>-8.5369153396833042E-2</v>
          </cell>
          <cell r="DS845">
            <v>1.1050466575674989E-2</v>
          </cell>
          <cell r="DT845">
            <v>-4.6446553314051897E-2</v>
          </cell>
          <cell r="DU845">
            <v>-5.2728511467137196E-4</v>
          </cell>
          <cell r="DV845">
            <v>1.7249989049616943E-3</v>
          </cell>
          <cell r="DW845">
            <v>7.8106522459293615E-3</v>
          </cell>
          <cell r="DX845">
            <v>2.1519929038305463E-2</v>
          </cell>
          <cell r="DY845">
            <v>2.4137156378856162E-4</v>
          </cell>
          <cell r="DZ845">
            <v>8.1382908682741117E-3</v>
          </cell>
          <cell r="EA845">
            <v>-1.0480433429528055</v>
          </cell>
          <cell r="EB845">
            <v>5.0434408290662702E-3</v>
          </cell>
          <cell r="EC845">
            <v>4.4381066753018672E-3</v>
          </cell>
          <cell r="ED845">
            <v>1.0620083918244205E-2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-1.9535033109669087E-2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-9.2043936923360548E-3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-1.1190586727270357E-2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-1.1874866362273639E-3</v>
          </cell>
          <cell r="AF849">
            <v>-1.1941778998416197E-2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-1.4893183735615878E-3</v>
          </cell>
          <cell r="AN849">
            <v>0</v>
          </cell>
          <cell r="AO849">
            <v>0</v>
          </cell>
          <cell r="AP849">
            <v>0</v>
          </cell>
          <cell r="AQ849">
            <v>-8.1874226275147066E-4</v>
          </cell>
          <cell r="AR849">
            <v>0</v>
          </cell>
          <cell r="AS849">
            <v>4.2497103272147285E-2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2.7991650777323684E-3</v>
          </cell>
          <cell r="BA849">
            <v>0</v>
          </cell>
          <cell r="BB849">
            <v>0</v>
          </cell>
          <cell r="BC849">
            <v>0</v>
          </cell>
          <cell r="BD849">
            <v>2.4243281264013206E-2</v>
          </cell>
          <cell r="BE849">
            <v>0</v>
          </cell>
          <cell r="BF849">
            <v>4.4990978803649995E-2</v>
          </cell>
          <cell r="BG849">
            <v>4.0595556842607294E-2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1.4272391528820094E-3</v>
          </cell>
          <cell r="BN849">
            <v>2.6260773773216783E-3</v>
          </cell>
          <cell r="BO849">
            <v>0</v>
          </cell>
          <cell r="BP849">
            <v>3.3655172780289178E-2</v>
          </cell>
          <cell r="BQ849">
            <v>2.5376384151915232E-2</v>
          </cell>
          <cell r="BR849">
            <v>6.8302794348795715E-3</v>
          </cell>
          <cell r="BS849">
            <v>6.8703223117665857E-2</v>
          </cell>
          <cell r="BT849">
            <v>4.2613013602334604E-2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-6.1678815255667985E-3</v>
          </cell>
          <cell r="CA849">
            <v>1.2594913428571886E-3</v>
          </cell>
          <cell r="CB849">
            <v>6.8302794348795715E-3</v>
          </cell>
          <cell r="CC849">
            <v>2.1704588727146756E-2</v>
          </cell>
          <cell r="CD849">
            <v>1.8066443532518406E-2</v>
          </cell>
          <cell r="CE849">
            <v>2.0728186913101965E-2</v>
          </cell>
          <cell r="CF849">
            <v>2.3581534151372097E-2</v>
          </cell>
          <cell r="CG849">
            <v>4.0033624812714663E-2</v>
          </cell>
          <cell r="CH849">
            <v>3.9753880412721543E-2</v>
          </cell>
          <cell r="CI849">
            <v>0</v>
          </cell>
          <cell r="CJ849">
            <v>0</v>
          </cell>
          <cell r="CK849">
            <v>0</v>
          </cell>
          <cell r="CL849">
            <v>7.3566572492115512E-2</v>
          </cell>
          <cell r="CM849">
            <v>-4.9329423959498797E-3</v>
          </cell>
          <cell r="CN849">
            <v>5.6290642935863389E-4</v>
          </cell>
          <cell r="CO849">
            <v>1.334076108341975E-2</v>
          </cell>
          <cell r="CP849">
            <v>3.0901636757388218E-2</v>
          </cell>
          <cell r="CQ849">
            <v>3.1930269214111462E-2</v>
          </cell>
          <cell r="CR849">
            <v>2.9714315854164397E-2</v>
          </cell>
          <cell r="CS849">
            <v>3.7784621916394201E-2</v>
          </cell>
          <cell r="CT849">
            <v>8.5854266700625459E-2</v>
          </cell>
          <cell r="CU849">
            <v>3.533610451077962E-2</v>
          </cell>
          <cell r="CV849">
            <v>1.8165930245423567E-2</v>
          </cell>
          <cell r="CW849">
            <v>0</v>
          </cell>
          <cell r="CX849">
            <v>0</v>
          </cell>
          <cell r="CY849">
            <v>5.3432706301393296E-2</v>
          </cell>
          <cell r="CZ849">
            <v>3.4012577978934644E-3</v>
          </cell>
          <cell r="DA849">
            <v>3.716692399365229E-3</v>
          </cell>
          <cell r="DB849">
            <v>1.7487356230823536E-2</v>
          </cell>
          <cell r="DC849">
            <v>5.7274039642283725E-2</v>
          </cell>
          <cell r="DD849">
            <v>4.4118814505015536E-2</v>
          </cell>
          <cell r="DE849">
            <v>2.2135565130691148E-2</v>
          </cell>
          <cell r="DF849">
            <v>4.5870814136186766E-2</v>
          </cell>
          <cell r="DG849">
            <v>3.8753081460136229E-2</v>
          </cell>
          <cell r="DH849">
            <v>2.3605038638837783E-2</v>
          </cell>
          <cell r="DI849">
            <v>1.959286633238122E-2</v>
          </cell>
          <cell r="DJ849">
            <v>0</v>
          </cell>
          <cell r="DK849">
            <v>0</v>
          </cell>
          <cell r="DL849">
            <v>4.4997769727931569E-2</v>
          </cell>
          <cell r="DM849">
            <v>2.491789706247971E-3</v>
          </cell>
          <cell r="DN849">
            <v>1.7824814803546474E-3</v>
          </cell>
          <cell r="DO849">
            <v>1.4724902814666763E-2</v>
          </cell>
          <cell r="DP849">
            <v>3.537575940412907E-2</v>
          </cell>
          <cell r="DQ849">
            <v>3.8432277867478604E-2</v>
          </cell>
          <cell r="DR849">
            <v>1.9289950056908367E-2</v>
          </cell>
          <cell r="DS849">
            <v>3.9884326652824598E-2</v>
          </cell>
          <cell r="DT849">
            <v>2.7716561725561917E-2</v>
          </cell>
          <cell r="DU849">
            <v>2.3342052915506173E-2</v>
          </cell>
          <cell r="DV849">
            <v>5.6602033923702777E-3</v>
          </cell>
          <cell r="DW849">
            <v>0</v>
          </cell>
          <cell r="DX849">
            <v>3.1569353472185924E-2</v>
          </cell>
          <cell r="DY849">
            <v>4.2513743009710225E-2</v>
          </cell>
          <cell r="DZ849">
            <v>7.6531463640918673E-3</v>
          </cell>
          <cell r="EA849">
            <v>-1.6533440880774464E-2</v>
          </cell>
          <cell r="EB849">
            <v>5.3671825737637846E-3</v>
          </cell>
          <cell r="EC849">
            <v>2.4342225722016053E-2</v>
          </cell>
          <cell r="ED849">
            <v>3.9964045735690235E-2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0.170257009417357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0.170257009417357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0.170257009417357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0.170257009417357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-3.1031358000000182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-3.1031358000000182</v>
          </cell>
          <cell r="AR853">
            <v>3187.6875577999745</v>
          </cell>
          <cell r="AS853">
            <v>2491.4435540001141</v>
          </cell>
          <cell r="AT853">
            <v>0</v>
          </cell>
          <cell r="AU853">
            <v>51.842870000000175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522.02858039992861</v>
          </cell>
          <cell r="BD853">
            <v>122.37255339998956</v>
          </cell>
          <cell r="BE853">
            <v>1783.0047646998428</v>
          </cell>
          <cell r="BF853">
            <v>1461.2909919998492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182.28444159998617</v>
          </cell>
          <cell r="BQ853">
            <v>139.42933110001468</v>
          </cell>
          <cell r="BR853">
            <v>1830.2259598999517</v>
          </cell>
          <cell r="BS853">
            <v>1566.3273674999364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164.79499519999808</v>
          </cell>
          <cell r="CD853">
            <v>99.103597200009972</v>
          </cell>
          <cell r="CE853">
            <v>2823.3330078996951</v>
          </cell>
          <cell r="CF853">
            <v>2017.7823413997539</v>
          </cell>
          <cell r="CG853">
            <v>-11.578881199999955</v>
          </cell>
          <cell r="CH853">
            <v>53.828831600003468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355.36313889999292</v>
          </cell>
          <cell r="CQ853">
            <v>407.93757720000576</v>
          </cell>
          <cell r="CR853">
            <v>3237.8371376201976</v>
          </cell>
          <cell r="CS853">
            <v>2404.9758948001545</v>
          </cell>
          <cell r="CT853">
            <v>0</v>
          </cell>
          <cell r="CU853">
            <v>58.506532000000334</v>
          </cell>
          <cell r="CV853">
            <v>0</v>
          </cell>
          <cell r="CW853">
            <v>0</v>
          </cell>
          <cell r="CX853">
            <v>40.981830920000121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434.40197409999382</v>
          </cell>
          <cell r="DD853">
            <v>298.97090579998621</v>
          </cell>
          <cell r="DE853">
            <v>3111.9716435996816</v>
          </cell>
          <cell r="DF853">
            <v>2319.1269009997486</v>
          </cell>
          <cell r="DG853">
            <v>0</v>
          </cell>
          <cell r="DH853">
            <v>55.833933399999864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431.93426569996518</v>
          </cell>
          <cell r="DQ853">
            <v>305.07654350001394</v>
          </cell>
          <cell r="DR853">
            <v>3107.2730499597965</v>
          </cell>
          <cell r="DS853">
            <v>2254.3267553998739</v>
          </cell>
          <cell r="DT853">
            <v>0</v>
          </cell>
          <cell r="DU853">
            <v>39.100814400000957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450.32868239996606</v>
          </cell>
          <cell r="ED853">
            <v>363.51679775999219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7.7020000000004529E-2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7.7020000000004529E-2</v>
          </cell>
          <cell r="AR855">
            <v>-76.078462000001309</v>
          </cell>
          <cell r="AS855">
            <v>-59.461660000002666</v>
          </cell>
          <cell r="AT855">
            <v>0</v>
          </cell>
          <cell r="AU855">
            <v>-1.2373000000000047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-12.45891599999868</v>
          </cell>
          <cell r="BD855">
            <v>-2.9205859999998438</v>
          </cell>
          <cell r="BE855">
            <v>-42.553812999996808</v>
          </cell>
          <cell r="BF855">
            <v>-34.875679999996464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-4.3504639999996471</v>
          </cell>
          <cell r="BQ855">
            <v>-3.3276690000002418</v>
          </cell>
          <cell r="BR855">
            <v>-42.064489999998841</v>
          </cell>
          <cell r="BS855">
            <v>-35.999249999998938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-3.7875199999998586</v>
          </cell>
          <cell r="CD855">
            <v>-2.2777200000001585</v>
          </cell>
          <cell r="CE855">
            <v>-64.889289999993707</v>
          </cell>
          <cell r="CF855">
            <v>-46.375139999994644</v>
          </cell>
          <cell r="CG855">
            <v>0.2661200000000008</v>
          </cell>
          <cell r="CH855">
            <v>-1.237160000000074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-8.1673899999996138</v>
          </cell>
          <cell r="CQ855">
            <v>-9.3757200000000012</v>
          </cell>
          <cell r="CR855">
            <v>-71.744674000003215</v>
          </cell>
          <cell r="CS855">
            <v>-53.289960000003703</v>
          </cell>
          <cell r="CT855">
            <v>0</v>
          </cell>
          <cell r="CU855">
            <v>-1.2964000000000055</v>
          </cell>
          <cell r="CV855">
            <v>0</v>
          </cell>
          <cell r="CW855">
            <v>0</v>
          </cell>
          <cell r="CX855">
            <v>-0.90808400000000233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-9.6255699999996978</v>
          </cell>
          <cell r="DD855">
            <v>-6.6246599999997215</v>
          </cell>
          <cell r="DE855">
            <v>-68.955719999992652</v>
          </cell>
          <cell r="DF855">
            <v>-51.387699999993856</v>
          </cell>
          <cell r="DG855">
            <v>0</v>
          </cell>
          <cell r="DH855">
            <v>-1.2371799999999951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-9.5708899999990535</v>
          </cell>
          <cell r="DQ855">
            <v>-6.7599500000003445</v>
          </cell>
          <cell r="DR855">
            <v>-66.479953999996724</v>
          </cell>
          <cell r="DS855">
            <v>-48.2312099999981</v>
          </cell>
          <cell r="DT855">
            <v>0</v>
          </cell>
          <cell r="DU855">
            <v>-0.83656000000001995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-9.63475999999946</v>
          </cell>
          <cell r="ED855">
            <v>-7.7774239999998827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1238.6340000000055</v>
          </cell>
          <cell r="G860">
            <v>1036.1159999999945</v>
          </cell>
          <cell r="H860">
            <v>1265.7540000000008</v>
          </cell>
          <cell r="I860">
            <v>1087.9380000000092</v>
          </cell>
          <cell r="J860">
            <v>1073.5320000000065</v>
          </cell>
          <cell r="K860">
            <v>1347.3840000000055</v>
          </cell>
          <cell r="L860">
            <v>1550.3399999999965</v>
          </cell>
          <cell r="M860">
            <v>1612.9619999999995</v>
          </cell>
          <cell r="N860">
            <v>1582.9500000000116</v>
          </cell>
          <cell r="O860">
            <v>1516.6319999999978</v>
          </cell>
          <cell r="P860">
            <v>1513.1399999999994</v>
          </cell>
          <cell r="Q860">
            <v>1489.1399999999994</v>
          </cell>
          <cell r="R860">
            <v>16586.43069999991</v>
          </cell>
          <cell r="S860">
            <v>1259.277900000001</v>
          </cell>
          <cell r="T860">
            <v>1053.3846000000049</v>
          </cell>
          <cell r="U860">
            <v>1286.8499000000011</v>
          </cell>
          <cell r="V860">
            <v>1106.0703000000067</v>
          </cell>
          <cell r="W860">
            <v>1091.424199999994</v>
          </cell>
          <cell r="X860">
            <v>1369.840400000001</v>
          </cell>
          <cell r="Y860">
            <v>1576.1790000000037</v>
          </cell>
          <cell r="Z860">
            <v>1639.8447000000015</v>
          </cell>
          <cell r="AA860">
            <v>1609.3325000000041</v>
          </cell>
          <cell r="AB860">
            <v>1541.9091999999946</v>
          </cell>
          <cell r="AC860">
            <v>1538.3589999999967</v>
          </cell>
          <cell r="AD860">
            <v>1513.958999999988</v>
          </cell>
          <cell r="AE860">
            <v>17052.878689929843</v>
          </cell>
          <cell r="AF860">
            <v>1300.5656999999919</v>
          </cell>
          <cell r="AG860">
            <v>1138.3910999999935</v>
          </cell>
          <cell r="AH860">
            <v>1329.0417000000016</v>
          </cell>
          <cell r="AI860">
            <v>1142.3349000000162</v>
          </cell>
          <cell r="AJ860">
            <v>1127.2086000000127</v>
          </cell>
          <cell r="AK860">
            <v>1414.7532000000065</v>
          </cell>
          <cell r="AL860">
            <v>1627.8570000000036</v>
          </cell>
          <cell r="AM860">
            <v>1693.6101000000053</v>
          </cell>
          <cell r="AN860">
            <v>1662.0975000000035</v>
          </cell>
          <cell r="AO860">
            <v>1592.4636000000028</v>
          </cell>
          <cell r="AP860">
            <v>1588.7970000000059</v>
          </cell>
          <cell r="AQ860">
            <v>1435.7582899300032</v>
          </cell>
          <cell r="AR860">
            <v>-3096.7689270731062</v>
          </cell>
          <cell r="AS860">
            <v>700.8567821921315</v>
          </cell>
          <cell r="AT860">
            <v>-1295.4849714559969</v>
          </cell>
          <cell r="AU860">
            <v>-1007.4111493473174</v>
          </cell>
          <cell r="AV860">
            <v>-832.71900966402609</v>
          </cell>
          <cell r="AW860">
            <v>-272.83222163195023</v>
          </cell>
          <cell r="AX860">
            <v>116.3485823168885</v>
          </cell>
          <cell r="AY860">
            <v>631.87349443836138</v>
          </cell>
          <cell r="AZ860">
            <v>650.66148474876536</v>
          </cell>
          <cell r="BA860">
            <v>338.95011436799541</v>
          </cell>
          <cell r="BB860">
            <v>-280.24806435836945</v>
          </cell>
          <cell r="BC860">
            <v>-680.83311262400821</v>
          </cell>
          <cell r="BD860">
            <v>-1165.9308560560457</v>
          </cell>
          <cell r="BE860">
            <v>-4586.3542962167412</v>
          </cell>
          <cell r="BF860">
            <v>-349.41239110019524</v>
          </cell>
          <cell r="BG860">
            <v>-1317.6633887141943</v>
          </cell>
          <cell r="BH860">
            <v>-1078.5582016439876</v>
          </cell>
          <cell r="BI860">
            <v>-849.32672748004552</v>
          </cell>
          <cell r="BJ860">
            <v>-279.50391367799602</v>
          </cell>
          <cell r="BK860">
            <v>124.74852739798371</v>
          </cell>
          <cell r="BL860">
            <v>651.61954113957472</v>
          </cell>
          <cell r="BM860">
            <v>670.99465350719402</v>
          </cell>
          <cell r="BN860">
            <v>354.56723183640861</v>
          </cell>
          <cell r="BO860">
            <v>-284.91931859159376</v>
          </cell>
          <cell r="BP860">
            <v>-1036.1957178160083</v>
          </cell>
          <cell r="BQ860">
            <v>-1192.7045910743182</v>
          </cell>
          <cell r="BR860">
            <v>-4616.299856018275</v>
          </cell>
          <cell r="BS860">
            <v>-273.38261135830544</v>
          </cell>
          <cell r="BT860">
            <v>-1326.4912019160111</v>
          </cell>
          <cell r="BU860">
            <v>-1095.4984486648464</v>
          </cell>
          <cell r="BV860">
            <v>-862.2680300300126</v>
          </cell>
          <cell r="BW860">
            <v>-283.7263072009664</v>
          </cell>
          <cell r="BX860">
            <v>127.18147766997572</v>
          </cell>
          <cell r="BY860">
            <v>661.49256449018139</v>
          </cell>
          <cell r="BZ860">
            <v>681.16123916639481</v>
          </cell>
          <cell r="CA860">
            <v>361.68373530200915</v>
          </cell>
          <cell r="CB860">
            <v>-289.68572646682151</v>
          </cell>
          <cell r="CC860">
            <v>-1070.8582019811147</v>
          </cell>
          <cell r="CD860">
            <v>-1245.9083450289909</v>
          </cell>
          <cell r="CE860">
            <v>-3882.9580134330317</v>
          </cell>
          <cell r="CF860">
            <v>139.25303455966059</v>
          </cell>
          <cell r="CG860">
            <v>-1488.8143277519848</v>
          </cell>
          <cell r="CH860">
            <v>-1059.633496428025</v>
          </cell>
          <cell r="CI860">
            <v>-877.25606470793718</v>
          </cell>
          <cell r="CJ860">
            <v>-286.54566260403953</v>
          </cell>
          <cell r="CK860">
            <v>124.76297164399875</v>
          </cell>
          <cell r="CL860">
            <v>671.36558784078807</v>
          </cell>
          <cell r="CM860">
            <v>691.32774118561065</v>
          </cell>
          <cell r="CN860">
            <v>367.22245020000264</v>
          </cell>
          <cell r="CO860">
            <v>-287.3719047504128</v>
          </cell>
          <cell r="CP860">
            <v>-904.55030743358657</v>
          </cell>
          <cell r="CQ860">
            <v>-972.71803518722299</v>
          </cell>
          <cell r="CR860">
            <v>-3537.7411973867565</v>
          </cell>
          <cell r="CS860">
            <v>461.8842949901009</v>
          </cell>
          <cell r="CT860">
            <v>-1383.4632283499814</v>
          </cell>
          <cell r="CU860">
            <v>-1086.2987688700669</v>
          </cell>
          <cell r="CV860">
            <v>-903.9113444199902</v>
          </cell>
          <cell r="CW860">
            <v>-294.973476210027</v>
          </cell>
          <cell r="CX860">
            <v>170.03268022002885</v>
          </cell>
          <cell r="CY860">
            <v>691.11163454200141</v>
          </cell>
          <cell r="CZ860">
            <v>711.6609107440454</v>
          </cell>
          <cell r="DA860">
            <v>376.43238472001394</v>
          </cell>
          <cell r="DB860">
            <v>-295.57433441199828</v>
          </cell>
          <cell r="DC860">
            <v>-866.29363069997635</v>
          </cell>
          <cell r="DD860">
            <v>-1118.3483196410234</v>
          </cell>
          <cell r="DE860">
            <v>-3867.5057315547019</v>
          </cell>
          <cell r="DF860">
            <v>324.31599299970549</v>
          </cell>
          <cell r="DG860">
            <v>-1430.5880984112155</v>
          </cell>
          <cell r="DH860">
            <v>-1122.6514044696814</v>
          </cell>
          <cell r="DI860">
            <v>-928.99312581599224</v>
          </cell>
          <cell r="DJ860">
            <v>-303.40128981601447</v>
          </cell>
          <cell r="DK860">
            <v>133.65859967994038</v>
          </cell>
          <cell r="DL860">
            <v>710.85768124318565</v>
          </cell>
          <cell r="DM860">
            <v>731.99407818241161</v>
          </cell>
          <cell r="DN860">
            <v>387.18768283200916</v>
          </cell>
          <cell r="DO860">
            <v>-303.80337731522741</v>
          </cell>
          <cell r="DP860">
            <v>-909.15812259609811</v>
          </cell>
          <cell r="DQ860">
            <v>-1156.9243480680743</v>
          </cell>
          <cell r="DR860">
            <v>-3981.7828969890252</v>
          </cell>
          <cell r="DS860">
            <v>233.12511618691497</v>
          </cell>
          <cell r="DT860">
            <v>-1456.9543975139968</v>
          </cell>
          <cell r="DU860">
            <v>-1158.5394925625878</v>
          </cell>
          <cell r="DV860">
            <v>-943.36711484077387</v>
          </cell>
          <cell r="DW860">
            <v>-307.6151966190082</v>
          </cell>
          <cell r="DX860">
            <v>134.18364862899762</v>
          </cell>
          <cell r="DY860">
            <v>720.73070459376322</v>
          </cell>
          <cell r="DZ860">
            <v>742.16066552160191</v>
          </cell>
          <cell r="EA860">
            <v>392.53249866794795</v>
          </cell>
          <cell r="EB860">
            <v>-308.53872207185486</v>
          </cell>
          <cell r="EC860">
            <v>-907.84510174090974</v>
          </cell>
          <cell r="ED860">
            <v>-1121.6555052401964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-0.01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-0.01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-0.01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-0.01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-0.01</v>
          </cell>
          <cell r="CT902">
            <v>-0.02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-0.01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0.02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-0.01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-0.01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-0.01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-0.01</v>
          </cell>
          <cell r="AE903">
            <v>-0.01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-0.02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-0.01</v>
          </cell>
          <cell r="AR903">
            <v>0</v>
          </cell>
          <cell r="AS903">
            <v>0</v>
          </cell>
          <cell r="AT903">
            <v>0</v>
          </cell>
          <cell r="AU903">
            <v>0.01</v>
          </cell>
          <cell r="AV903">
            <v>0</v>
          </cell>
          <cell r="AW903">
            <v>0</v>
          </cell>
          <cell r="AX903">
            <v>0.01</v>
          </cell>
          <cell r="AY903">
            <v>-0.01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0.01</v>
          </cell>
          <cell r="BJ903">
            <v>0.02</v>
          </cell>
          <cell r="BK903">
            <v>0</v>
          </cell>
          <cell r="BL903">
            <v>-0.01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0.01</v>
          </cell>
          <cell r="BW903">
            <v>0</v>
          </cell>
          <cell r="BX903">
            <v>0</v>
          </cell>
          <cell r="BY903">
            <v>-0.01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-0.01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-0.01</v>
          </cell>
          <cell r="CS903">
            <v>0</v>
          </cell>
          <cell r="CT903">
            <v>-0.02</v>
          </cell>
          <cell r="CU903">
            <v>0</v>
          </cell>
          <cell r="CV903">
            <v>0</v>
          </cell>
          <cell r="CW903">
            <v>0</v>
          </cell>
          <cell r="CX903">
            <v>-0.01</v>
          </cell>
          <cell r="CY903">
            <v>-0.03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-0.01</v>
          </cell>
          <cell r="DF903">
            <v>0</v>
          </cell>
          <cell r="DG903">
            <v>0</v>
          </cell>
          <cell r="DH903">
            <v>0</v>
          </cell>
          <cell r="DI903">
            <v>-0.01</v>
          </cell>
          <cell r="DJ903">
            <v>0</v>
          </cell>
          <cell r="DK903">
            <v>-0.01</v>
          </cell>
          <cell r="DL903">
            <v>-0.02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-0.01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-0.03</v>
          </cell>
          <cell r="DY903">
            <v>-0.01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-0.01</v>
          </cell>
          <cell r="Q904">
            <v>-0.02</v>
          </cell>
          <cell r="R904">
            <v>0</v>
          </cell>
          <cell r="S904">
            <v>-0.01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-0.01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0.01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0.01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-0.01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0.01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0.01</v>
          </cell>
          <cell r="EB904">
            <v>0</v>
          </cell>
          <cell r="EC904">
            <v>0</v>
          </cell>
          <cell r="ED904">
            <v>-0.01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0.03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0.01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0.01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0.04</v>
          </cell>
          <cell r="AS907">
            <v>0</v>
          </cell>
          <cell r="AT907">
            <v>0</v>
          </cell>
          <cell r="AU907">
            <v>0</v>
          </cell>
          <cell r="AV907">
            <v>0.03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-0.02</v>
          </cell>
          <cell r="BF907">
            <v>0</v>
          </cell>
          <cell r="BG907">
            <v>0</v>
          </cell>
          <cell r="BH907">
            <v>0</v>
          </cell>
          <cell r="BI907">
            <v>-0.02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0.01</v>
          </cell>
          <cell r="CF907">
            <v>0</v>
          </cell>
          <cell r="CG907">
            <v>0</v>
          </cell>
          <cell r="CH907">
            <v>0</v>
          </cell>
          <cell r="CI907">
            <v>0.01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-0.01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-0.01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-0.01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-0.01</v>
          </cell>
          <cell r="AT909">
            <v>-0.01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-0.01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-0.01</v>
          </cell>
          <cell r="BE909">
            <v>0</v>
          </cell>
          <cell r="BF909">
            <v>-0.01</v>
          </cell>
          <cell r="BG909">
            <v>-0.01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-0.01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-0.01</v>
          </cell>
          <cell r="BR909">
            <v>0</v>
          </cell>
          <cell r="BS909">
            <v>-0.01</v>
          </cell>
          <cell r="BT909">
            <v>-0.01</v>
          </cell>
          <cell r="BU909">
            <v>0</v>
          </cell>
          <cell r="BV909">
            <v>0</v>
          </cell>
          <cell r="BW909">
            <v>0</v>
          </cell>
          <cell r="BX909">
            <v>-0.01</v>
          </cell>
          <cell r="BY909">
            <v>-0.01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-0.01</v>
          </cell>
          <cell r="CE909">
            <v>-0.01</v>
          </cell>
          <cell r="CF909">
            <v>-0.01</v>
          </cell>
          <cell r="CG909">
            <v>-0.01</v>
          </cell>
          <cell r="CH909">
            <v>-0.01</v>
          </cell>
          <cell r="CI909">
            <v>0</v>
          </cell>
          <cell r="CJ909">
            <v>0</v>
          </cell>
          <cell r="CK909">
            <v>-0.01</v>
          </cell>
          <cell r="CL909">
            <v>-0.01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-0.01</v>
          </cell>
          <cell r="CR909">
            <v>-0.01</v>
          </cell>
          <cell r="CS909">
            <v>-0.02</v>
          </cell>
          <cell r="CT909">
            <v>-0.01</v>
          </cell>
          <cell r="CU909">
            <v>-0.01</v>
          </cell>
          <cell r="CV909">
            <v>0</v>
          </cell>
          <cell r="CW909">
            <v>0</v>
          </cell>
          <cell r="CX909">
            <v>-0.01</v>
          </cell>
          <cell r="CY909">
            <v>-0.03</v>
          </cell>
          <cell r="CZ909">
            <v>0</v>
          </cell>
          <cell r="DA909">
            <v>0</v>
          </cell>
          <cell r="DB909">
            <v>0</v>
          </cell>
          <cell r="DC909">
            <v>-0.01</v>
          </cell>
          <cell r="DD909">
            <v>-0.02</v>
          </cell>
          <cell r="DE909">
            <v>-0.01</v>
          </cell>
          <cell r="DF909">
            <v>-0.01</v>
          </cell>
          <cell r="DG909">
            <v>-0.01</v>
          </cell>
          <cell r="DH909">
            <v>-0.01</v>
          </cell>
          <cell r="DI909">
            <v>0</v>
          </cell>
          <cell r="DJ909">
            <v>0</v>
          </cell>
          <cell r="DK909">
            <v>-0.01</v>
          </cell>
          <cell r="DL909">
            <v>-0.01</v>
          </cell>
          <cell r="DM909">
            <v>0</v>
          </cell>
          <cell r="DN909">
            <v>0</v>
          </cell>
          <cell r="DO909">
            <v>0</v>
          </cell>
          <cell r="DP909">
            <v>-0.01</v>
          </cell>
          <cell r="DQ909">
            <v>-0.02</v>
          </cell>
          <cell r="DR909">
            <v>-0.01</v>
          </cell>
          <cell r="DS909">
            <v>-0.01</v>
          </cell>
          <cell r="DT909">
            <v>-0.02</v>
          </cell>
          <cell r="DU909">
            <v>-0.01</v>
          </cell>
          <cell r="DV909">
            <v>0</v>
          </cell>
          <cell r="DW909">
            <v>0</v>
          </cell>
          <cell r="DX909">
            <v>-0.01</v>
          </cell>
          <cell r="DY909">
            <v>-0.01</v>
          </cell>
          <cell r="DZ909">
            <v>0</v>
          </cell>
          <cell r="EA909">
            <v>0</v>
          </cell>
          <cell r="EB909">
            <v>0</v>
          </cell>
          <cell r="EC909">
            <v>-0.01</v>
          </cell>
          <cell r="ED909">
            <v>-0.02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-0.01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-0.01</v>
          </cell>
          <cell r="AT911">
            <v>-0.01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-0.01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-0.01</v>
          </cell>
          <cell r="BE911">
            <v>0</v>
          </cell>
          <cell r="BF911">
            <v>-0.01</v>
          </cell>
          <cell r="BG911">
            <v>-0.01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-0.01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-0.01</v>
          </cell>
          <cell r="BR911">
            <v>0</v>
          </cell>
          <cell r="BS911">
            <v>-0.01</v>
          </cell>
          <cell r="BT911">
            <v>-0.01</v>
          </cell>
          <cell r="BU911">
            <v>0</v>
          </cell>
          <cell r="BV911">
            <v>0</v>
          </cell>
          <cell r="BW911">
            <v>0</v>
          </cell>
          <cell r="BX911">
            <v>-0.01</v>
          </cell>
          <cell r="BY911">
            <v>-0.01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-0.01</v>
          </cell>
          <cell r="CE911">
            <v>-0.01</v>
          </cell>
          <cell r="CF911">
            <v>-0.01</v>
          </cell>
          <cell r="CG911">
            <v>-0.01</v>
          </cell>
          <cell r="CH911">
            <v>-0.01</v>
          </cell>
          <cell r="CI911">
            <v>0</v>
          </cell>
          <cell r="CJ911">
            <v>0</v>
          </cell>
          <cell r="CK911">
            <v>-0.01</v>
          </cell>
          <cell r="CL911">
            <v>-0.01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-0.01</v>
          </cell>
          <cell r="CR911">
            <v>-0.01</v>
          </cell>
          <cell r="CS911">
            <v>-0.02</v>
          </cell>
          <cell r="CT911">
            <v>-0.01</v>
          </cell>
          <cell r="CU911">
            <v>-0.01</v>
          </cell>
          <cell r="CV911">
            <v>0</v>
          </cell>
          <cell r="CW911">
            <v>0</v>
          </cell>
          <cell r="CX911">
            <v>-0.01</v>
          </cell>
          <cell r="CY911">
            <v>-0.03</v>
          </cell>
          <cell r="CZ911">
            <v>0</v>
          </cell>
          <cell r="DA911">
            <v>0</v>
          </cell>
          <cell r="DB911">
            <v>0</v>
          </cell>
          <cell r="DC911">
            <v>-0.01</v>
          </cell>
          <cell r="DD911">
            <v>-0.02</v>
          </cell>
          <cell r="DE911">
            <v>-0.01</v>
          </cell>
          <cell r="DF911">
            <v>-0.01</v>
          </cell>
          <cell r="DG911">
            <v>-0.01</v>
          </cell>
          <cell r="DH911">
            <v>-0.01</v>
          </cell>
          <cell r="DI911">
            <v>0</v>
          </cell>
          <cell r="DJ911">
            <v>0</v>
          </cell>
          <cell r="DK911">
            <v>-0.01</v>
          </cell>
          <cell r="DL911">
            <v>-0.01</v>
          </cell>
          <cell r="DM911">
            <v>0</v>
          </cell>
          <cell r="DN911">
            <v>0</v>
          </cell>
          <cell r="DO911">
            <v>0</v>
          </cell>
          <cell r="DP911">
            <v>-0.01</v>
          </cell>
          <cell r="DQ911">
            <v>-0.02</v>
          </cell>
          <cell r="DR911">
            <v>-0.01</v>
          </cell>
          <cell r="DS911">
            <v>-0.01</v>
          </cell>
          <cell r="DT911">
            <v>-0.02</v>
          </cell>
          <cell r="DU911">
            <v>-0.01</v>
          </cell>
          <cell r="DV911">
            <v>0</v>
          </cell>
          <cell r="DW911">
            <v>0</v>
          </cell>
          <cell r="DX911">
            <v>-0.01</v>
          </cell>
          <cell r="DY911">
            <v>-0.01</v>
          </cell>
          <cell r="DZ911">
            <v>0</v>
          </cell>
          <cell r="EA911">
            <v>0</v>
          </cell>
          <cell r="EB911">
            <v>0</v>
          </cell>
          <cell r="EC911">
            <v>-0.01</v>
          </cell>
          <cell r="ED911">
            <v>-0.02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</sheetData>
      <sheetData sheetId="5">
        <row r="3">
          <cell r="F3">
            <v>43101</v>
          </cell>
        </row>
        <row r="77">
          <cell r="EI77" t="str">
            <v>Not Used</v>
          </cell>
          <cell r="EK77" t="str">
            <v>QF - Sch37 - UT - Wind</v>
          </cell>
          <cell r="EM77" t="str">
            <v>Not Used</v>
          </cell>
          <cell r="EO77" t="str">
            <v>Not Used</v>
          </cell>
          <cell r="EQ77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E3">
            <v>2028</v>
          </cell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-231.10000000009313</v>
          </cell>
          <cell r="G32">
            <v>288.29999999981374</v>
          </cell>
          <cell r="H32">
            <v>707.79999999981374</v>
          </cell>
          <cell r="I32">
            <v>1458.7999999998137</v>
          </cell>
          <cell r="J32">
            <v>-798</v>
          </cell>
          <cell r="K32">
            <v>-1804.2999999998137</v>
          </cell>
          <cell r="L32">
            <v>661.40000000037253</v>
          </cell>
          <cell r="M32">
            <v>-29.5</v>
          </cell>
          <cell r="N32">
            <v>0</v>
          </cell>
          <cell r="O32">
            <v>-201.29999999981374</v>
          </cell>
          <cell r="P32">
            <v>0</v>
          </cell>
          <cell r="Q32">
            <v>0</v>
          </cell>
          <cell r="R32">
            <v>-1411.1999999955297</v>
          </cell>
          <cell r="S32">
            <v>-58.399999999906868</v>
          </cell>
          <cell r="T32">
            <v>98.700000000186265</v>
          </cell>
          <cell r="U32">
            <v>157.70000000018626</v>
          </cell>
          <cell r="V32">
            <v>740.79999999981374</v>
          </cell>
          <cell r="W32">
            <v>-1337</v>
          </cell>
          <cell r="X32">
            <v>-1046.7000000001863</v>
          </cell>
          <cell r="Y32">
            <v>573</v>
          </cell>
          <cell r="Z32">
            <v>-584.5</v>
          </cell>
          <cell r="AA32">
            <v>410</v>
          </cell>
          <cell r="AB32">
            <v>-275.5</v>
          </cell>
          <cell r="AC32">
            <v>0</v>
          </cell>
          <cell r="AD32">
            <v>-89.299999999813735</v>
          </cell>
          <cell r="AE32">
            <v>760.79999999701977</v>
          </cell>
          <cell r="AF32">
            <v>-16.700000000186265</v>
          </cell>
          <cell r="AG32">
            <v>244.70000000018626</v>
          </cell>
          <cell r="AH32">
            <v>1053</v>
          </cell>
          <cell r="AI32">
            <v>0</v>
          </cell>
          <cell r="AJ32">
            <v>30.800000000046566</v>
          </cell>
          <cell r="AK32">
            <v>-104</v>
          </cell>
          <cell r="AL32">
            <v>-30</v>
          </cell>
          <cell r="AM32">
            <v>-710</v>
          </cell>
          <cell r="AN32">
            <v>293</v>
          </cell>
          <cell r="AO32">
            <v>0</v>
          </cell>
          <cell r="AP32">
            <v>0</v>
          </cell>
          <cell r="AQ32">
            <v>0</v>
          </cell>
          <cell r="AR32">
            <v>-215.10000000149012</v>
          </cell>
          <cell r="AS32">
            <v>0</v>
          </cell>
          <cell r="AT32">
            <v>-11.799999999813735</v>
          </cell>
          <cell r="AU32">
            <v>1428.5</v>
          </cell>
          <cell r="AV32">
            <v>631.59999999962747</v>
          </cell>
          <cell r="AW32">
            <v>295.5</v>
          </cell>
          <cell r="AX32">
            <v>-1771.2999999998137</v>
          </cell>
          <cell r="AY32">
            <v>0</v>
          </cell>
          <cell r="AZ32">
            <v>-1016.5</v>
          </cell>
          <cell r="BA32">
            <v>34</v>
          </cell>
          <cell r="BB32">
            <v>-18.700000000186265</v>
          </cell>
          <cell r="BC32">
            <v>213.59999999962747</v>
          </cell>
          <cell r="BD32">
            <v>0</v>
          </cell>
          <cell r="BE32">
            <v>1598.2000000029802</v>
          </cell>
          <cell r="BF32">
            <v>0</v>
          </cell>
          <cell r="BG32">
            <v>350</v>
          </cell>
          <cell r="BH32">
            <v>612</v>
          </cell>
          <cell r="BI32">
            <v>-72.599999999627471</v>
          </cell>
          <cell r="BJ32">
            <v>261</v>
          </cell>
          <cell r="BK32">
            <v>-450.20000000018626</v>
          </cell>
          <cell r="BL32">
            <v>214</v>
          </cell>
          <cell r="BM32">
            <v>-22</v>
          </cell>
          <cell r="BN32">
            <v>706</v>
          </cell>
          <cell r="BO32">
            <v>0</v>
          </cell>
          <cell r="BP32">
            <v>0</v>
          </cell>
          <cell r="BQ32">
            <v>0</v>
          </cell>
          <cell r="BR32">
            <v>1279.7999999970198</v>
          </cell>
          <cell r="BS32">
            <v>0</v>
          </cell>
          <cell r="BT32">
            <v>-16.700000000186265</v>
          </cell>
          <cell r="BU32">
            <v>402</v>
          </cell>
          <cell r="BV32">
            <v>274.29999999981374</v>
          </cell>
          <cell r="BW32">
            <v>252.70000000018626</v>
          </cell>
          <cell r="BX32">
            <v>386</v>
          </cell>
          <cell r="BY32">
            <v>-32</v>
          </cell>
          <cell r="BZ32">
            <v>-735.5</v>
          </cell>
          <cell r="CA32">
            <v>749</v>
          </cell>
          <cell r="CB32">
            <v>0</v>
          </cell>
          <cell r="CC32">
            <v>0</v>
          </cell>
          <cell r="CD32">
            <v>0</v>
          </cell>
          <cell r="CE32">
            <v>4990.5999999940395</v>
          </cell>
          <cell r="CF32">
            <v>0</v>
          </cell>
          <cell r="CG32">
            <v>-16.200000000186265</v>
          </cell>
          <cell r="CH32">
            <v>810.29999999981374</v>
          </cell>
          <cell r="CI32">
            <v>1945.7999999998137</v>
          </cell>
          <cell r="CJ32">
            <v>1424.2000000001863</v>
          </cell>
          <cell r="CK32">
            <v>519.5</v>
          </cell>
          <cell r="CL32">
            <v>22</v>
          </cell>
          <cell r="CM32">
            <v>-150</v>
          </cell>
          <cell r="CN32">
            <v>0</v>
          </cell>
          <cell r="CO32">
            <v>0</v>
          </cell>
          <cell r="CP32">
            <v>435</v>
          </cell>
          <cell r="CQ32">
            <v>0</v>
          </cell>
          <cell r="CR32">
            <v>733</v>
          </cell>
          <cell r="CS32">
            <v>0</v>
          </cell>
          <cell r="CT32">
            <v>-18.299999999813735</v>
          </cell>
          <cell r="CU32">
            <v>503.79999999981374</v>
          </cell>
          <cell r="CV32">
            <v>942</v>
          </cell>
          <cell r="CW32">
            <v>-238.70000000018626</v>
          </cell>
          <cell r="CX32">
            <v>373.20000000018626</v>
          </cell>
          <cell r="CY32">
            <v>0</v>
          </cell>
          <cell r="CZ32">
            <v>-1349</v>
          </cell>
          <cell r="DA32">
            <v>542</v>
          </cell>
          <cell r="DB32">
            <v>-22</v>
          </cell>
          <cell r="DC32">
            <v>0</v>
          </cell>
          <cell r="DD32">
            <v>0</v>
          </cell>
          <cell r="DE32">
            <v>3759</v>
          </cell>
          <cell r="DF32">
            <v>0</v>
          </cell>
          <cell r="DG32">
            <v>0</v>
          </cell>
          <cell r="DH32">
            <v>500.79999999981374</v>
          </cell>
          <cell r="DI32">
            <v>1191</v>
          </cell>
          <cell r="DJ32">
            <v>279</v>
          </cell>
          <cell r="DK32">
            <v>-1221.2999999998137</v>
          </cell>
          <cell r="DL32">
            <v>699</v>
          </cell>
          <cell r="DM32">
            <v>1627</v>
          </cell>
          <cell r="DN32">
            <v>240</v>
          </cell>
          <cell r="DO32">
            <v>0</v>
          </cell>
          <cell r="DP32">
            <v>389</v>
          </cell>
          <cell r="DQ32">
            <v>54.5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-2135.5999999996275</v>
          </cell>
          <cell r="G33">
            <v>-4196.5</v>
          </cell>
          <cell r="H33">
            <v>-8110.2000000001863</v>
          </cell>
          <cell r="I33">
            <v>32.700000000186265</v>
          </cell>
          <cell r="J33">
            <v>-64.700000000186265</v>
          </cell>
          <cell r="K33">
            <v>135.70000000018626</v>
          </cell>
          <cell r="L33">
            <v>-25</v>
          </cell>
          <cell r="M33">
            <v>1289</v>
          </cell>
          <cell r="N33">
            <v>389.5</v>
          </cell>
          <cell r="O33">
            <v>-1421.5</v>
          </cell>
          <cell r="P33">
            <v>-926</v>
          </cell>
          <cell r="Q33">
            <v>-2191.5</v>
          </cell>
          <cell r="R33">
            <v>-17273.90000000596</v>
          </cell>
          <cell r="S33">
            <v>-5157.2999999998137</v>
          </cell>
          <cell r="T33">
            <v>-5272.5</v>
          </cell>
          <cell r="U33">
            <v>-4484.5999999996275</v>
          </cell>
          <cell r="V33">
            <v>-293.5</v>
          </cell>
          <cell r="W33">
            <v>-150.70000000018626</v>
          </cell>
          <cell r="X33">
            <v>304.70000000018626</v>
          </cell>
          <cell r="Y33">
            <v>-1243</v>
          </cell>
          <cell r="Z33">
            <v>-1843</v>
          </cell>
          <cell r="AA33">
            <v>3244</v>
          </cell>
          <cell r="AB33">
            <v>5874</v>
          </cell>
          <cell r="AC33">
            <v>-2521</v>
          </cell>
          <cell r="AD33">
            <v>-5731</v>
          </cell>
          <cell r="AE33">
            <v>-17279.40000000596</v>
          </cell>
          <cell r="AF33">
            <v>-10113.700000000186</v>
          </cell>
          <cell r="AG33">
            <v>-7822.7000000001863</v>
          </cell>
          <cell r="AH33">
            <v>-2215</v>
          </cell>
          <cell r="AI33">
            <v>-652</v>
          </cell>
          <cell r="AJ33">
            <v>2927</v>
          </cell>
          <cell r="AK33">
            <v>-223</v>
          </cell>
          <cell r="AL33">
            <v>2423.5</v>
          </cell>
          <cell r="AM33">
            <v>-844.5</v>
          </cell>
          <cell r="AN33">
            <v>625</v>
          </cell>
          <cell r="AO33">
            <v>-706</v>
          </cell>
          <cell r="AP33">
            <v>-36</v>
          </cell>
          <cell r="AQ33">
            <v>-642</v>
          </cell>
          <cell r="AR33">
            <v>-8905.1000000014901</v>
          </cell>
          <cell r="AS33">
            <v>-3531.5</v>
          </cell>
          <cell r="AT33">
            <v>-6727.2000000001863</v>
          </cell>
          <cell r="AU33">
            <v>-3208.7999999998137</v>
          </cell>
          <cell r="AV33">
            <v>202.5</v>
          </cell>
          <cell r="AW33">
            <v>-61.599999999627471</v>
          </cell>
          <cell r="AX33">
            <v>262</v>
          </cell>
          <cell r="AY33">
            <v>6314.5</v>
          </cell>
          <cell r="AZ33">
            <v>1208</v>
          </cell>
          <cell r="BA33">
            <v>1920</v>
          </cell>
          <cell r="BB33">
            <v>-223</v>
          </cell>
          <cell r="BC33">
            <v>-1606</v>
          </cell>
          <cell r="BD33">
            <v>-3454</v>
          </cell>
          <cell r="BE33">
            <v>-8783.9000000059605</v>
          </cell>
          <cell r="BF33">
            <v>-6720.5</v>
          </cell>
          <cell r="BG33">
            <v>-6444</v>
          </cell>
          <cell r="BH33">
            <v>-2023.4000000003725</v>
          </cell>
          <cell r="BI33">
            <v>2113</v>
          </cell>
          <cell r="BJ33">
            <v>-182</v>
          </cell>
          <cell r="BK33">
            <v>-320</v>
          </cell>
          <cell r="BL33">
            <v>8306.5</v>
          </cell>
          <cell r="BM33">
            <v>-4664.5</v>
          </cell>
          <cell r="BN33">
            <v>4737</v>
          </cell>
          <cell r="BO33">
            <v>1997</v>
          </cell>
          <cell r="BP33">
            <v>-497.5</v>
          </cell>
          <cell r="BQ33">
            <v>-5085.5</v>
          </cell>
          <cell r="BR33">
            <v>-7870</v>
          </cell>
          <cell r="BS33">
            <v>-7386.5</v>
          </cell>
          <cell r="BT33">
            <v>-7714</v>
          </cell>
          <cell r="BU33">
            <v>-1559</v>
          </cell>
          <cell r="BV33">
            <v>783</v>
          </cell>
          <cell r="BW33">
            <v>-542</v>
          </cell>
          <cell r="BX33">
            <v>379.5</v>
          </cell>
          <cell r="BY33">
            <v>10594.5</v>
          </cell>
          <cell r="BZ33">
            <v>4745.5</v>
          </cell>
          <cell r="CA33">
            <v>2444</v>
          </cell>
          <cell r="CB33">
            <v>207.5</v>
          </cell>
          <cell r="CC33">
            <v>-6413</v>
          </cell>
          <cell r="CD33">
            <v>-3409.5</v>
          </cell>
          <cell r="CE33">
            <v>-5256.7999999970198</v>
          </cell>
          <cell r="CF33">
            <v>-13631.5</v>
          </cell>
          <cell r="CG33">
            <v>-6405.5</v>
          </cell>
          <cell r="CH33">
            <v>-2312</v>
          </cell>
          <cell r="CI33">
            <v>1229</v>
          </cell>
          <cell r="CJ33">
            <v>459.20000000018626</v>
          </cell>
          <cell r="CK33">
            <v>-73</v>
          </cell>
          <cell r="CL33">
            <v>12629.5</v>
          </cell>
          <cell r="CM33">
            <v>6941</v>
          </cell>
          <cell r="CN33">
            <v>6213.5</v>
          </cell>
          <cell r="CO33">
            <v>-1696.5</v>
          </cell>
          <cell r="CP33">
            <v>-2365</v>
          </cell>
          <cell r="CQ33">
            <v>-6245.5</v>
          </cell>
          <cell r="CR33">
            <v>2915</v>
          </cell>
          <cell r="CS33">
            <v>-8324</v>
          </cell>
          <cell r="CT33">
            <v>-6978</v>
          </cell>
          <cell r="CU33">
            <v>-1966</v>
          </cell>
          <cell r="CV33">
            <v>1641.5</v>
          </cell>
          <cell r="CW33">
            <v>1074.5</v>
          </cell>
          <cell r="CX33">
            <v>-202</v>
          </cell>
          <cell r="CY33">
            <v>10974.5</v>
          </cell>
          <cell r="CZ33">
            <v>4602</v>
          </cell>
          <cell r="DA33">
            <v>8001</v>
          </cell>
          <cell r="DB33">
            <v>173</v>
          </cell>
          <cell r="DC33">
            <v>-2574</v>
          </cell>
          <cell r="DD33">
            <v>-3507.5</v>
          </cell>
          <cell r="DE33">
            <v>12431.5</v>
          </cell>
          <cell r="DF33">
            <v>-10922.5</v>
          </cell>
          <cell r="DG33">
            <v>-4883.5</v>
          </cell>
          <cell r="DH33">
            <v>1180</v>
          </cell>
          <cell r="DI33">
            <v>856</v>
          </cell>
          <cell r="DJ33">
            <v>-186</v>
          </cell>
          <cell r="DK33">
            <v>-240</v>
          </cell>
          <cell r="DL33">
            <v>9581</v>
          </cell>
          <cell r="DM33">
            <v>4460</v>
          </cell>
          <cell r="DN33">
            <v>16361.5</v>
          </cell>
          <cell r="DO33">
            <v>-311</v>
          </cell>
          <cell r="DP33">
            <v>-3688</v>
          </cell>
          <cell r="DQ33">
            <v>224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45.039999999920838</v>
          </cell>
          <cell r="G34">
            <v>-413.89999999990687</v>
          </cell>
          <cell r="H34">
            <v>-533.4000000001397</v>
          </cell>
          <cell r="I34">
            <v>-1334</v>
          </cell>
          <cell r="J34">
            <v>-1965.6600000000326</v>
          </cell>
          <cell r="K34">
            <v>1328</v>
          </cell>
          <cell r="L34">
            <v>3262</v>
          </cell>
          <cell r="M34">
            <v>8838</v>
          </cell>
          <cell r="N34">
            <v>3315.5</v>
          </cell>
          <cell r="O34">
            <v>303</v>
          </cell>
          <cell r="P34">
            <v>-456.29999999981374</v>
          </cell>
          <cell r="Q34">
            <v>-1593.5</v>
          </cell>
          <cell r="R34">
            <v>4979.9599999934435</v>
          </cell>
          <cell r="S34">
            <v>693.29999999981374</v>
          </cell>
          <cell r="T34">
            <v>-501.80000000004657</v>
          </cell>
          <cell r="U34">
            <v>-1142.5</v>
          </cell>
          <cell r="V34">
            <v>-2279</v>
          </cell>
          <cell r="W34">
            <v>-1189.4800000000105</v>
          </cell>
          <cell r="X34">
            <v>-172.06000000005588</v>
          </cell>
          <cell r="Y34">
            <v>4157</v>
          </cell>
          <cell r="Z34">
            <v>6350.5999999998603</v>
          </cell>
          <cell r="AA34">
            <v>318.5</v>
          </cell>
          <cell r="AB34">
            <v>-54.799999999813735</v>
          </cell>
          <cell r="AC34">
            <v>-260.29999999981374</v>
          </cell>
          <cell r="AD34">
            <v>-939.5</v>
          </cell>
          <cell r="AE34">
            <v>27366.34999999404</v>
          </cell>
          <cell r="AF34">
            <v>-426.19999999995343</v>
          </cell>
          <cell r="AG34">
            <v>-1371.2000000001863</v>
          </cell>
          <cell r="AH34">
            <v>-862.20000000018626</v>
          </cell>
          <cell r="AI34">
            <v>-812.5</v>
          </cell>
          <cell r="AJ34">
            <v>-1575.5499999999884</v>
          </cell>
          <cell r="AK34">
            <v>1134.2999999998137</v>
          </cell>
          <cell r="AL34">
            <v>3334</v>
          </cell>
          <cell r="AM34">
            <v>9139.2000000001863</v>
          </cell>
          <cell r="AN34">
            <v>2089</v>
          </cell>
          <cell r="AO34">
            <v>16086.5</v>
          </cell>
          <cell r="AP34">
            <v>-584</v>
          </cell>
          <cell r="AQ34">
            <v>1215</v>
          </cell>
          <cell r="AR34">
            <v>20303.060000002384</v>
          </cell>
          <cell r="AS34">
            <v>-379.79999999981374</v>
          </cell>
          <cell r="AT34">
            <v>-1537.3999999999069</v>
          </cell>
          <cell r="AU34">
            <v>-126.79999999981374</v>
          </cell>
          <cell r="AV34">
            <v>-1642.5</v>
          </cell>
          <cell r="AW34">
            <v>28.059999999997672</v>
          </cell>
          <cell r="AX34">
            <v>2796</v>
          </cell>
          <cell r="AY34">
            <v>6664</v>
          </cell>
          <cell r="AZ34">
            <v>8669.5</v>
          </cell>
          <cell r="BA34">
            <v>1982</v>
          </cell>
          <cell r="BB34">
            <v>49.5</v>
          </cell>
          <cell r="BC34">
            <v>-1625.5</v>
          </cell>
          <cell r="BD34">
            <v>5426</v>
          </cell>
          <cell r="BE34">
            <v>9702.6499999985099</v>
          </cell>
          <cell r="BF34">
            <v>261.29999999981374</v>
          </cell>
          <cell r="BG34">
            <v>-2491.4000000003725</v>
          </cell>
          <cell r="BH34">
            <v>-2515</v>
          </cell>
          <cell r="BI34">
            <v>867.5</v>
          </cell>
          <cell r="BJ34">
            <v>-1584.75</v>
          </cell>
          <cell r="BK34">
            <v>5841</v>
          </cell>
          <cell r="BL34">
            <v>1036</v>
          </cell>
          <cell r="BM34">
            <v>5276</v>
          </cell>
          <cell r="BN34">
            <v>2515.5</v>
          </cell>
          <cell r="BO34">
            <v>-2654.5</v>
          </cell>
          <cell r="BP34">
            <v>-595</v>
          </cell>
          <cell r="BQ34">
            <v>3746</v>
          </cell>
          <cell r="BR34">
            <v>9543.5999999940395</v>
          </cell>
          <cell r="BS34">
            <v>-495.59999999962747</v>
          </cell>
          <cell r="BT34">
            <v>-1687.5</v>
          </cell>
          <cell r="BU34">
            <v>-42.200000000186265</v>
          </cell>
          <cell r="BV34">
            <v>518.5</v>
          </cell>
          <cell r="BW34">
            <v>120.5999999998603</v>
          </cell>
          <cell r="BX34">
            <v>4266.5</v>
          </cell>
          <cell r="BY34">
            <v>2713</v>
          </cell>
          <cell r="BZ34">
            <v>5784.2999999998137</v>
          </cell>
          <cell r="CA34">
            <v>941.5</v>
          </cell>
          <cell r="CB34">
            <v>-564</v>
          </cell>
          <cell r="CC34">
            <v>-1126.5</v>
          </cell>
          <cell r="CD34">
            <v>-885</v>
          </cell>
          <cell r="CE34">
            <v>1029.0000000149012</v>
          </cell>
          <cell r="CF34">
            <v>34.5</v>
          </cell>
          <cell r="CG34">
            <v>300.70000000018626</v>
          </cell>
          <cell r="CH34">
            <v>-919</v>
          </cell>
          <cell r="CI34">
            <v>-20.5</v>
          </cell>
          <cell r="CJ34">
            <v>-96.099999999860302</v>
          </cell>
          <cell r="CK34">
            <v>6737</v>
          </cell>
          <cell r="CL34">
            <v>-150</v>
          </cell>
          <cell r="CM34">
            <v>3622.4000000003725</v>
          </cell>
          <cell r="CN34">
            <v>-1544</v>
          </cell>
          <cell r="CO34">
            <v>-2734</v>
          </cell>
          <cell r="CP34">
            <v>-5571</v>
          </cell>
          <cell r="CQ34">
            <v>1369</v>
          </cell>
          <cell r="CR34">
            <v>9126</v>
          </cell>
          <cell r="CS34">
            <v>-1364.5999999996275</v>
          </cell>
          <cell r="CT34">
            <v>-69.5</v>
          </cell>
          <cell r="CU34">
            <v>-1045.7999999998137</v>
          </cell>
          <cell r="CV34">
            <v>-1209</v>
          </cell>
          <cell r="CW34">
            <v>-240.80000000004657</v>
          </cell>
          <cell r="CX34">
            <v>7241.5</v>
          </cell>
          <cell r="CY34">
            <v>1333</v>
          </cell>
          <cell r="CZ34">
            <v>6790.2000000001863</v>
          </cell>
          <cell r="DA34">
            <v>-782</v>
          </cell>
          <cell r="DB34">
            <v>880</v>
          </cell>
          <cell r="DC34">
            <v>-3570</v>
          </cell>
          <cell r="DD34">
            <v>1163</v>
          </cell>
          <cell r="DE34">
            <v>19861.40000000596</v>
          </cell>
          <cell r="DF34">
            <v>0</v>
          </cell>
          <cell r="DG34">
            <v>333</v>
          </cell>
          <cell r="DH34">
            <v>-2803</v>
          </cell>
          <cell r="DI34">
            <v>-694.5</v>
          </cell>
          <cell r="DJ34">
            <v>825.9000000001397</v>
          </cell>
          <cell r="DK34">
            <v>11257.5</v>
          </cell>
          <cell r="DL34">
            <v>3134</v>
          </cell>
          <cell r="DM34">
            <v>7206</v>
          </cell>
          <cell r="DN34">
            <v>-915</v>
          </cell>
          <cell r="DO34">
            <v>-1493</v>
          </cell>
          <cell r="DP34">
            <v>-2831.5</v>
          </cell>
          <cell r="DQ34">
            <v>5842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2606.2000000001863</v>
          </cell>
          <cell r="G35">
            <v>-5654.6999999997206</v>
          </cell>
          <cell r="H35">
            <v>-891.86000000010245</v>
          </cell>
          <cell r="I35">
            <v>89.900000000372529</v>
          </cell>
          <cell r="J35">
            <v>30.5</v>
          </cell>
          <cell r="K35">
            <v>279.49999999953434</v>
          </cell>
          <cell r="L35">
            <v>0</v>
          </cell>
          <cell r="M35">
            <v>-320.20000000018626</v>
          </cell>
          <cell r="N35">
            <v>1624.7999999998137</v>
          </cell>
          <cell r="O35">
            <v>251.70000000018626</v>
          </cell>
          <cell r="P35">
            <v>-1774.5</v>
          </cell>
          <cell r="Q35">
            <v>-120</v>
          </cell>
          <cell r="R35">
            <v>-18412.299999989569</v>
          </cell>
          <cell r="S35">
            <v>-7443.1000000005588</v>
          </cell>
          <cell r="T35">
            <v>-6492.3999999999069</v>
          </cell>
          <cell r="U35">
            <v>-2872.8999999999069</v>
          </cell>
          <cell r="V35">
            <v>-1099.4000000003725</v>
          </cell>
          <cell r="W35">
            <v>687.6999999997206</v>
          </cell>
          <cell r="X35">
            <v>190.10000000009313</v>
          </cell>
          <cell r="Y35">
            <v>496.60000000009313</v>
          </cell>
          <cell r="Z35">
            <v>2508.7000000001863</v>
          </cell>
          <cell r="AA35">
            <v>2585.7000000001863</v>
          </cell>
          <cell r="AB35">
            <v>-1851.5</v>
          </cell>
          <cell r="AC35">
            <v>-2182</v>
          </cell>
          <cell r="AD35">
            <v>-2939.7999999998137</v>
          </cell>
          <cell r="AE35">
            <v>-7046.2000000178814</v>
          </cell>
          <cell r="AF35">
            <v>-6140.5999999996275</v>
          </cell>
          <cell r="AG35">
            <v>-2830.7999999998137</v>
          </cell>
          <cell r="AH35">
            <v>-1622.4999999995343</v>
          </cell>
          <cell r="AI35">
            <v>689.70000000018626</v>
          </cell>
          <cell r="AJ35">
            <v>352.89999999990687</v>
          </cell>
          <cell r="AK35">
            <v>692.39999999990687</v>
          </cell>
          <cell r="AL35">
            <v>702.60000000009313</v>
          </cell>
          <cell r="AM35">
            <v>4109</v>
          </cell>
          <cell r="AN35">
            <v>1985.6999999992549</v>
          </cell>
          <cell r="AO35">
            <v>373</v>
          </cell>
          <cell r="AP35">
            <v>-2842.7999999998137</v>
          </cell>
          <cell r="AQ35">
            <v>-2514.7999999998137</v>
          </cell>
          <cell r="AR35">
            <v>-8877.1999999955297</v>
          </cell>
          <cell r="AS35">
            <v>-6004.5999999996275</v>
          </cell>
          <cell r="AT35">
            <v>-5930.3999999994412</v>
          </cell>
          <cell r="AU35">
            <v>-2404</v>
          </cell>
          <cell r="AV35">
            <v>-435.60000000009313</v>
          </cell>
          <cell r="AW35">
            <v>1204.2999999998137</v>
          </cell>
          <cell r="AX35">
            <v>-255.10000000009313</v>
          </cell>
          <cell r="AY35">
            <v>1484.3000000002794</v>
          </cell>
          <cell r="AZ35">
            <v>2869</v>
          </cell>
          <cell r="BA35">
            <v>3229.5</v>
          </cell>
          <cell r="BB35">
            <v>2641.7000000001863</v>
          </cell>
          <cell r="BC35">
            <v>-766</v>
          </cell>
          <cell r="BD35">
            <v>-4510.2999999998137</v>
          </cell>
          <cell r="BE35">
            <v>-4235.7999999970198</v>
          </cell>
          <cell r="BF35">
            <v>-7673.3999999994412</v>
          </cell>
          <cell r="BG35">
            <v>-6251.3000000007451</v>
          </cell>
          <cell r="BH35">
            <v>-951.70000000018626</v>
          </cell>
          <cell r="BI35">
            <v>216.20000000018626</v>
          </cell>
          <cell r="BJ35">
            <v>-139.89999999990687</v>
          </cell>
          <cell r="BK35">
            <v>329.10000000009313</v>
          </cell>
          <cell r="BL35">
            <v>1728.5</v>
          </cell>
          <cell r="BM35">
            <v>4339.7999999998137</v>
          </cell>
          <cell r="BN35">
            <v>5493.5</v>
          </cell>
          <cell r="BO35">
            <v>2310.2000000001863</v>
          </cell>
          <cell r="BP35">
            <v>-2450.5</v>
          </cell>
          <cell r="BQ35">
            <v>-1186.2999999998137</v>
          </cell>
          <cell r="BR35">
            <v>-3624.1000000014901</v>
          </cell>
          <cell r="BS35">
            <v>-11658.200000000186</v>
          </cell>
          <cell r="BT35">
            <v>3344</v>
          </cell>
          <cell r="BU35">
            <v>-602.20000000018626</v>
          </cell>
          <cell r="BV35">
            <v>901.20000000018626</v>
          </cell>
          <cell r="BW35">
            <v>-47.5</v>
          </cell>
          <cell r="BX35">
            <v>-524.20000000018626</v>
          </cell>
          <cell r="BY35">
            <v>-1063.6999999992549</v>
          </cell>
          <cell r="BZ35">
            <v>-629.5</v>
          </cell>
          <cell r="CA35">
            <v>8853.5</v>
          </cell>
          <cell r="CB35">
            <v>2567.2000000001863</v>
          </cell>
          <cell r="CC35">
            <v>-4582.7000000001863</v>
          </cell>
          <cell r="CD35">
            <v>-182</v>
          </cell>
          <cell r="CE35">
            <v>-6811.7000000029802</v>
          </cell>
          <cell r="CF35">
            <v>-5888.5</v>
          </cell>
          <cell r="CG35">
            <v>-4145.7000000001863</v>
          </cell>
          <cell r="CH35">
            <v>-838.5</v>
          </cell>
          <cell r="CI35">
            <v>2476.3999999999069</v>
          </cell>
          <cell r="CJ35">
            <v>797.5</v>
          </cell>
          <cell r="CK35">
            <v>885.29999999981374</v>
          </cell>
          <cell r="CL35">
            <v>6768.4000000003725</v>
          </cell>
          <cell r="CM35">
            <v>-583.5</v>
          </cell>
          <cell r="CN35">
            <v>5936.3000000007451</v>
          </cell>
          <cell r="CO35">
            <v>-637.20000000018626</v>
          </cell>
          <cell r="CP35">
            <v>-6850.5999999996275</v>
          </cell>
          <cell r="CQ35">
            <v>-4731.5999999996275</v>
          </cell>
          <cell r="CR35">
            <v>-8072.7999999970198</v>
          </cell>
          <cell r="CS35">
            <v>-5949.4000000003725</v>
          </cell>
          <cell r="CT35">
            <v>-1687.4000000003725</v>
          </cell>
          <cell r="CU35">
            <v>-2438.4000000003725</v>
          </cell>
          <cell r="CV35">
            <v>1096.0000000004657</v>
          </cell>
          <cell r="CW35">
            <v>-954.8000000002794</v>
          </cell>
          <cell r="CX35">
            <v>45.800000000745058</v>
          </cell>
          <cell r="CY35">
            <v>1317.1999999992549</v>
          </cell>
          <cell r="CZ35">
            <v>1851.2000000001863</v>
          </cell>
          <cell r="DA35">
            <v>5673.5</v>
          </cell>
          <cell r="DB35">
            <v>956.20000000018626</v>
          </cell>
          <cell r="DC35">
            <v>-3443.5</v>
          </cell>
          <cell r="DD35">
            <v>-4539.2000000001863</v>
          </cell>
          <cell r="DE35">
            <v>5604.3999999910593</v>
          </cell>
          <cell r="DF35">
            <v>-4443.5</v>
          </cell>
          <cell r="DG35">
            <v>-3155.0999999996275</v>
          </cell>
          <cell r="DH35">
            <v>-563.20000000018626</v>
          </cell>
          <cell r="DI35">
            <v>3176.4999999995343</v>
          </cell>
          <cell r="DJ35">
            <v>-448.19999999925494</v>
          </cell>
          <cell r="DK35">
            <v>326.50000000093132</v>
          </cell>
          <cell r="DL35">
            <v>4546.2999999998137</v>
          </cell>
          <cell r="DM35">
            <v>2415.5</v>
          </cell>
          <cell r="DN35">
            <v>5300.5</v>
          </cell>
          <cell r="DO35">
            <v>2736.1000000014901</v>
          </cell>
          <cell r="DP35">
            <v>-3336.7000000001863</v>
          </cell>
          <cell r="DQ35">
            <v>-950.29999999981374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95.46999999997206</v>
          </cell>
          <cell r="G36">
            <v>-647.87000000002445</v>
          </cell>
          <cell r="H36">
            <v>32.450000000011642</v>
          </cell>
          <cell r="I36">
            <v>0</v>
          </cell>
          <cell r="J36">
            <v>0</v>
          </cell>
          <cell r="K36">
            <v>0</v>
          </cell>
          <cell r="L36">
            <v>77.620000000053551</v>
          </cell>
          <cell r="M36">
            <v>-131.4100000000326</v>
          </cell>
          <cell r="N36">
            <v>-190.38000000000466</v>
          </cell>
          <cell r="O36">
            <v>176.53000000002794</v>
          </cell>
          <cell r="P36">
            <v>-200.68000000005122</v>
          </cell>
          <cell r="Q36">
            <v>-751.8399999999674</v>
          </cell>
          <cell r="R36">
            <v>-225.23999999929219</v>
          </cell>
          <cell r="S36">
            <v>-334.45999999996275</v>
          </cell>
          <cell r="T36">
            <v>-227.65999999997439</v>
          </cell>
          <cell r="U36">
            <v>237.15000000002328</v>
          </cell>
          <cell r="V36">
            <v>0</v>
          </cell>
          <cell r="W36">
            <v>166.25</v>
          </cell>
          <cell r="X36">
            <v>0</v>
          </cell>
          <cell r="Y36">
            <v>131.34999999997672</v>
          </cell>
          <cell r="Z36">
            <v>-60.040000000037253</v>
          </cell>
          <cell r="AA36">
            <v>145.36999999999534</v>
          </cell>
          <cell r="AB36">
            <v>151.21999999997206</v>
          </cell>
          <cell r="AC36">
            <v>60.940000000002328</v>
          </cell>
          <cell r="AD36">
            <v>-495.35999999998603</v>
          </cell>
          <cell r="AE36">
            <v>-84.990000000223517</v>
          </cell>
          <cell r="AF36">
            <v>-132.0899999999674</v>
          </cell>
          <cell r="AG36">
            <v>-1164.9399999999441</v>
          </cell>
          <cell r="AH36">
            <v>-327.5</v>
          </cell>
          <cell r="AI36">
            <v>0</v>
          </cell>
          <cell r="AJ36">
            <v>-0.95000000001164153</v>
          </cell>
          <cell r="AK36">
            <v>0</v>
          </cell>
          <cell r="AL36">
            <v>443.90999999997439</v>
          </cell>
          <cell r="AM36">
            <v>-74.779999999969732</v>
          </cell>
          <cell r="AN36">
            <v>0</v>
          </cell>
          <cell r="AO36">
            <v>307.85999999998603</v>
          </cell>
          <cell r="AP36">
            <v>0</v>
          </cell>
          <cell r="AQ36">
            <v>863.5</v>
          </cell>
          <cell r="AR36">
            <v>-449.90999999921769</v>
          </cell>
          <cell r="AS36">
            <v>-46.580000000016298</v>
          </cell>
          <cell r="AT36">
            <v>-635.19000000000233</v>
          </cell>
          <cell r="AU36">
            <v>-79.869999999995343</v>
          </cell>
          <cell r="AV36">
            <v>0</v>
          </cell>
          <cell r="AW36">
            <v>0</v>
          </cell>
          <cell r="AX36">
            <v>0</v>
          </cell>
          <cell r="AY36">
            <v>349.63000000000466</v>
          </cell>
          <cell r="AZ36">
            <v>-78.450000000011642</v>
          </cell>
          <cell r="BA36">
            <v>-160.28000000002794</v>
          </cell>
          <cell r="BB36">
            <v>-173.51999999996042</v>
          </cell>
          <cell r="BC36">
            <v>-7.0900000000256114</v>
          </cell>
          <cell r="BD36">
            <v>381.44000000000233</v>
          </cell>
          <cell r="BE36">
            <v>-704.11999999918044</v>
          </cell>
          <cell r="BF36">
            <v>-268.81999999994878</v>
          </cell>
          <cell r="BG36">
            <v>367.38000000000466</v>
          </cell>
          <cell r="BH36">
            <v>-347.4199999999837</v>
          </cell>
          <cell r="BI36">
            <v>0</v>
          </cell>
          <cell r="BJ36">
            <v>53</v>
          </cell>
          <cell r="BK36">
            <v>0</v>
          </cell>
          <cell r="BL36">
            <v>-564.06999999994878</v>
          </cell>
          <cell r="BM36">
            <v>-146.79999999998836</v>
          </cell>
          <cell r="BN36">
            <v>204.55999999999767</v>
          </cell>
          <cell r="BO36">
            <v>-333.69000000000233</v>
          </cell>
          <cell r="BP36">
            <v>0</v>
          </cell>
          <cell r="BQ36">
            <v>331.73999999999069</v>
          </cell>
          <cell r="BR36">
            <v>788.87000000011176</v>
          </cell>
          <cell r="BS36">
            <v>-542.21999999997206</v>
          </cell>
          <cell r="BT36">
            <v>66.189999999944121</v>
          </cell>
          <cell r="BU36">
            <v>268.71999999997206</v>
          </cell>
          <cell r="BV36">
            <v>0</v>
          </cell>
          <cell r="BW36">
            <v>33</v>
          </cell>
          <cell r="BX36">
            <v>0</v>
          </cell>
          <cell r="BY36">
            <v>118.28000000002794</v>
          </cell>
          <cell r="BZ36">
            <v>-67.319999999948777</v>
          </cell>
          <cell r="CA36">
            <v>337.59999999997672</v>
          </cell>
          <cell r="CB36">
            <v>597.3399999999674</v>
          </cell>
          <cell r="CC36">
            <v>85.53000000002794</v>
          </cell>
          <cell r="CD36">
            <v>-108.25</v>
          </cell>
          <cell r="CE36">
            <v>248.61000000033528</v>
          </cell>
          <cell r="CF36">
            <v>-726.65999999997439</v>
          </cell>
          <cell r="CG36">
            <v>-46</v>
          </cell>
          <cell r="CH36">
            <v>-86.869999999995343</v>
          </cell>
          <cell r="CI36">
            <v>183.20000000001164</v>
          </cell>
          <cell r="CJ36">
            <v>89.739999999990687</v>
          </cell>
          <cell r="CK36">
            <v>183.90000000002328</v>
          </cell>
          <cell r="CL36">
            <v>516.44000000000233</v>
          </cell>
          <cell r="CM36">
            <v>62.220000000030268</v>
          </cell>
          <cell r="CN36">
            <v>35.689999999944121</v>
          </cell>
          <cell r="CO36">
            <v>-20.869999999995343</v>
          </cell>
          <cell r="CP36">
            <v>458.32000000000698</v>
          </cell>
          <cell r="CQ36">
            <v>-400.5</v>
          </cell>
          <cell r="CR36">
            <v>2596.0699999993667</v>
          </cell>
          <cell r="CS36">
            <v>743.59000000002561</v>
          </cell>
          <cell r="CT36">
            <v>-190.09999999997672</v>
          </cell>
          <cell r="CU36">
            <v>-132.13000000000466</v>
          </cell>
          <cell r="CV36">
            <v>914.77999999996973</v>
          </cell>
          <cell r="CW36">
            <v>-41.369999999995343</v>
          </cell>
          <cell r="CX36">
            <v>0</v>
          </cell>
          <cell r="CY36">
            <v>602.85999999998603</v>
          </cell>
          <cell r="CZ36">
            <v>-165.45000000001164</v>
          </cell>
          <cell r="DA36">
            <v>477.46000000002095</v>
          </cell>
          <cell r="DB36">
            <v>-456.69000000000233</v>
          </cell>
          <cell r="DC36">
            <v>206.02000000001863</v>
          </cell>
          <cell r="DD36">
            <v>637.09999999997672</v>
          </cell>
          <cell r="DE36">
            <v>713.95999999996275</v>
          </cell>
          <cell r="DF36">
            <v>-530.72000000003027</v>
          </cell>
          <cell r="DG36">
            <v>43.419999999983702</v>
          </cell>
          <cell r="DH36">
            <v>0</v>
          </cell>
          <cell r="DI36">
            <v>-49.450000000011642</v>
          </cell>
          <cell r="DJ36">
            <v>0</v>
          </cell>
          <cell r="DK36">
            <v>349.76000000000931</v>
          </cell>
          <cell r="DL36">
            <v>257.65000000002328</v>
          </cell>
          <cell r="DM36">
            <v>402.73999999999069</v>
          </cell>
          <cell r="DN36">
            <v>-113.53999999997905</v>
          </cell>
          <cell r="DO36">
            <v>396</v>
          </cell>
          <cell r="DP36">
            <v>-268.18000000005122</v>
          </cell>
          <cell r="DQ36">
            <v>226.27999999996973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14.468609999981709</v>
          </cell>
          <cell r="G38">
            <v>-15.240030000044499</v>
          </cell>
          <cell r="H38">
            <v>-41.510170000023209</v>
          </cell>
          <cell r="I38">
            <v>-87.143549999978859</v>
          </cell>
          <cell r="J38">
            <v>60.368099999963306</v>
          </cell>
          <cell r="K38">
            <v>188.05313999997452</v>
          </cell>
          <cell r="L38">
            <v>-98.554599999915808</v>
          </cell>
          <cell r="M38">
            <v>2.7636400000192225</v>
          </cell>
          <cell r="N38">
            <v>0</v>
          </cell>
          <cell r="O38">
            <v>11.033100000000559</v>
          </cell>
          <cell r="P38">
            <v>0</v>
          </cell>
          <cell r="Q38">
            <v>0</v>
          </cell>
          <cell r="R38">
            <v>106.34548000246286</v>
          </cell>
          <cell r="S38">
            <v>3.0967200000304729</v>
          </cell>
          <cell r="T38">
            <v>-5.0949000000255182</v>
          </cell>
          <cell r="U38">
            <v>-7.2216000000480562</v>
          </cell>
          <cell r="V38">
            <v>-40.667400000034831</v>
          </cell>
          <cell r="W38">
            <v>96.126840000040829</v>
          </cell>
          <cell r="X38">
            <v>118.26000000000931</v>
          </cell>
          <cell r="Y38">
            <v>-82.694399999687448</v>
          </cell>
          <cell r="Z38">
            <v>53.319200000027195</v>
          </cell>
          <cell r="AA38">
            <v>-48.384399999980815</v>
          </cell>
          <cell r="AB38">
            <v>14.057640000013635</v>
          </cell>
          <cell r="AC38">
            <v>0</v>
          </cell>
          <cell r="AD38">
            <v>5.5477799999061972</v>
          </cell>
          <cell r="AE38">
            <v>-68.46183000318706</v>
          </cell>
          <cell r="AF38">
            <v>0.86701000004541129</v>
          </cell>
          <cell r="AG38">
            <v>-12.764140000042971</v>
          </cell>
          <cell r="AH38">
            <v>-51.131680000049528</v>
          </cell>
          <cell r="AI38">
            <v>0</v>
          </cell>
          <cell r="AJ38">
            <v>-14.053699999931268</v>
          </cell>
          <cell r="AK38">
            <v>-17.492099999915808</v>
          </cell>
          <cell r="AL38">
            <v>2.6864999998360872</v>
          </cell>
          <cell r="AM38">
            <v>57.15677999984473</v>
          </cell>
          <cell r="AN38">
            <v>-33.73050000006333</v>
          </cell>
          <cell r="AO38">
            <v>0</v>
          </cell>
          <cell r="AP38">
            <v>0</v>
          </cell>
          <cell r="AQ38">
            <v>0</v>
          </cell>
          <cell r="AR38">
            <v>57.38624999858439</v>
          </cell>
          <cell r="AS38">
            <v>0</v>
          </cell>
          <cell r="AT38">
            <v>0.61119999998481944</v>
          </cell>
          <cell r="AU38">
            <v>-83.699199999973644</v>
          </cell>
          <cell r="AV38">
            <v>-34.895999999949709</v>
          </cell>
          <cell r="AW38">
            <v>-19.599999999976717</v>
          </cell>
          <cell r="AX38">
            <v>140.64608999993652</v>
          </cell>
          <cell r="AY38">
            <v>0</v>
          </cell>
          <cell r="AZ38">
            <v>74.517560000065714</v>
          </cell>
          <cell r="BA38">
            <v>-3.5438000001013279</v>
          </cell>
          <cell r="BB38">
            <v>1.0111999999498948</v>
          </cell>
          <cell r="BC38">
            <v>-17.660800000012387</v>
          </cell>
          <cell r="BD38">
            <v>0</v>
          </cell>
          <cell r="BE38">
            <v>-143.12102999910712</v>
          </cell>
          <cell r="BF38">
            <v>0</v>
          </cell>
          <cell r="BG38">
            <v>-18.22697999997763</v>
          </cell>
          <cell r="BH38">
            <v>-35.299649999942631</v>
          </cell>
          <cell r="BI38">
            <v>3.8258999999379739</v>
          </cell>
          <cell r="BJ38">
            <v>-27.369900000048801</v>
          </cell>
          <cell r="BK38">
            <v>35.848799999803305</v>
          </cell>
          <cell r="BL38">
            <v>-26.426399999763817</v>
          </cell>
          <cell r="BM38">
            <v>2.371199999935925</v>
          </cell>
          <cell r="BN38">
            <v>-77.843999999808148</v>
          </cell>
          <cell r="BO38">
            <v>0</v>
          </cell>
          <cell r="BP38">
            <v>0</v>
          </cell>
          <cell r="BQ38">
            <v>0</v>
          </cell>
          <cell r="BR38">
            <v>-150.53766000084579</v>
          </cell>
          <cell r="BS38">
            <v>0</v>
          </cell>
          <cell r="BT38">
            <v>0.85837999993236735</v>
          </cell>
          <cell r="BU38">
            <v>-26.553000000014435</v>
          </cell>
          <cell r="BV38">
            <v>-14.689320000004955</v>
          </cell>
          <cell r="BW38">
            <v>-20.808200000086799</v>
          </cell>
          <cell r="BX38">
            <v>-72.125900000100955</v>
          </cell>
          <cell r="BY38">
            <v>3.2920799998100847</v>
          </cell>
          <cell r="BZ38">
            <v>59.110700000077486</v>
          </cell>
          <cell r="CA38">
            <v>-79.622399999992922</v>
          </cell>
          <cell r="CB38">
            <v>0</v>
          </cell>
          <cell r="CC38">
            <v>0</v>
          </cell>
          <cell r="CD38">
            <v>0</v>
          </cell>
          <cell r="CE38">
            <v>-344.67486999928951</v>
          </cell>
          <cell r="CF38">
            <v>0</v>
          </cell>
          <cell r="CG38">
            <v>0.89946000004420057</v>
          </cell>
          <cell r="CH38">
            <v>-42.88337999995565</v>
          </cell>
          <cell r="CI38">
            <v>-101.77919999993173</v>
          </cell>
          <cell r="CJ38">
            <v>-106.70400000002701</v>
          </cell>
          <cell r="CK38">
            <v>-79.470099999802187</v>
          </cell>
          <cell r="CL38">
            <v>-3.0038000002969056</v>
          </cell>
          <cell r="CM38">
            <v>10.154149999842048</v>
          </cell>
          <cell r="CN38">
            <v>0</v>
          </cell>
          <cell r="CO38">
            <v>0</v>
          </cell>
          <cell r="CP38">
            <v>-21.888000000093598</v>
          </cell>
          <cell r="CQ38">
            <v>0</v>
          </cell>
          <cell r="CR38">
            <v>-95.312559999525547</v>
          </cell>
          <cell r="CS38">
            <v>0</v>
          </cell>
          <cell r="CT38">
            <v>0.91000000003259629</v>
          </cell>
          <cell r="CU38">
            <v>-27.965000000025611</v>
          </cell>
          <cell r="CV38">
            <v>-48.404999999969732</v>
          </cell>
          <cell r="CW38">
            <v>7.3745000000344589</v>
          </cell>
          <cell r="CX38">
            <v>-64.949640000006184</v>
          </cell>
          <cell r="CY38">
            <v>0</v>
          </cell>
          <cell r="CZ38">
            <v>91.589479999849573</v>
          </cell>
          <cell r="DA38">
            <v>-54.976399999810383</v>
          </cell>
          <cell r="DB38">
            <v>1.1095000000204891</v>
          </cell>
          <cell r="DC38">
            <v>0</v>
          </cell>
          <cell r="DD38">
            <v>0</v>
          </cell>
          <cell r="DE38">
            <v>-278.71128999814391</v>
          </cell>
          <cell r="DF38">
            <v>0</v>
          </cell>
          <cell r="DG38">
            <v>0</v>
          </cell>
          <cell r="DH38">
            <v>-27.193679999967571</v>
          </cell>
          <cell r="DI38">
            <v>-60.910119999956805</v>
          </cell>
          <cell r="DJ38">
            <v>-11.01207999989856</v>
          </cell>
          <cell r="DK38">
            <v>105.5918000000529</v>
          </cell>
          <cell r="DL38">
            <v>-90.907299999846146</v>
          </cell>
          <cell r="DM38">
            <v>-139.57105000014417</v>
          </cell>
          <cell r="DN38">
            <v>-23.058079999871552</v>
          </cell>
          <cell r="DO38">
            <v>0</v>
          </cell>
          <cell r="DP38">
            <v>-29.09465999994427</v>
          </cell>
          <cell r="DQ38">
            <v>-2.5561200000811368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-192.36982899997383</v>
          </cell>
          <cell r="AS39">
            <v>0</v>
          </cell>
          <cell r="AT39">
            <v>0</v>
          </cell>
          <cell r="AU39">
            <v>0</v>
          </cell>
          <cell r="AV39">
            <v>-192.36982899999998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-1379.4174800000619</v>
          </cell>
          <cell r="BS39">
            <v>0</v>
          </cell>
          <cell r="BT39">
            <v>0</v>
          </cell>
          <cell r="BU39">
            <v>-22.942779999999999</v>
          </cell>
          <cell r="BV39">
            <v>-1356.4747000000007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-819.34090000006836</v>
          </cell>
          <cell r="CF39">
            <v>0</v>
          </cell>
          <cell r="CG39">
            <v>0</v>
          </cell>
          <cell r="CH39">
            <v>0</v>
          </cell>
          <cell r="CI39">
            <v>-819.34089999999924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-1766.984599999967</v>
          </cell>
          <cell r="CS39">
            <v>0</v>
          </cell>
          <cell r="CT39">
            <v>0</v>
          </cell>
          <cell r="CU39">
            <v>-1393.2472999999991</v>
          </cell>
          <cell r="CV39">
            <v>-373.73730000000069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-16315.526199999964</v>
          </cell>
          <cell r="DF39">
            <v>0</v>
          </cell>
          <cell r="DG39">
            <v>0</v>
          </cell>
          <cell r="DH39">
            <v>-8099.3059999999823</v>
          </cell>
          <cell r="DI39">
            <v>-5949.6327000000165</v>
          </cell>
          <cell r="DJ39">
            <v>0</v>
          </cell>
          <cell r="DK39">
            <v>-2266.5875000000015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394.47860999964178</v>
          </cell>
          <cell r="G41">
            <v>-10639.910029999912</v>
          </cell>
          <cell r="H41">
            <v>-8836.720170000568</v>
          </cell>
          <cell r="I41">
            <v>160.25645000115037</v>
          </cell>
          <cell r="J41">
            <v>-2737.4919000007212</v>
          </cell>
          <cell r="K41">
            <v>126.95313999988139</v>
          </cell>
          <cell r="L41">
            <v>3877.4654000028968</v>
          </cell>
          <cell r="M41">
            <v>9648.6536400020123</v>
          </cell>
          <cell r="N41">
            <v>5139.4200000017881</v>
          </cell>
          <cell r="O41">
            <v>-880.53689999505877</v>
          </cell>
          <cell r="P41">
            <v>-3357.4799999985844</v>
          </cell>
          <cell r="Q41">
            <v>-4656.839999999851</v>
          </cell>
          <cell r="R41">
            <v>-32236.334520041943</v>
          </cell>
          <cell r="S41">
            <v>-12296.863280000165</v>
          </cell>
          <cell r="T41">
            <v>-12400.754900000989</v>
          </cell>
          <cell r="U41">
            <v>-8112.3716000001878</v>
          </cell>
          <cell r="V41">
            <v>-2971.7673999983817</v>
          </cell>
          <cell r="W41">
            <v>-1727.1031599994749</v>
          </cell>
          <cell r="X41">
            <v>-605.70000000111759</v>
          </cell>
          <cell r="Y41">
            <v>4032.255600001663</v>
          </cell>
          <cell r="Z41">
            <v>6425.0792000032961</v>
          </cell>
          <cell r="AA41">
            <v>6655.1855999976397</v>
          </cell>
          <cell r="AB41">
            <v>3857.4776399955153</v>
          </cell>
          <cell r="AC41">
            <v>-4902.359999999404</v>
          </cell>
          <cell r="AD41">
            <v>-10189.412220001221</v>
          </cell>
          <cell r="AE41">
            <v>3648.0981700122356</v>
          </cell>
          <cell r="AF41">
            <v>-16828.422989998013</v>
          </cell>
          <cell r="AG41">
            <v>-12957.704140003771</v>
          </cell>
          <cell r="AH41">
            <v>-4025.3316799979657</v>
          </cell>
          <cell r="AI41">
            <v>-774.79999999701977</v>
          </cell>
          <cell r="AJ41">
            <v>1720.1463000029325</v>
          </cell>
          <cell r="AK41">
            <v>1482.2078999988735</v>
          </cell>
          <cell r="AL41">
            <v>6876.6964999958873</v>
          </cell>
          <cell r="AM41">
            <v>11676.076779998839</v>
          </cell>
          <cell r="AN41">
            <v>4958.9695000015199</v>
          </cell>
          <cell r="AO41">
            <v>16061.359999999404</v>
          </cell>
          <cell r="AP41">
            <v>-3462.8000000007451</v>
          </cell>
          <cell r="AQ41">
            <v>-1078.3000000007451</v>
          </cell>
          <cell r="AR41">
            <v>1720.7664209902287</v>
          </cell>
          <cell r="AS41">
            <v>-9962.4799999985844</v>
          </cell>
          <cell r="AT41">
            <v>-14841.378799999133</v>
          </cell>
          <cell r="AU41">
            <v>-4474.6692000012845</v>
          </cell>
          <cell r="AV41">
            <v>-1471.2658289968967</v>
          </cell>
          <cell r="AW41">
            <v>1446.660000000149</v>
          </cell>
          <cell r="AX41">
            <v>1172.2460900004953</v>
          </cell>
          <cell r="AY41">
            <v>14812.429999999702</v>
          </cell>
          <cell r="AZ41">
            <v>11726.067560002208</v>
          </cell>
          <cell r="BA41">
            <v>7001.6761999987066</v>
          </cell>
          <cell r="BB41">
            <v>2276.9912000000477</v>
          </cell>
          <cell r="BC41">
            <v>-3808.6507999971509</v>
          </cell>
          <cell r="BD41">
            <v>-2156.859999999404</v>
          </cell>
          <cell r="BE41">
            <v>-2566.0910300016403</v>
          </cell>
          <cell r="BF41">
            <v>-14401.419999999925</v>
          </cell>
          <cell r="BG41">
            <v>-14487.546980001032</v>
          </cell>
          <cell r="BH41">
            <v>-5260.8196499999613</v>
          </cell>
          <cell r="BI41">
            <v>3127.9258999973536</v>
          </cell>
          <cell r="BJ41">
            <v>-1620.0198999997228</v>
          </cell>
          <cell r="BK41">
            <v>5435.7488000001758</v>
          </cell>
          <cell r="BL41">
            <v>10694.503600001335</v>
          </cell>
          <cell r="BM41">
            <v>4784.8711999990046</v>
          </cell>
          <cell r="BN41">
            <v>13578.716000005603</v>
          </cell>
          <cell r="BO41">
            <v>1319.0099999979138</v>
          </cell>
          <cell r="BP41">
            <v>-3543</v>
          </cell>
          <cell r="BQ41">
            <v>-2194.0599999986589</v>
          </cell>
          <cell r="BR41">
            <v>-1411.7851400077343</v>
          </cell>
          <cell r="BS41">
            <v>-20082.519999999553</v>
          </cell>
          <cell r="BT41">
            <v>-6007.1516199987382</v>
          </cell>
          <cell r="BU41">
            <v>-1582.1757799964398</v>
          </cell>
          <cell r="BV41">
            <v>1105.8359800055623</v>
          </cell>
          <cell r="BW41">
            <v>-204.00819999910891</v>
          </cell>
          <cell r="BX41">
            <v>4435.6741000004113</v>
          </cell>
          <cell r="BY41">
            <v>12333.372079994529</v>
          </cell>
          <cell r="BZ41">
            <v>9156.5907000005245</v>
          </cell>
          <cell r="CA41">
            <v>13245.977600000799</v>
          </cell>
          <cell r="CB41">
            <v>2808.0399999991059</v>
          </cell>
          <cell r="CC41">
            <v>-12036.669999998063</v>
          </cell>
          <cell r="CD41">
            <v>-4584.75</v>
          </cell>
          <cell r="CE41">
            <v>-6964.3057700395584</v>
          </cell>
          <cell r="CF41">
            <v>-20212.160000000149</v>
          </cell>
          <cell r="CG41">
            <v>-10311.8005400002</v>
          </cell>
          <cell r="CH41">
            <v>-3388.9533799998462</v>
          </cell>
          <cell r="CI41">
            <v>4892.7799000032246</v>
          </cell>
          <cell r="CJ41">
            <v>2567.8359999991953</v>
          </cell>
          <cell r="CK41">
            <v>8173.2298999987543</v>
          </cell>
          <cell r="CL41">
            <v>19783.336199998856</v>
          </cell>
          <cell r="CM41">
            <v>9902.2741499952972</v>
          </cell>
          <cell r="CN41">
            <v>10641.489999998361</v>
          </cell>
          <cell r="CO41">
            <v>-5088.5699999965727</v>
          </cell>
          <cell r="CP41">
            <v>-13915.167999997735</v>
          </cell>
          <cell r="CQ41">
            <v>-10008.60000000149</v>
          </cell>
          <cell r="CR41">
            <v>5434.9728400111198</v>
          </cell>
          <cell r="CS41">
            <v>-14894.410000002012</v>
          </cell>
          <cell r="CT41">
            <v>-8942.390000000596</v>
          </cell>
          <cell r="CU41">
            <v>-6499.7422999981791</v>
          </cell>
          <cell r="CV41">
            <v>2963.1376999989152</v>
          </cell>
          <cell r="CW41">
            <v>-393.79550000093877</v>
          </cell>
          <cell r="CX41">
            <v>7393.5503599978983</v>
          </cell>
          <cell r="CY41">
            <v>14227.560000002384</v>
          </cell>
          <cell r="CZ41">
            <v>11820.539480000734</v>
          </cell>
          <cell r="DA41">
            <v>13856.983599998057</v>
          </cell>
          <cell r="DB41">
            <v>1531.6194999963045</v>
          </cell>
          <cell r="DC41">
            <v>-9381.480000000447</v>
          </cell>
          <cell r="DD41">
            <v>-6246.5999999977648</v>
          </cell>
          <cell r="DE41">
            <v>25776.022509992123</v>
          </cell>
          <cell r="DF41">
            <v>-15896.719999998808</v>
          </cell>
          <cell r="DG41">
            <v>-7662.179999999702</v>
          </cell>
          <cell r="DH41">
            <v>-9811.8996799997985</v>
          </cell>
          <cell r="DI41">
            <v>-1530.9928199984133</v>
          </cell>
          <cell r="DJ41">
            <v>459.68792000040412</v>
          </cell>
          <cell r="DK41">
            <v>8311.4642999954522</v>
          </cell>
          <cell r="DL41">
            <v>18127.042700000107</v>
          </cell>
          <cell r="DM41">
            <v>15971.66895000264</v>
          </cell>
          <cell r="DN41">
            <v>20850.401919998229</v>
          </cell>
          <cell r="DO41">
            <v>1328.1000000014901</v>
          </cell>
          <cell r="DP41">
            <v>-9764.4746599979699</v>
          </cell>
          <cell r="DQ41">
            <v>5393.9238799959421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394.47860999964178</v>
          </cell>
          <cell r="G43">
            <v>-10639.910029999912</v>
          </cell>
          <cell r="H43">
            <v>-8836.720170000568</v>
          </cell>
          <cell r="I43">
            <v>160.25645000115037</v>
          </cell>
          <cell r="J43">
            <v>-2737.4919000007212</v>
          </cell>
          <cell r="K43">
            <v>126.95313999988139</v>
          </cell>
          <cell r="L43">
            <v>3877.4654000028968</v>
          </cell>
          <cell r="M43">
            <v>9648.6536400020123</v>
          </cell>
          <cell r="N43">
            <v>5139.4200000017881</v>
          </cell>
          <cell r="O43">
            <v>-880.53689999505877</v>
          </cell>
          <cell r="P43">
            <v>-3357.4799999985844</v>
          </cell>
          <cell r="Q43">
            <v>-4656.839999999851</v>
          </cell>
          <cell r="R43">
            <v>-32236.334520041943</v>
          </cell>
          <cell r="S43">
            <v>-12296.863280000165</v>
          </cell>
          <cell r="T43">
            <v>-12400.754900000989</v>
          </cell>
          <cell r="U43">
            <v>-8112.3716000001878</v>
          </cell>
          <cell r="V43">
            <v>-2971.7673999983817</v>
          </cell>
          <cell r="W43">
            <v>-1727.1031599994749</v>
          </cell>
          <cell r="X43">
            <v>-605.70000000111759</v>
          </cell>
          <cell r="Y43">
            <v>4032.255600001663</v>
          </cell>
          <cell r="Z43">
            <v>6425.0792000032961</v>
          </cell>
          <cell r="AA43">
            <v>6655.1855999976397</v>
          </cell>
          <cell r="AB43">
            <v>3857.4776399955153</v>
          </cell>
          <cell r="AC43">
            <v>-4902.359999999404</v>
          </cell>
          <cell r="AD43">
            <v>-10189.412220001221</v>
          </cell>
          <cell r="AE43">
            <v>3648.0981700122356</v>
          </cell>
          <cell r="AF43">
            <v>-16828.422989998013</v>
          </cell>
          <cell r="AG43">
            <v>-12957.704140003771</v>
          </cell>
          <cell r="AH43">
            <v>-4025.3316799979657</v>
          </cell>
          <cell r="AI43">
            <v>-774.79999999701977</v>
          </cell>
          <cell r="AJ43">
            <v>1720.1463000029325</v>
          </cell>
          <cell r="AK43">
            <v>1482.2078999988735</v>
          </cell>
          <cell r="AL43">
            <v>6876.6964999958873</v>
          </cell>
          <cell r="AM43">
            <v>11676.076779998839</v>
          </cell>
          <cell r="AN43">
            <v>4958.9695000015199</v>
          </cell>
          <cell r="AO43">
            <v>16061.359999999404</v>
          </cell>
          <cell r="AP43">
            <v>-3462.8000000007451</v>
          </cell>
          <cell r="AQ43">
            <v>-1078.3000000007451</v>
          </cell>
          <cell r="AR43">
            <v>1720.7664209902287</v>
          </cell>
          <cell r="AS43">
            <v>-9962.4799999985844</v>
          </cell>
          <cell r="AT43">
            <v>-14841.378799999133</v>
          </cell>
          <cell r="AU43">
            <v>-4474.6692000012845</v>
          </cell>
          <cell r="AV43">
            <v>-1471.2658289968967</v>
          </cell>
          <cell r="AW43">
            <v>1446.660000000149</v>
          </cell>
          <cell r="AX43">
            <v>1172.2460900004953</v>
          </cell>
          <cell r="AY43">
            <v>14812.429999999702</v>
          </cell>
          <cell r="AZ43">
            <v>11726.067560002208</v>
          </cell>
          <cell r="BA43">
            <v>7001.6761999987066</v>
          </cell>
          <cell r="BB43">
            <v>2276.9912000000477</v>
          </cell>
          <cell r="BC43">
            <v>-3808.6507999971509</v>
          </cell>
          <cell r="BD43">
            <v>-2156.859999999404</v>
          </cell>
          <cell r="BE43">
            <v>-2566.0910300016403</v>
          </cell>
          <cell r="BF43">
            <v>-14401.419999999925</v>
          </cell>
          <cell r="BG43">
            <v>-14487.546980001032</v>
          </cell>
          <cell r="BH43">
            <v>-5260.8196499999613</v>
          </cell>
          <cell r="BI43">
            <v>3127.9258999973536</v>
          </cell>
          <cell r="BJ43">
            <v>-1620.0198999997228</v>
          </cell>
          <cell r="BK43">
            <v>5435.7488000001758</v>
          </cell>
          <cell r="BL43">
            <v>10694.503600001335</v>
          </cell>
          <cell r="BM43">
            <v>4784.8711999990046</v>
          </cell>
          <cell r="BN43">
            <v>13578.716000005603</v>
          </cell>
          <cell r="BO43">
            <v>1319.0099999979138</v>
          </cell>
          <cell r="BP43">
            <v>-3543</v>
          </cell>
          <cell r="BQ43">
            <v>-2194.0599999986589</v>
          </cell>
          <cell r="BR43">
            <v>-1411.7851400077343</v>
          </cell>
          <cell r="BS43">
            <v>-20082.519999999553</v>
          </cell>
          <cell r="BT43">
            <v>-6007.1516199987382</v>
          </cell>
          <cell r="BU43">
            <v>-1582.1757799964398</v>
          </cell>
          <cell r="BV43">
            <v>1105.8359800055623</v>
          </cell>
          <cell r="BW43">
            <v>-204.00819999910891</v>
          </cell>
          <cell r="BX43">
            <v>4435.6741000004113</v>
          </cell>
          <cell r="BY43">
            <v>12333.372079994529</v>
          </cell>
          <cell r="BZ43">
            <v>9156.5907000005245</v>
          </cell>
          <cell r="CA43">
            <v>13245.977600000799</v>
          </cell>
          <cell r="CB43">
            <v>2808.0399999991059</v>
          </cell>
          <cell r="CC43">
            <v>-12036.669999998063</v>
          </cell>
          <cell r="CD43">
            <v>-4584.75</v>
          </cell>
          <cell r="CE43">
            <v>-6964.3057700395584</v>
          </cell>
          <cell r="CF43">
            <v>-20212.160000000149</v>
          </cell>
          <cell r="CG43">
            <v>-10311.8005400002</v>
          </cell>
          <cell r="CH43">
            <v>-3388.9533799998462</v>
          </cell>
          <cell r="CI43">
            <v>4892.7799000032246</v>
          </cell>
          <cell r="CJ43">
            <v>2567.8359999991953</v>
          </cell>
          <cell r="CK43">
            <v>8173.2298999987543</v>
          </cell>
          <cell r="CL43">
            <v>19783.336199998856</v>
          </cell>
          <cell r="CM43">
            <v>9902.2741499952972</v>
          </cell>
          <cell r="CN43">
            <v>10641.489999998361</v>
          </cell>
          <cell r="CO43">
            <v>-5088.5699999965727</v>
          </cell>
          <cell r="CP43">
            <v>-13915.167999997735</v>
          </cell>
          <cell r="CQ43">
            <v>-10008.60000000149</v>
          </cell>
          <cell r="CR43">
            <v>5434.9728400111198</v>
          </cell>
          <cell r="CS43">
            <v>-14894.410000002012</v>
          </cell>
          <cell r="CT43">
            <v>-8942.390000000596</v>
          </cell>
          <cell r="CU43">
            <v>-6499.7422999981791</v>
          </cell>
          <cell r="CV43">
            <v>2963.1376999989152</v>
          </cell>
          <cell r="CW43">
            <v>-393.79550000093877</v>
          </cell>
          <cell r="CX43">
            <v>7393.5503599978983</v>
          </cell>
          <cell r="CY43">
            <v>14227.560000002384</v>
          </cell>
          <cell r="CZ43">
            <v>11820.539480000734</v>
          </cell>
          <cell r="DA43">
            <v>13856.983599998057</v>
          </cell>
          <cell r="DB43">
            <v>1531.6194999963045</v>
          </cell>
          <cell r="DC43">
            <v>-9381.480000000447</v>
          </cell>
          <cell r="DD43">
            <v>-6246.5999999977648</v>
          </cell>
          <cell r="DE43">
            <v>25776.022509992123</v>
          </cell>
          <cell r="DF43">
            <v>-15896.719999998808</v>
          </cell>
          <cell r="DG43">
            <v>-7662.179999999702</v>
          </cell>
          <cell r="DH43">
            <v>-9811.8996799997985</v>
          </cell>
          <cell r="DI43">
            <v>-1530.9928199984133</v>
          </cell>
          <cell r="DJ43">
            <v>459.68792000040412</v>
          </cell>
          <cell r="DK43">
            <v>8311.4642999954522</v>
          </cell>
          <cell r="DL43">
            <v>18127.042700000107</v>
          </cell>
          <cell r="DM43">
            <v>15971.66895000264</v>
          </cell>
          <cell r="DN43">
            <v>20850.401919998229</v>
          </cell>
          <cell r="DO43">
            <v>1328.1000000014901</v>
          </cell>
          <cell r="DP43">
            <v>-9764.4746599979699</v>
          </cell>
          <cell r="DQ43">
            <v>5393.9238799959421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530.31299999999464</v>
          </cell>
          <cell r="G178">
            <v>-728.25</v>
          </cell>
          <cell r="H178">
            <v>-2115.4899999999907</v>
          </cell>
          <cell r="I178">
            <v>-756.0824999999968</v>
          </cell>
          <cell r="J178">
            <v>2284.609999999986</v>
          </cell>
          <cell r="K178">
            <v>1522.3650000002235</v>
          </cell>
          <cell r="L178">
            <v>-588.16300000000047</v>
          </cell>
          <cell r="M178">
            <v>-949.37999999988824</v>
          </cell>
          <cell r="N178">
            <v>-546.67900000000373</v>
          </cell>
          <cell r="O178">
            <v>-14.82300000000032</v>
          </cell>
          <cell r="P178">
            <v>267.93300000001909</v>
          </cell>
          <cell r="Q178">
            <v>99.290000000008149</v>
          </cell>
          <cell r="R178">
            <v>-1047.6109999986365</v>
          </cell>
          <cell r="S178">
            <v>-124.18500000000495</v>
          </cell>
          <cell r="T178">
            <v>213.25</v>
          </cell>
          <cell r="U178">
            <v>-1992.3199999998324</v>
          </cell>
          <cell r="V178">
            <v>-475.8859999999986</v>
          </cell>
          <cell r="W178">
            <v>1706.7900000000373</v>
          </cell>
          <cell r="X178">
            <v>2630.3000000000466</v>
          </cell>
          <cell r="Y178">
            <v>-298.27800000002026</v>
          </cell>
          <cell r="Z178">
            <v>27.460000000195578</v>
          </cell>
          <cell r="AA178">
            <v>-2323.4800000000105</v>
          </cell>
          <cell r="AB178">
            <v>6.463000000003376</v>
          </cell>
          <cell r="AC178">
            <v>-27.184999999997672</v>
          </cell>
          <cell r="AD178">
            <v>-390.54000000000815</v>
          </cell>
          <cell r="AE178">
            <v>-4041.0537999998778</v>
          </cell>
          <cell r="AF178">
            <v>116.37700000000041</v>
          </cell>
          <cell r="AG178">
            <v>-3.9539999999979045</v>
          </cell>
          <cell r="AH178">
            <v>-3265.6300000000047</v>
          </cell>
          <cell r="AI178">
            <v>0</v>
          </cell>
          <cell r="AJ178">
            <v>548.45000000006985</v>
          </cell>
          <cell r="AK178">
            <v>1615.109999999986</v>
          </cell>
          <cell r="AL178">
            <v>-271.88000000000466</v>
          </cell>
          <cell r="AM178">
            <v>1574.2000000001863</v>
          </cell>
          <cell r="AN178">
            <v>-3244.8570000000182</v>
          </cell>
          <cell r="AO178">
            <v>0</v>
          </cell>
          <cell r="AP178">
            <v>-329.13980000000038</v>
          </cell>
          <cell r="AQ178">
            <v>-779.72999999999956</v>
          </cell>
          <cell r="AR178">
            <v>280.8542999997735</v>
          </cell>
          <cell r="AS178">
            <v>-273.3176999999996</v>
          </cell>
          <cell r="AT178">
            <v>-234.70799999998417</v>
          </cell>
          <cell r="AU178">
            <v>-1514.9000000000233</v>
          </cell>
          <cell r="AV178">
            <v>-443.2410000000018</v>
          </cell>
          <cell r="AW178">
            <v>790.9100000000326</v>
          </cell>
          <cell r="AX178">
            <v>1293.3400000000838</v>
          </cell>
          <cell r="AY178">
            <v>549.03099999998813</v>
          </cell>
          <cell r="AZ178">
            <v>2575.0200000000186</v>
          </cell>
          <cell r="BA178">
            <v>-2461.2800000000279</v>
          </cell>
          <cell r="BB178">
            <v>0</v>
          </cell>
          <cell r="BC178">
            <v>0</v>
          </cell>
          <cell r="BD178">
            <v>0</v>
          </cell>
          <cell r="BE178">
            <v>1738.2158999992535</v>
          </cell>
          <cell r="BF178">
            <v>0</v>
          </cell>
          <cell r="BG178">
            <v>-196.64000000001397</v>
          </cell>
          <cell r="BH178">
            <v>-1752.8100000000559</v>
          </cell>
          <cell r="BI178">
            <v>168.55399999999645</v>
          </cell>
          <cell r="BJ178">
            <v>757.46999999997206</v>
          </cell>
          <cell r="BK178">
            <v>2182.6299999998882</v>
          </cell>
          <cell r="BL178">
            <v>-650.69000000000233</v>
          </cell>
          <cell r="BM178">
            <v>4075.910000000149</v>
          </cell>
          <cell r="BN178">
            <v>-3039.5958000000683</v>
          </cell>
          <cell r="BO178">
            <v>0</v>
          </cell>
          <cell r="BP178">
            <v>193.38769999999931</v>
          </cell>
          <cell r="BQ178">
            <v>0</v>
          </cell>
          <cell r="BR178">
            <v>219.17160000000149</v>
          </cell>
          <cell r="BS178">
            <v>0</v>
          </cell>
          <cell r="BT178">
            <v>151.34900000004563</v>
          </cell>
          <cell r="BU178">
            <v>-1414.8399999999674</v>
          </cell>
          <cell r="BV178">
            <v>0</v>
          </cell>
          <cell r="BW178">
            <v>-284.95999999996275</v>
          </cell>
          <cell r="BX178">
            <v>1342.0499999999302</v>
          </cell>
          <cell r="BY178">
            <v>-213.60000000003492</v>
          </cell>
          <cell r="BZ178">
            <v>2484.1399999998976</v>
          </cell>
          <cell r="CA178">
            <v>-1779.94200000001</v>
          </cell>
          <cell r="CB178">
            <v>0</v>
          </cell>
          <cell r="CC178">
            <v>-65.025400000000445</v>
          </cell>
          <cell r="CD178">
            <v>0</v>
          </cell>
          <cell r="CE178">
            <v>1573.0460000000894</v>
          </cell>
          <cell r="CF178">
            <v>0</v>
          </cell>
          <cell r="CG178">
            <v>41.744000000006054</v>
          </cell>
          <cell r="CH178">
            <v>-4329.0400000000373</v>
          </cell>
          <cell r="CI178">
            <v>-762.47799999998824</v>
          </cell>
          <cell r="CJ178">
            <v>585.49000000022352</v>
          </cell>
          <cell r="CK178">
            <v>3939.8199999999488</v>
          </cell>
          <cell r="CL178">
            <v>-89.310000000055879</v>
          </cell>
          <cell r="CM178">
            <v>3909.2600000000093</v>
          </cell>
          <cell r="CN178">
            <v>-1722.4399999999732</v>
          </cell>
          <cell r="CO178">
            <v>0</v>
          </cell>
          <cell r="CP178">
            <v>0</v>
          </cell>
          <cell r="CQ178">
            <v>0</v>
          </cell>
          <cell r="CR178">
            <v>-571.50700000114739</v>
          </cell>
          <cell r="CS178">
            <v>0</v>
          </cell>
          <cell r="CT178">
            <v>35.739999999990687</v>
          </cell>
          <cell r="CU178">
            <v>-3443.5599999999395</v>
          </cell>
          <cell r="CV178">
            <v>-462.59100000000035</v>
          </cell>
          <cell r="CW178">
            <v>488.05999999982305</v>
          </cell>
          <cell r="CX178">
            <v>941.60999999998603</v>
          </cell>
          <cell r="CY178">
            <v>492.4100000000326</v>
          </cell>
          <cell r="CZ178">
            <v>1747.899999999674</v>
          </cell>
          <cell r="DA178">
            <v>-371.07600000000093</v>
          </cell>
          <cell r="DB178">
            <v>0</v>
          </cell>
          <cell r="DC178">
            <v>0</v>
          </cell>
          <cell r="DD178">
            <v>0</v>
          </cell>
          <cell r="DE178">
            <v>-4721.9560000011697</v>
          </cell>
          <cell r="DF178">
            <v>20.150000000001455</v>
          </cell>
          <cell r="DG178">
            <v>0</v>
          </cell>
          <cell r="DH178">
            <v>-1094.1300000000047</v>
          </cell>
          <cell r="DI178">
            <v>-233.97900000000664</v>
          </cell>
          <cell r="DJ178">
            <v>1411.5300000000279</v>
          </cell>
          <cell r="DK178">
            <v>-579.36999999987893</v>
          </cell>
          <cell r="DL178">
            <v>-999.5</v>
          </cell>
          <cell r="DM178">
            <v>530.73999999975786</v>
          </cell>
          <cell r="DN178">
            <v>-1503.8579999999929</v>
          </cell>
          <cell r="DO178">
            <v>0</v>
          </cell>
          <cell r="DP178">
            <v>-1822.8199999999924</v>
          </cell>
          <cell r="DQ178">
            <v>-450.71900000000005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10109.700000000186</v>
          </cell>
          <cell r="G179">
            <v>9650.7000000001863</v>
          </cell>
          <cell r="H179">
            <v>-1640.5</v>
          </cell>
          <cell r="I179">
            <v>-3829.5200000000186</v>
          </cell>
          <cell r="J179">
            <v>-223.93999999994412</v>
          </cell>
          <cell r="K179">
            <v>937.39099999998871</v>
          </cell>
          <cell r="L179">
            <v>-394.59999999997672</v>
          </cell>
          <cell r="M179">
            <v>2395.5999999996275</v>
          </cell>
          <cell r="N179">
            <v>-2178.4600000000792</v>
          </cell>
          <cell r="O179">
            <v>-2046</v>
          </cell>
          <cell r="P179">
            <v>11708.700000000186</v>
          </cell>
          <cell r="Q179">
            <v>1969.8000000000466</v>
          </cell>
          <cell r="R179">
            <v>19331.259999997914</v>
          </cell>
          <cell r="S179">
            <v>4349.2999999998137</v>
          </cell>
          <cell r="T179">
            <v>3988</v>
          </cell>
          <cell r="U179">
            <v>-3490.2000000001863</v>
          </cell>
          <cell r="V179">
            <v>-2644.4000000000233</v>
          </cell>
          <cell r="W179">
            <v>971.59999999997672</v>
          </cell>
          <cell r="X179">
            <v>1181.2000000000116</v>
          </cell>
          <cell r="Y179">
            <v>-1142.2399999999907</v>
          </cell>
          <cell r="Z179">
            <v>-73.5</v>
          </cell>
          <cell r="AA179">
            <v>-1086.1000000000931</v>
          </cell>
          <cell r="AB179">
            <v>4290.4000000003725</v>
          </cell>
          <cell r="AC179">
            <v>5106.1999999999534</v>
          </cell>
          <cell r="AD179">
            <v>7881</v>
          </cell>
          <cell r="AE179">
            <v>31395.994999997318</v>
          </cell>
          <cell r="AF179">
            <v>11075.200000000186</v>
          </cell>
          <cell r="AG179">
            <v>7307.7000000001863</v>
          </cell>
          <cell r="AH179">
            <v>2915.7999999998137</v>
          </cell>
          <cell r="AI179">
            <v>-2315</v>
          </cell>
          <cell r="AJ179">
            <v>701.5</v>
          </cell>
          <cell r="AK179">
            <v>-24.505000000004657</v>
          </cell>
          <cell r="AL179">
            <v>2420.6000000000931</v>
          </cell>
          <cell r="AM179">
            <v>-112.5</v>
          </cell>
          <cell r="AN179">
            <v>-2300.7000000001863</v>
          </cell>
          <cell r="AO179">
            <v>848.20000000018626</v>
          </cell>
          <cell r="AP179">
            <v>3410.0999999999767</v>
          </cell>
          <cell r="AQ179">
            <v>7469.5999999996275</v>
          </cell>
          <cell r="AR179">
            <v>31253.189999997616</v>
          </cell>
          <cell r="AS179">
            <v>3659.2000000001863</v>
          </cell>
          <cell r="AT179">
            <v>8346</v>
          </cell>
          <cell r="AU179">
            <v>4944.7000000001863</v>
          </cell>
          <cell r="AV179">
            <v>-1527.7199999999721</v>
          </cell>
          <cell r="AW179">
            <v>-120.93999999994412</v>
          </cell>
          <cell r="AX179">
            <v>211.13000000000466</v>
          </cell>
          <cell r="AY179">
            <v>-1293.2000000001863</v>
          </cell>
          <cell r="AZ179">
            <v>10388.5</v>
          </cell>
          <cell r="BA179">
            <v>-1471.7999999998137</v>
          </cell>
          <cell r="BB179">
            <v>-2283</v>
          </cell>
          <cell r="BC179">
            <v>5201.1200000001118</v>
          </cell>
          <cell r="BD179">
            <v>5199.2000000001863</v>
          </cell>
          <cell r="BE179">
            <v>16355.25</v>
          </cell>
          <cell r="BF179">
            <v>1892.4000000003725</v>
          </cell>
          <cell r="BG179">
            <v>7119.7000000001863</v>
          </cell>
          <cell r="BH179">
            <v>5542.7000000001863</v>
          </cell>
          <cell r="BI179">
            <v>-4077.859999999986</v>
          </cell>
          <cell r="BJ179">
            <v>-1511.6899999999441</v>
          </cell>
          <cell r="BK179">
            <v>662</v>
          </cell>
          <cell r="BL179">
            <v>-957</v>
          </cell>
          <cell r="BM179">
            <v>3746.5</v>
          </cell>
          <cell r="BN179">
            <v>-1009.1000000000931</v>
          </cell>
          <cell r="BO179">
            <v>-2471.7999999998137</v>
          </cell>
          <cell r="BP179">
            <v>2492.2000000000698</v>
          </cell>
          <cell r="BQ179">
            <v>4927.2000000001863</v>
          </cell>
          <cell r="BR179">
            <v>32568.019999995828</v>
          </cell>
          <cell r="BS179">
            <v>12414.700000000186</v>
          </cell>
          <cell r="BT179">
            <v>5577.1999999999534</v>
          </cell>
          <cell r="BU179">
            <v>11.300000000046566</v>
          </cell>
          <cell r="BV179">
            <v>-3709.140000000014</v>
          </cell>
          <cell r="BW179">
            <v>46.199999999953434</v>
          </cell>
          <cell r="BX179">
            <v>379.55999999999767</v>
          </cell>
          <cell r="BY179">
            <v>1676.2999999998137</v>
          </cell>
          <cell r="BZ179">
            <v>-1317.5</v>
          </cell>
          <cell r="CA179">
            <v>-142.70000000018626</v>
          </cell>
          <cell r="CB179">
            <v>1092.5</v>
          </cell>
          <cell r="CC179">
            <v>6570.7999999998137</v>
          </cell>
          <cell r="CD179">
            <v>9968.7999999998137</v>
          </cell>
          <cell r="CE179">
            <v>28076.909999996424</v>
          </cell>
          <cell r="CF179">
            <v>23550</v>
          </cell>
          <cell r="CG179">
            <v>6082.1000000000931</v>
          </cell>
          <cell r="CH179">
            <v>300.79999999981374</v>
          </cell>
          <cell r="CI179">
            <v>-3247.8999999999069</v>
          </cell>
          <cell r="CJ179">
            <v>-36.700000000069849</v>
          </cell>
          <cell r="CK179">
            <v>-36.39000000001397</v>
          </cell>
          <cell r="CL179">
            <v>1163.5999999996275</v>
          </cell>
          <cell r="CM179">
            <v>-4821.5</v>
          </cell>
          <cell r="CN179">
            <v>-9654.5</v>
          </cell>
          <cell r="CO179">
            <v>-2951.2999999998137</v>
          </cell>
          <cell r="CP179">
            <v>8737.5</v>
          </cell>
          <cell r="CQ179">
            <v>8991.2000000001863</v>
          </cell>
          <cell r="CR179">
            <v>38225.460000000894</v>
          </cell>
          <cell r="CS179">
            <v>28407.5</v>
          </cell>
          <cell r="CT179">
            <v>13129.700000000186</v>
          </cell>
          <cell r="CU179">
            <v>1421.7999999998137</v>
          </cell>
          <cell r="CV179">
            <v>-2967.8000000000466</v>
          </cell>
          <cell r="CW179">
            <v>340.0999999998603</v>
          </cell>
          <cell r="CX179">
            <v>1452.1599999999744</v>
          </cell>
          <cell r="CY179">
            <v>-6356.5</v>
          </cell>
          <cell r="CZ179">
            <v>-2484</v>
          </cell>
          <cell r="DA179">
            <v>-7954.5</v>
          </cell>
          <cell r="DB179">
            <v>847.29999999981374</v>
          </cell>
          <cell r="DC179">
            <v>288</v>
          </cell>
          <cell r="DD179">
            <v>12101.700000000186</v>
          </cell>
          <cell r="DE179">
            <v>31432.740000002086</v>
          </cell>
          <cell r="DF179">
            <v>17290.799999999814</v>
          </cell>
          <cell r="DG179">
            <v>10054.800000000047</v>
          </cell>
          <cell r="DH179">
            <v>-4261.6000000000931</v>
          </cell>
          <cell r="DI179">
            <v>-3691.1600000000326</v>
          </cell>
          <cell r="DJ179">
            <v>299.79999999981374</v>
          </cell>
          <cell r="DK179">
            <v>1785</v>
          </cell>
          <cell r="DL179">
            <v>-3275</v>
          </cell>
          <cell r="DM179">
            <v>-13403</v>
          </cell>
          <cell r="DN179">
            <v>3789.5</v>
          </cell>
          <cell r="DO179">
            <v>5741.5</v>
          </cell>
          <cell r="DP179">
            <v>8708.0999999998603</v>
          </cell>
          <cell r="DQ179">
            <v>8394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-4279</v>
          </cell>
          <cell r="G180">
            <v>9407.5</v>
          </cell>
          <cell r="H180">
            <v>1106</v>
          </cell>
          <cell r="I180">
            <v>2577.5</v>
          </cell>
          <cell r="J180">
            <v>5265</v>
          </cell>
          <cell r="K180">
            <v>-4449</v>
          </cell>
          <cell r="L180">
            <v>-14291.5</v>
          </cell>
          <cell r="M180">
            <v>-6110</v>
          </cell>
          <cell r="N180">
            <v>4999.5</v>
          </cell>
          <cell r="O180">
            <v>1498</v>
          </cell>
          <cell r="P180">
            <v>6860.2999999998137</v>
          </cell>
          <cell r="Q180">
            <v>-3118.5</v>
          </cell>
          <cell r="R180">
            <v>2869.8000000119209</v>
          </cell>
          <cell r="S180">
            <v>2093</v>
          </cell>
          <cell r="T180">
            <v>654.40000000037253</v>
          </cell>
          <cell r="U180">
            <v>6095</v>
          </cell>
          <cell r="V180">
            <v>3366.4000000003725</v>
          </cell>
          <cell r="W180">
            <v>13618</v>
          </cell>
          <cell r="X180">
            <v>-694</v>
          </cell>
          <cell r="Y180">
            <v>-20747</v>
          </cell>
          <cell r="Z180">
            <v>-20236</v>
          </cell>
          <cell r="AA180">
            <v>4264</v>
          </cell>
          <cell r="AB180">
            <v>5143</v>
          </cell>
          <cell r="AC180">
            <v>7721</v>
          </cell>
          <cell r="AD180">
            <v>1592</v>
          </cell>
          <cell r="AE180">
            <v>-5264.9000000059605</v>
          </cell>
          <cell r="AF180">
            <v>-2027</v>
          </cell>
          <cell r="AG180">
            <v>1921.6999999999534</v>
          </cell>
          <cell r="AH180">
            <v>10567</v>
          </cell>
          <cell r="AI180">
            <v>1100.2999999998137</v>
          </cell>
          <cell r="AJ180">
            <v>12848</v>
          </cell>
          <cell r="AK180">
            <v>-5554.5</v>
          </cell>
          <cell r="AL180">
            <v>-22767</v>
          </cell>
          <cell r="AM180">
            <v>-20384</v>
          </cell>
          <cell r="AN180">
            <v>9294</v>
          </cell>
          <cell r="AO180">
            <v>423.5</v>
          </cell>
          <cell r="AP180">
            <v>9205.8999999999069</v>
          </cell>
          <cell r="AQ180">
            <v>107.20000000018626</v>
          </cell>
          <cell r="AR180">
            <v>4600.0999999940395</v>
          </cell>
          <cell r="AS180">
            <v>-824.79999999981374</v>
          </cell>
          <cell r="AT180">
            <v>4990.8000000000466</v>
          </cell>
          <cell r="AU180">
            <v>9927</v>
          </cell>
          <cell r="AV180">
            <v>3530.1000000000931</v>
          </cell>
          <cell r="AW180">
            <v>7560</v>
          </cell>
          <cell r="AX180">
            <v>-5418</v>
          </cell>
          <cell r="AY180">
            <v>-22560</v>
          </cell>
          <cell r="AZ180">
            <v>-20278</v>
          </cell>
          <cell r="BA180">
            <v>10969</v>
          </cell>
          <cell r="BB180">
            <v>5109.5</v>
          </cell>
          <cell r="BC180">
            <v>10279.700000000186</v>
          </cell>
          <cell r="BD180">
            <v>1314.7999999998137</v>
          </cell>
          <cell r="BE180">
            <v>5283.5000000149012</v>
          </cell>
          <cell r="BF180">
            <v>165.79999999981374</v>
          </cell>
          <cell r="BG180">
            <v>8473.5999999996275</v>
          </cell>
          <cell r="BH180">
            <v>11267.5</v>
          </cell>
          <cell r="BI180">
            <v>6884.7000000001863</v>
          </cell>
          <cell r="BJ180">
            <v>6440</v>
          </cell>
          <cell r="BK180">
            <v>-4258.5</v>
          </cell>
          <cell r="BL180">
            <v>-22809</v>
          </cell>
          <cell r="BM180">
            <v>-23230</v>
          </cell>
          <cell r="BN180">
            <v>4597</v>
          </cell>
          <cell r="BO180">
            <v>7374</v>
          </cell>
          <cell r="BP180">
            <v>9253</v>
          </cell>
          <cell r="BQ180">
            <v>1125.3999999999069</v>
          </cell>
          <cell r="BR180">
            <v>-3878.6599999964237</v>
          </cell>
          <cell r="BS180">
            <v>1480.0999999998603</v>
          </cell>
          <cell r="BT180">
            <v>11364.299999999814</v>
          </cell>
          <cell r="BU180">
            <v>13086</v>
          </cell>
          <cell r="BV180">
            <v>3277.4000000003725</v>
          </cell>
          <cell r="BW180">
            <v>176</v>
          </cell>
          <cell r="BX180">
            <v>-1895.5</v>
          </cell>
          <cell r="BY180">
            <v>-19342.5</v>
          </cell>
          <cell r="BZ180">
            <v>-24834</v>
          </cell>
          <cell r="CA180">
            <v>2485</v>
          </cell>
          <cell r="CB180">
            <v>4276.5</v>
          </cell>
          <cell r="CC180">
            <v>4268.4399999999441</v>
          </cell>
          <cell r="CD180">
            <v>1779.5999999998603</v>
          </cell>
          <cell r="CE180">
            <v>-1950.7000000029802</v>
          </cell>
          <cell r="CF180">
            <v>-1227.7999999998137</v>
          </cell>
          <cell r="CG180">
            <v>8117.7999999998137</v>
          </cell>
          <cell r="CH180">
            <v>9575.5</v>
          </cell>
          <cell r="CI180">
            <v>9359.5</v>
          </cell>
          <cell r="CJ180">
            <v>272</v>
          </cell>
          <cell r="CK180">
            <v>2166.5</v>
          </cell>
          <cell r="CL180">
            <v>-26269</v>
          </cell>
          <cell r="CM180">
            <v>-26254</v>
          </cell>
          <cell r="CN180">
            <v>7606</v>
          </cell>
          <cell r="CO180">
            <v>5000.5</v>
          </cell>
          <cell r="CP180">
            <v>6556.1999999999534</v>
          </cell>
          <cell r="CQ180">
            <v>3146.1000000000931</v>
          </cell>
          <cell r="CR180">
            <v>-11723</v>
          </cell>
          <cell r="CS180">
            <v>-321.70000000018626</v>
          </cell>
          <cell r="CT180">
            <v>4533</v>
          </cell>
          <cell r="CU180">
            <v>5904.5</v>
          </cell>
          <cell r="CV180">
            <v>3198</v>
          </cell>
          <cell r="CW180">
            <v>-1239</v>
          </cell>
          <cell r="CX180">
            <v>-4492</v>
          </cell>
          <cell r="CY180">
            <v>-21372</v>
          </cell>
          <cell r="CZ180">
            <v>-28160</v>
          </cell>
          <cell r="DA180">
            <v>4124</v>
          </cell>
          <cell r="DB180">
            <v>3737.5</v>
          </cell>
          <cell r="DC180">
            <v>19213.5</v>
          </cell>
          <cell r="DD180">
            <v>3151.1999999999534</v>
          </cell>
          <cell r="DE180">
            <v>-20947.999999985099</v>
          </cell>
          <cell r="DF180">
            <v>2377.2999999998137</v>
          </cell>
          <cell r="DG180">
            <v>2492</v>
          </cell>
          <cell r="DH180">
            <v>8629.7000000001863</v>
          </cell>
          <cell r="DI180">
            <v>4616.5</v>
          </cell>
          <cell r="DJ180">
            <v>-6095</v>
          </cell>
          <cell r="DK180">
            <v>-3212.5</v>
          </cell>
          <cell r="DL180">
            <v>-23338</v>
          </cell>
          <cell r="DM180">
            <v>-24538</v>
          </cell>
          <cell r="DN180">
            <v>6791</v>
          </cell>
          <cell r="DO180">
            <v>976</v>
          </cell>
          <cell r="DP180">
            <v>10542.59999999986</v>
          </cell>
          <cell r="DQ180">
            <v>-189.60000000009313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4012.7999999998137</v>
          </cell>
          <cell r="G181">
            <v>6002.3999999999069</v>
          </cell>
          <cell r="H181">
            <v>1614.2600000000093</v>
          </cell>
          <cell r="I181">
            <v>-681.90000000002328</v>
          </cell>
          <cell r="J181">
            <v>929.72000000003027</v>
          </cell>
          <cell r="K181">
            <v>35.579999999987194</v>
          </cell>
          <cell r="L181">
            <v>91.296800000000019</v>
          </cell>
          <cell r="M181">
            <v>1185.3390000001527</v>
          </cell>
          <cell r="N181">
            <v>-1409.0270000000601</v>
          </cell>
          <cell r="O181">
            <v>1653.1600000000326</v>
          </cell>
          <cell r="P181">
            <v>3890.2684999997728</v>
          </cell>
          <cell r="Q181">
            <v>4270.2000000001863</v>
          </cell>
          <cell r="R181">
            <v>13740.30199999921</v>
          </cell>
          <cell r="S181">
            <v>7930.7000000001863</v>
          </cell>
          <cell r="T181">
            <v>6490.6529999997001</v>
          </cell>
          <cell r="U181">
            <v>1498.3929999999236</v>
          </cell>
          <cell r="V181">
            <v>-2462.8000000000466</v>
          </cell>
          <cell r="W181">
            <v>-345.59999999997672</v>
          </cell>
          <cell r="X181">
            <v>716.85000000000582</v>
          </cell>
          <cell r="Y181">
            <v>84.238000000001193</v>
          </cell>
          <cell r="Z181">
            <v>-1170.8000000000466</v>
          </cell>
          <cell r="AA181">
            <v>-3663.8399999999674</v>
          </cell>
          <cell r="AB181">
            <v>-908.1500000001397</v>
          </cell>
          <cell r="AC181">
            <v>292</v>
          </cell>
          <cell r="AD181">
            <v>5278.6579999998212</v>
          </cell>
          <cell r="AE181">
            <v>21061.579399999231</v>
          </cell>
          <cell r="AF181">
            <v>12008.857000000309</v>
          </cell>
          <cell r="AG181">
            <v>4751.5154000001494</v>
          </cell>
          <cell r="AH181">
            <v>3162.403999999864</v>
          </cell>
          <cell r="AI181">
            <v>-913.59000000002561</v>
          </cell>
          <cell r="AJ181">
            <v>-405.65000000002328</v>
          </cell>
          <cell r="AK181">
            <v>305.19999999998254</v>
          </cell>
          <cell r="AL181">
            <v>-229.72000000000116</v>
          </cell>
          <cell r="AM181">
            <v>441.39999999990687</v>
          </cell>
          <cell r="AN181">
            <v>-2205.1199999999953</v>
          </cell>
          <cell r="AO181">
            <v>-956.37699999997858</v>
          </cell>
          <cell r="AP181">
            <v>3373.7600000000093</v>
          </cell>
          <cell r="AQ181">
            <v>1728.9000000001397</v>
          </cell>
          <cell r="AR181">
            <v>5316.3283999990672</v>
          </cell>
          <cell r="AS181">
            <v>11036.899999999907</v>
          </cell>
          <cell r="AT181">
            <v>5462.7083999998868</v>
          </cell>
          <cell r="AU181">
            <v>3553.0189999998547</v>
          </cell>
          <cell r="AV181">
            <v>-2631.0999999999767</v>
          </cell>
          <cell r="AW181">
            <v>386.06000000005588</v>
          </cell>
          <cell r="AX181">
            <v>10.910000000003492</v>
          </cell>
          <cell r="AY181">
            <v>-803.56500000000233</v>
          </cell>
          <cell r="AZ181">
            <v>-12666.76500000013</v>
          </cell>
          <cell r="BA181">
            <v>-5654.9990000000689</v>
          </cell>
          <cell r="BB181">
            <v>1445.170999999973</v>
          </cell>
          <cell r="BC181">
            <v>2200.1200000001118</v>
          </cell>
          <cell r="BD181">
            <v>2977.8690000001807</v>
          </cell>
          <cell r="BE181">
            <v>8409.8072999976575</v>
          </cell>
          <cell r="BF181">
            <v>5436.4570000001695</v>
          </cell>
          <cell r="BG181">
            <v>7453.7999999998137</v>
          </cell>
          <cell r="BH181">
            <v>4986.1199999998789</v>
          </cell>
          <cell r="BI181">
            <v>-1417</v>
          </cell>
          <cell r="BJ181">
            <v>-805.38159999996424</v>
          </cell>
          <cell r="BK181">
            <v>538.76989999989746</v>
          </cell>
          <cell r="BL181">
            <v>330.11900000000605</v>
          </cell>
          <cell r="BM181">
            <v>-6652.785000000149</v>
          </cell>
          <cell r="BN181">
            <v>-5616.6949999999488</v>
          </cell>
          <cell r="BO181">
            <v>-1592.9470000000438</v>
          </cell>
          <cell r="BP181">
            <v>1445.1500000000233</v>
          </cell>
          <cell r="BQ181">
            <v>4304.1999999999534</v>
          </cell>
          <cell r="BR181">
            <v>24164.566500002518</v>
          </cell>
          <cell r="BS181">
            <v>9822.8570000000764</v>
          </cell>
          <cell r="BT181">
            <v>14239.398999999976</v>
          </cell>
          <cell r="BU181">
            <v>2937.6999999999534</v>
          </cell>
          <cell r="BV181">
            <v>-1513.5400000000373</v>
          </cell>
          <cell r="BW181">
            <v>566.69999999995343</v>
          </cell>
          <cell r="BX181">
            <v>741.66350000002421</v>
          </cell>
          <cell r="BY181">
            <v>-4401.161999999953</v>
          </cell>
          <cell r="BZ181">
            <v>656.34299999987707</v>
          </cell>
          <cell r="CA181">
            <v>-5779.810999999987</v>
          </cell>
          <cell r="CB181">
            <v>-681.5</v>
          </cell>
          <cell r="CC181">
            <v>3443.3000000000466</v>
          </cell>
          <cell r="CD181">
            <v>4132.6170000003185</v>
          </cell>
          <cell r="CE181">
            <v>24552.541699998081</v>
          </cell>
          <cell r="CF181">
            <v>10370.588000000454</v>
          </cell>
          <cell r="CG181">
            <v>7342.5</v>
          </cell>
          <cell r="CH181">
            <v>1881.6000000000931</v>
          </cell>
          <cell r="CI181">
            <v>-1100.8999999999069</v>
          </cell>
          <cell r="CJ181">
            <v>1557.2344999999041</v>
          </cell>
          <cell r="CK181">
            <v>555.73420000000624</v>
          </cell>
          <cell r="CL181">
            <v>3148.4910000000382</v>
          </cell>
          <cell r="CM181">
            <v>1855.7299999999814</v>
          </cell>
          <cell r="CN181">
            <v>-8423.435999999987</v>
          </cell>
          <cell r="CO181">
            <v>-4023.8000000000466</v>
          </cell>
          <cell r="CP181">
            <v>6225</v>
          </cell>
          <cell r="CQ181">
            <v>5163.7999999998137</v>
          </cell>
          <cell r="CR181">
            <v>16206.76099999994</v>
          </cell>
          <cell r="CS181">
            <v>7075.7160000004806</v>
          </cell>
          <cell r="CT181">
            <v>10606.699999999953</v>
          </cell>
          <cell r="CU181">
            <v>2944.1400000001304</v>
          </cell>
          <cell r="CV181">
            <v>256.80000000004657</v>
          </cell>
          <cell r="CW181">
            <v>-348.89999999990687</v>
          </cell>
          <cell r="CX181">
            <v>1961.1999999999534</v>
          </cell>
          <cell r="CY181">
            <v>-811.72000000008848</v>
          </cell>
          <cell r="CZ181">
            <v>481.31399999978021</v>
          </cell>
          <cell r="DA181">
            <v>-5351.7399999997579</v>
          </cell>
          <cell r="DB181">
            <v>-2044.7999999998137</v>
          </cell>
          <cell r="DC181">
            <v>441.19999999995343</v>
          </cell>
          <cell r="DD181">
            <v>996.85099999979138</v>
          </cell>
          <cell r="DE181">
            <v>18274.749899998307</v>
          </cell>
          <cell r="DF181">
            <v>9823.2640000004321</v>
          </cell>
          <cell r="DG181">
            <v>5651.6695999999065</v>
          </cell>
          <cell r="DH181">
            <v>-1139.1740000001155</v>
          </cell>
          <cell r="DI181">
            <v>-2426.6999999999534</v>
          </cell>
          <cell r="DJ181">
            <v>-247.69999999995343</v>
          </cell>
          <cell r="DK181">
            <v>-633.84999999997672</v>
          </cell>
          <cell r="DL181">
            <v>1176.9379999999655</v>
          </cell>
          <cell r="DM181">
            <v>4609.9950000001118</v>
          </cell>
          <cell r="DN181">
            <v>-6405.8000000000466</v>
          </cell>
          <cell r="DO181">
            <v>-209.45200000004843</v>
          </cell>
          <cell r="DP181">
            <v>2820.7223000000231</v>
          </cell>
          <cell r="DQ181">
            <v>5254.8369999998249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-20.883999999998196</v>
          </cell>
          <cell r="G182">
            <v>281.42199999999866</v>
          </cell>
          <cell r="H182">
            <v>38.903999999994994</v>
          </cell>
          <cell r="I182">
            <v>0</v>
          </cell>
          <cell r="J182">
            <v>0</v>
          </cell>
          <cell r="K182">
            <v>0</v>
          </cell>
          <cell r="L182">
            <v>-48.514999999999418</v>
          </cell>
          <cell r="M182">
            <v>0</v>
          </cell>
          <cell r="N182">
            <v>-142.2970000000023</v>
          </cell>
          <cell r="O182">
            <v>-36.224999999998545</v>
          </cell>
          <cell r="P182">
            <v>211.03499999999985</v>
          </cell>
          <cell r="Q182">
            <v>0</v>
          </cell>
          <cell r="R182">
            <v>187.90059999999357</v>
          </cell>
          <cell r="S182">
            <v>-75.278999999998632</v>
          </cell>
          <cell r="T182">
            <v>-113.04300000000148</v>
          </cell>
          <cell r="U182">
            <v>31.415999999997439</v>
          </cell>
          <cell r="V182">
            <v>0</v>
          </cell>
          <cell r="W182">
            <v>-73.481400000000122</v>
          </cell>
          <cell r="X182">
            <v>0</v>
          </cell>
          <cell r="Y182">
            <v>-229.85800000000017</v>
          </cell>
          <cell r="Z182">
            <v>-85.819999999999709</v>
          </cell>
          <cell r="AA182">
            <v>62.510000000002037</v>
          </cell>
          <cell r="AB182">
            <v>21.298000000002503</v>
          </cell>
          <cell r="AC182">
            <v>101.03700000000026</v>
          </cell>
          <cell r="AD182">
            <v>549.12100000000282</v>
          </cell>
          <cell r="AE182">
            <v>531.71159999998054</v>
          </cell>
          <cell r="AF182">
            <v>-254.07999999999811</v>
          </cell>
          <cell r="AG182">
            <v>-149.60299999999916</v>
          </cell>
          <cell r="AH182">
            <v>413.9690000000046</v>
          </cell>
          <cell r="AI182">
            <v>0</v>
          </cell>
          <cell r="AJ182">
            <v>106.8056000000006</v>
          </cell>
          <cell r="AK182">
            <v>0</v>
          </cell>
          <cell r="AL182">
            <v>202.60199999999895</v>
          </cell>
          <cell r="AM182">
            <v>0</v>
          </cell>
          <cell r="AN182">
            <v>9.8000000001775334E-2</v>
          </cell>
          <cell r="AO182">
            <v>244.91600000000108</v>
          </cell>
          <cell r="AP182">
            <v>0</v>
          </cell>
          <cell r="AQ182">
            <v>-32.995999999999185</v>
          </cell>
          <cell r="AR182">
            <v>-302.64340000005905</v>
          </cell>
          <cell r="AS182">
            <v>-17.849000000001979</v>
          </cell>
          <cell r="AT182">
            <v>72.838999999999942</v>
          </cell>
          <cell r="AU182">
            <v>-31.919999999998254</v>
          </cell>
          <cell r="AV182">
            <v>11.29300000000012</v>
          </cell>
          <cell r="AW182">
            <v>-203.85240000000022</v>
          </cell>
          <cell r="AX182">
            <v>0</v>
          </cell>
          <cell r="AY182">
            <v>-282.0199999999968</v>
          </cell>
          <cell r="AZ182">
            <v>118.81300000000192</v>
          </cell>
          <cell r="BA182">
            <v>-124.73600000000079</v>
          </cell>
          <cell r="BB182">
            <v>0</v>
          </cell>
          <cell r="BC182">
            <v>154.78900000000021</v>
          </cell>
          <cell r="BD182">
            <v>0</v>
          </cell>
          <cell r="BE182">
            <v>497.26299999997718</v>
          </cell>
          <cell r="BF182">
            <v>243.78299999999945</v>
          </cell>
          <cell r="BG182">
            <v>619.20500000000175</v>
          </cell>
          <cell r="BH182">
            <v>120.68799999999828</v>
          </cell>
          <cell r="BI182">
            <v>0</v>
          </cell>
          <cell r="BJ182">
            <v>0</v>
          </cell>
          <cell r="BK182">
            <v>0</v>
          </cell>
          <cell r="BL182">
            <v>-159.73800000000483</v>
          </cell>
          <cell r="BM182">
            <v>-326.46099999999569</v>
          </cell>
          <cell r="BN182">
            <v>-164.30600000000049</v>
          </cell>
          <cell r="BO182">
            <v>164.09200000000055</v>
          </cell>
          <cell r="BP182">
            <v>0</v>
          </cell>
          <cell r="BQ182">
            <v>0</v>
          </cell>
          <cell r="BR182">
            <v>493.0732999999891</v>
          </cell>
          <cell r="BS182">
            <v>0</v>
          </cell>
          <cell r="BT182">
            <v>64.577999999997701</v>
          </cell>
          <cell r="BU182">
            <v>0</v>
          </cell>
          <cell r="BV182">
            <v>0</v>
          </cell>
          <cell r="BW182">
            <v>-53.220699999999852</v>
          </cell>
          <cell r="BX182">
            <v>0</v>
          </cell>
          <cell r="BY182">
            <v>-40.235000000000582</v>
          </cell>
          <cell r="BZ182">
            <v>-37.310000000012224</v>
          </cell>
          <cell r="CA182">
            <v>244.1919999999991</v>
          </cell>
          <cell r="CB182">
            <v>232.37299999999959</v>
          </cell>
          <cell r="CC182">
            <v>0</v>
          </cell>
          <cell r="CD182">
            <v>82.695999999999913</v>
          </cell>
          <cell r="CE182">
            <v>-707.77289999998175</v>
          </cell>
          <cell r="CF182">
            <v>384.82600000000093</v>
          </cell>
          <cell r="CG182">
            <v>359.47999999999956</v>
          </cell>
          <cell r="CH182">
            <v>-141.92499999999927</v>
          </cell>
          <cell r="CI182">
            <v>-211.50500000000011</v>
          </cell>
          <cell r="CJ182">
            <v>134.01310000000012</v>
          </cell>
          <cell r="CK182">
            <v>0</v>
          </cell>
          <cell r="CL182">
            <v>-442.11699999999837</v>
          </cell>
          <cell r="CM182">
            <v>-148.34399999999732</v>
          </cell>
          <cell r="CN182">
            <v>-238.77899999999863</v>
          </cell>
          <cell r="CO182">
            <v>0</v>
          </cell>
          <cell r="CP182">
            <v>0</v>
          </cell>
          <cell r="CQ182">
            <v>-403.4220000000023</v>
          </cell>
          <cell r="CR182">
            <v>-1205.6294000000344</v>
          </cell>
          <cell r="CS182">
            <v>-226.31600000000253</v>
          </cell>
          <cell r="CT182">
            <v>0</v>
          </cell>
          <cell r="CU182">
            <v>25.165000000000873</v>
          </cell>
          <cell r="CV182">
            <v>-498.38940000000002</v>
          </cell>
          <cell r="CW182">
            <v>154.79199999999946</v>
          </cell>
          <cell r="CX182">
            <v>0</v>
          </cell>
          <cell r="CY182">
            <v>-391.6050000000032</v>
          </cell>
          <cell r="CZ182">
            <v>-202.02999999999884</v>
          </cell>
          <cell r="DA182">
            <v>-34.77900000000227</v>
          </cell>
          <cell r="DB182">
            <v>182.80500000000029</v>
          </cell>
          <cell r="DC182">
            <v>0</v>
          </cell>
          <cell r="DD182">
            <v>-215.27200000000084</v>
          </cell>
          <cell r="DE182">
            <v>-33.430999999982305</v>
          </cell>
          <cell r="DF182">
            <v>334.15599999999904</v>
          </cell>
          <cell r="DG182">
            <v>127.48000000000138</v>
          </cell>
          <cell r="DH182">
            <v>0</v>
          </cell>
          <cell r="DI182">
            <v>-225.4350000000004</v>
          </cell>
          <cell r="DJ182">
            <v>0</v>
          </cell>
          <cell r="DK182">
            <v>0</v>
          </cell>
          <cell r="DL182">
            <v>-129.69000000000233</v>
          </cell>
          <cell r="DM182">
            <v>-458.94400000000314</v>
          </cell>
          <cell r="DN182">
            <v>-241.06700000000274</v>
          </cell>
          <cell r="DO182">
            <v>663.47499999999854</v>
          </cell>
          <cell r="DP182">
            <v>35.015999999999622</v>
          </cell>
          <cell r="DQ182">
            <v>-138.42199999999866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10352.928999999538</v>
          </cell>
          <cell r="G187">
            <v>24613.771999999881</v>
          </cell>
          <cell r="H187">
            <v>-996.82599999941885</v>
          </cell>
          <cell r="I187">
            <v>-2690.0024999999441</v>
          </cell>
          <cell r="J187">
            <v>8255.3899999968708</v>
          </cell>
          <cell r="K187">
            <v>-1953.663999998942</v>
          </cell>
          <cell r="L187">
            <v>-15231.48119999934</v>
          </cell>
          <cell r="M187">
            <v>-3478.4409999996424</v>
          </cell>
          <cell r="N187">
            <v>723.03700000047684</v>
          </cell>
          <cell r="O187">
            <v>1054.1119999988005</v>
          </cell>
          <cell r="P187">
            <v>22938.23649999965</v>
          </cell>
          <cell r="Q187">
            <v>3220.7900000000373</v>
          </cell>
          <cell r="R187">
            <v>35081.651600003242</v>
          </cell>
          <cell r="S187">
            <v>14173.536000000313</v>
          </cell>
          <cell r="T187">
            <v>11233.259999999776</v>
          </cell>
          <cell r="U187">
            <v>2142.288999998942</v>
          </cell>
          <cell r="V187">
            <v>-2216.6859999997541</v>
          </cell>
          <cell r="W187">
            <v>15877.308600001037</v>
          </cell>
          <cell r="X187">
            <v>3834.3499999996275</v>
          </cell>
          <cell r="Y187">
            <v>-22333.137999999337</v>
          </cell>
          <cell r="Z187">
            <v>-21538.660000003874</v>
          </cell>
          <cell r="AA187">
            <v>-2746.9100000020117</v>
          </cell>
          <cell r="AB187">
            <v>8553.0109999999404</v>
          </cell>
          <cell r="AC187">
            <v>13193.05199999921</v>
          </cell>
          <cell r="AD187">
            <v>14910.23900000006</v>
          </cell>
          <cell r="AE187">
            <v>43683.332199990749</v>
          </cell>
          <cell r="AF187">
            <v>20919.354000000283</v>
          </cell>
          <cell r="AG187">
            <v>13827.358400000259</v>
          </cell>
          <cell r="AH187">
            <v>13793.542999997735</v>
          </cell>
          <cell r="AI187">
            <v>-2128.2900000002701</v>
          </cell>
          <cell r="AJ187">
            <v>13799.105599995703</v>
          </cell>
          <cell r="AK187">
            <v>-3658.6950000021607</v>
          </cell>
          <cell r="AL187">
            <v>-20645.397999998182</v>
          </cell>
          <cell r="AM187">
            <v>-18480.900000002235</v>
          </cell>
          <cell r="AN187">
            <v>1543.4210000000894</v>
          </cell>
          <cell r="AO187">
            <v>560.23899999819696</v>
          </cell>
          <cell r="AP187">
            <v>15660.620199999772</v>
          </cell>
          <cell r="AQ187">
            <v>8492.9739999994636</v>
          </cell>
          <cell r="AR187">
            <v>41147.829300016165</v>
          </cell>
          <cell r="AS187">
            <v>13580.13329999987</v>
          </cell>
          <cell r="AT187">
            <v>18637.639400000684</v>
          </cell>
          <cell r="AU187">
            <v>16877.898999998346</v>
          </cell>
          <cell r="AV187">
            <v>-1060.6680000000633</v>
          </cell>
          <cell r="AW187">
            <v>8412.1776000037789</v>
          </cell>
          <cell r="AX187">
            <v>-3902.6199999991804</v>
          </cell>
          <cell r="AY187">
            <v>-24389.753999998793</v>
          </cell>
          <cell r="AZ187">
            <v>-19862.43200000003</v>
          </cell>
          <cell r="BA187">
            <v>1256.1849999986589</v>
          </cell>
          <cell r="BB187">
            <v>4271.6710000000894</v>
          </cell>
          <cell r="BC187">
            <v>17835.729000000283</v>
          </cell>
          <cell r="BD187">
            <v>9491.8690000008792</v>
          </cell>
          <cell r="BE187">
            <v>32284.036200001836</v>
          </cell>
          <cell r="BF187">
            <v>7738.4400000013411</v>
          </cell>
          <cell r="BG187">
            <v>23469.665000000969</v>
          </cell>
          <cell r="BH187">
            <v>20164.197999998927</v>
          </cell>
          <cell r="BI187">
            <v>1558.3940000003204</v>
          </cell>
          <cell r="BJ187">
            <v>4880.3984000012279</v>
          </cell>
          <cell r="BK187">
            <v>-875.10010000132024</v>
          </cell>
          <cell r="BL187">
            <v>-24246.308999998495</v>
          </cell>
          <cell r="BM187">
            <v>-22386.835999999195</v>
          </cell>
          <cell r="BN187">
            <v>-5232.696799999103</v>
          </cell>
          <cell r="BO187">
            <v>3473.3450000006706</v>
          </cell>
          <cell r="BP187">
            <v>13383.73769999994</v>
          </cell>
          <cell r="BQ187">
            <v>10356.799999998882</v>
          </cell>
          <cell r="BR187">
            <v>53566.171399995685</v>
          </cell>
          <cell r="BS187">
            <v>23717.657000000589</v>
          </cell>
          <cell r="BT187">
            <v>31396.82600000035</v>
          </cell>
          <cell r="BU187">
            <v>14620.160000000149</v>
          </cell>
          <cell r="BV187">
            <v>-1945.2799999997951</v>
          </cell>
          <cell r="BW187">
            <v>450.71929999813437</v>
          </cell>
          <cell r="BX187">
            <v>567.77349999919534</v>
          </cell>
          <cell r="BY187">
            <v>-22321.197000002488</v>
          </cell>
          <cell r="BZ187">
            <v>-23048.326999999583</v>
          </cell>
          <cell r="CA187">
            <v>-4973.2609999999404</v>
          </cell>
          <cell r="CB187">
            <v>4919.8729999996722</v>
          </cell>
          <cell r="CC187">
            <v>14217.514599999879</v>
          </cell>
          <cell r="CD187">
            <v>15963.713000000454</v>
          </cell>
          <cell r="CE187">
            <v>51544.024799972773</v>
          </cell>
          <cell r="CF187">
            <v>33077.614000000991</v>
          </cell>
          <cell r="CG187">
            <v>21943.623999999836</v>
          </cell>
          <cell r="CH187">
            <v>7286.9349999986589</v>
          </cell>
          <cell r="CI187">
            <v>4036.7169999992475</v>
          </cell>
          <cell r="CJ187">
            <v>2512.0376000031829</v>
          </cell>
          <cell r="CK187">
            <v>6625.6641999995336</v>
          </cell>
          <cell r="CL187">
            <v>-22488.336000001058</v>
          </cell>
          <cell r="CM187">
            <v>-25458.854000002146</v>
          </cell>
          <cell r="CN187">
            <v>-12433.155000001192</v>
          </cell>
          <cell r="CO187">
            <v>-1974.5999999996275</v>
          </cell>
          <cell r="CP187">
            <v>21518.700000000186</v>
          </cell>
          <cell r="CQ187">
            <v>16897.677999999374</v>
          </cell>
          <cell r="CR187">
            <v>40932.084599971771</v>
          </cell>
          <cell r="CS187">
            <v>34935.200000001118</v>
          </cell>
          <cell r="CT187">
            <v>28305.139999999665</v>
          </cell>
          <cell r="CU187">
            <v>6852.0450000017881</v>
          </cell>
          <cell r="CV187">
            <v>-473.98040000069886</v>
          </cell>
          <cell r="CW187">
            <v>-604.94799999892712</v>
          </cell>
          <cell r="CX187">
            <v>-137.03000000026077</v>
          </cell>
          <cell r="CY187">
            <v>-28439.415000000969</v>
          </cell>
          <cell r="CZ187">
            <v>-28616.815999999642</v>
          </cell>
          <cell r="DA187">
            <v>-9588.0949999988079</v>
          </cell>
          <cell r="DB187">
            <v>2722.804999999702</v>
          </cell>
          <cell r="DC187">
            <v>19942.700000000186</v>
          </cell>
          <cell r="DD187">
            <v>16034.479000000283</v>
          </cell>
          <cell r="DE187">
            <v>24004.102900028229</v>
          </cell>
          <cell r="DF187">
            <v>29845.669999999925</v>
          </cell>
          <cell r="DG187">
            <v>18325.949599999934</v>
          </cell>
          <cell r="DH187">
            <v>2134.7959999991581</v>
          </cell>
          <cell r="DI187">
            <v>-1960.7739999992773</v>
          </cell>
          <cell r="DJ187">
            <v>-4631.3699999973178</v>
          </cell>
          <cell r="DK187">
            <v>-2640.7199999997392</v>
          </cell>
          <cell r="DL187">
            <v>-26565.25200000219</v>
          </cell>
          <cell r="DM187">
            <v>-33259.208999998868</v>
          </cell>
          <cell r="DN187">
            <v>2429.7750000003725</v>
          </cell>
          <cell r="DO187">
            <v>7171.5229999981821</v>
          </cell>
          <cell r="DP187">
            <v>20283.61829999974</v>
          </cell>
          <cell r="DQ187">
            <v>12870.095999998972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9">
          <cell r="F189">
            <v>10352.928999997675</v>
          </cell>
          <cell r="G189">
            <v>24613.771999999881</v>
          </cell>
          <cell r="H189">
            <v>-996.82600000500679</v>
          </cell>
          <cell r="I189">
            <v>-2690.0024999976158</v>
          </cell>
          <cell r="J189">
            <v>8255.3899999931455</v>
          </cell>
          <cell r="K189">
            <v>-1953.66400000453</v>
          </cell>
          <cell r="L189">
            <v>-15231.481199994683</v>
          </cell>
          <cell r="M189">
            <v>-3478.4409999996424</v>
          </cell>
          <cell r="N189">
            <v>723.03700000047684</v>
          </cell>
          <cell r="O189">
            <v>1054.1119999960065</v>
          </cell>
          <cell r="P189">
            <v>22938.236500002444</v>
          </cell>
          <cell r="Q189">
            <v>3220.7899999991059</v>
          </cell>
          <cell r="R189">
            <v>35081.651599884033</v>
          </cell>
          <cell r="S189">
            <v>14173.53599999845</v>
          </cell>
          <cell r="T189">
            <v>11233.260000005364</v>
          </cell>
          <cell r="U189">
            <v>2142.2889999970794</v>
          </cell>
          <cell r="V189">
            <v>-2216.6859999969602</v>
          </cell>
          <cell r="W189">
            <v>15877.308600008488</v>
          </cell>
          <cell r="X189">
            <v>3834.3500000014901</v>
          </cell>
          <cell r="Y189">
            <v>-22333.137999996543</v>
          </cell>
          <cell r="Z189">
            <v>-21538.660000003874</v>
          </cell>
          <cell r="AA189">
            <v>-2746.9100000038743</v>
          </cell>
          <cell r="AB189">
            <v>8553.0109999999404</v>
          </cell>
          <cell r="AC189">
            <v>13193.052000001073</v>
          </cell>
          <cell r="AD189">
            <v>14910.23900000006</v>
          </cell>
          <cell r="AE189">
            <v>43683.332199990749</v>
          </cell>
          <cell r="AF189">
            <v>20919.354000002146</v>
          </cell>
          <cell r="AG189">
            <v>13827.358400002122</v>
          </cell>
          <cell r="AH189">
            <v>13793.542999997735</v>
          </cell>
          <cell r="AI189">
            <v>-2128.2899999991059</v>
          </cell>
          <cell r="AJ189">
            <v>13799.105599991977</v>
          </cell>
          <cell r="AK189">
            <v>-3658.695000000298</v>
          </cell>
          <cell r="AL189">
            <v>-20645.398000001907</v>
          </cell>
          <cell r="AM189">
            <v>-18480.90000000596</v>
          </cell>
          <cell r="AN189">
            <v>1543.4209999963641</v>
          </cell>
          <cell r="AO189">
            <v>560.2390000000596</v>
          </cell>
          <cell r="AP189">
            <v>15660.620200000703</v>
          </cell>
          <cell r="AQ189">
            <v>8492.9739999994636</v>
          </cell>
          <cell r="AR189">
            <v>41147.829300045967</v>
          </cell>
          <cell r="AS189">
            <v>13580.133300002664</v>
          </cell>
          <cell r="AT189">
            <v>18637.63939999789</v>
          </cell>
          <cell r="AU189">
            <v>16877.899000003934</v>
          </cell>
          <cell r="AV189">
            <v>-1060.6680000014603</v>
          </cell>
          <cell r="AW189">
            <v>8412.1775999963284</v>
          </cell>
          <cell r="AX189">
            <v>-3902.6199999973178</v>
          </cell>
          <cell r="AY189">
            <v>-24389.754000000656</v>
          </cell>
          <cell r="AZ189">
            <v>-19862.431999996305</v>
          </cell>
          <cell r="BA189">
            <v>1256.1849999949336</v>
          </cell>
          <cell r="BB189">
            <v>4271.6710000038147</v>
          </cell>
          <cell r="BC189">
            <v>17835.729000002146</v>
          </cell>
          <cell r="BD189">
            <v>9491.8690000027418</v>
          </cell>
          <cell r="BE189">
            <v>32284.036199986935</v>
          </cell>
          <cell r="BF189">
            <v>7738.4400000013411</v>
          </cell>
          <cell r="BG189">
            <v>23469.664999999106</v>
          </cell>
          <cell r="BH189">
            <v>20164.197999998927</v>
          </cell>
          <cell r="BI189">
            <v>1558.3940000012517</v>
          </cell>
          <cell r="BJ189">
            <v>4880.3984000012279</v>
          </cell>
          <cell r="BK189">
            <v>-875.10010000318289</v>
          </cell>
          <cell r="BL189">
            <v>-24246.309000000358</v>
          </cell>
          <cell r="BM189">
            <v>-22386.836000002921</v>
          </cell>
          <cell r="BN189">
            <v>-5232.696799993515</v>
          </cell>
          <cell r="BO189">
            <v>3473.3449999988079</v>
          </cell>
          <cell r="BP189">
            <v>13383.737700000405</v>
          </cell>
          <cell r="BQ189">
            <v>10356.800000000745</v>
          </cell>
          <cell r="BR189">
            <v>53566.171399950981</v>
          </cell>
          <cell r="BS189">
            <v>23717.65700000152</v>
          </cell>
          <cell r="BT189">
            <v>31396.826000001281</v>
          </cell>
          <cell r="BU189">
            <v>14620.160000003874</v>
          </cell>
          <cell r="BV189">
            <v>-1945.2800000011921</v>
          </cell>
          <cell r="BW189">
            <v>450.71930000185966</v>
          </cell>
          <cell r="BX189">
            <v>567.77350000292063</v>
          </cell>
          <cell r="BY189">
            <v>-22321.196999996901</v>
          </cell>
          <cell r="BZ189">
            <v>-23048.326999999583</v>
          </cell>
          <cell r="CA189">
            <v>-4973.2609999924898</v>
          </cell>
          <cell r="CB189">
            <v>4919.8729999996722</v>
          </cell>
          <cell r="CC189">
            <v>14217.514600001276</v>
          </cell>
          <cell r="CD189">
            <v>15963.712999999523</v>
          </cell>
          <cell r="CE189">
            <v>51544.024800002575</v>
          </cell>
          <cell r="CF189">
            <v>33077.61400000006</v>
          </cell>
          <cell r="CG189">
            <v>21943.623999997973</v>
          </cell>
          <cell r="CH189">
            <v>7286.9349999949336</v>
          </cell>
          <cell r="CI189">
            <v>4036.7170000001788</v>
          </cell>
          <cell r="CJ189">
            <v>2512.0376000031829</v>
          </cell>
          <cell r="CK189">
            <v>6625.6642000004649</v>
          </cell>
          <cell r="CL189">
            <v>-22488.336000002921</v>
          </cell>
          <cell r="CM189">
            <v>-25458.854000002146</v>
          </cell>
          <cell r="CN189">
            <v>-12433.155000001192</v>
          </cell>
          <cell r="CO189">
            <v>-1974.5999999977648</v>
          </cell>
          <cell r="CP189">
            <v>21518.699999999255</v>
          </cell>
          <cell r="CQ189">
            <v>16897.677999999374</v>
          </cell>
          <cell r="CR189">
            <v>40932.084599971771</v>
          </cell>
          <cell r="CS189">
            <v>34935.199999999255</v>
          </cell>
          <cell r="CT189">
            <v>28305.140000000596</v>
          </cell>
          <cell r="CU189">
            <v>6852.0450000017881</v>
          </cell>
          <cell r="CV189">
            <v>-473.98040000349283</v>
          </cell>
          <cell r="CW189">
            <v>-604.94799999892712</v>
          </cell>
          <cell r="CX189">
            <v>-137.0299999974668</v>
          </cell>
          <cell r="CY189">
            <v>-28439.414999999106</v>
          </cell>
          <cell r="CZ189">
            <v>-28616.815999999642</v>
          </cell>
          <cell r="DA189">
            <v>-9588.0949999988079</v>
          </cell>
          <cell r="DB189">
            <v>2722.804999999702</v>
          </cell>
          <cell r="DC189">
            <v>19942.699999999255</v>
          </cell>
          <cell r="DD189">
            <v>16034.479000002146</v>
          </cell>
          <cell r="DE189">
            <v>24004.102900087833</v>
          </cell>
          <cell r="DF189">
            <v>29845.670000001788</v>
          </cell>
          <cell r="DG189">
            <v>18325.949599999934</v>
          </cell>
          <cell r="DH189">
            <v>2134.7960000000894</v>
          </cell>
          <cell r="DI189">
            <v>-1960.7740000002086</v>
          </cell>
          <cell r="DJ189">
            <v>-4631.3699999898672</v>
          </cell>
          <cell r="DK189">
            <v>-2640.7200000025332</v>
          </cell>
          <cell r="DL189">
            <v>-26565.251999996603</v>
          </cell>
          <cell r="DM189">
            <v>-33259.208999998868</v>
          </cell>
          <cell r="DN189">
            <v>2429.7749999985099</v>
          </cell>
          <cell r="DO189">
            <v>7171.5229999981821</v>
          </cell>
          <cell r="DP189">
            <v>20283.618299998343</v>
          </cell>
          <cell r="DQ189">
            <v>12870.095999998972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-16.473999999998341</v>
          </cell>
          <cell r="G194">
            <v>-13.382000000001426</v>
          </cell>
          <cell r="H194">
            <v>-2.4349999999976717</v>
          </cell>
          <cell r="I194">
            <v>1.4680000000007567</v>
          </cell>
          <cell r="J194">
            <v>0</v>
          </cell>
          <cell r="K194">
            <v>0</v>
          </cell>
          <cell r="L194">
            <v>-41.529999999998836</v>
          </cell>
          <cell r="M194">
            <v>-44.007999999994354</v>
          </cell>
          <cell r="N194">
            <v>19.23700000000099</v>
          </cell>
          <cell r="O194">
            <v>-6.217000000000553</v>
          </cell>
          <cell r="P194">
            <v>-17.531000000002678</v>
          </cell>
          <cell r="Q194">
            <v>26.135999999998603</v>
          </cell>
          <cell r="R194">
            <v>13.322000000043772</v>
          </cell>
          <cell r="S194">
            <v>-28.294000000001688</v>
          </cell>
          <cell r="T194">
            <v>13.631000000001222</v>
          </cell>
          <cell r="U194">
            <v>35.800999999999476</v>
          </cell>
          <cell r="V194">
            <v>50.135000000002037</v>
          </cell>
          <cell r="W194">
            <v>17.475999999995111</v>
          </cell>
          <cell r="X194">
            <v>-13.637000000002445</v>
          </cell>
          <cell r="Y194">
            <v>-56.4629999999961</v>
          </cell>
          <cell r="Z194">
            <v>10.10899999999674</v>
          </cell>
          <cell r="AA194">
            <v>0.95599999999831198</v>
          </cell>
          <cell r="AB194">
            <v>-24.314000000002125</v>
          </cell>
          <cell r="AC194">
            <v>0</v>
          </cell>
          <cell r="AD194">
            <v>7.9219999999986612</v>
          </cell>
          <cell r="AE194">
            <v>25.297999999951571</v>
          </cell>
          <cell r="AF194">
            <v>23.552999999999884</v>
          </cell>
          <cell r="AG194">
            <v>31.052999999999884</v>
          </cell>
          <cell r="AH194">
            <v>60.683000000000902</v>
          </cell>
          <cell r="AI194">
            <v>-34.378999999999905</v>
          </cell>
          <cell r="AJ194">
            <v>3.0640000000021246</v>
          </cell>
          <cell r="AK194">
            <v>-22.149999999997817</v>
          </cell>
          <cell r="AL194">
            <v>-3.7999999999956344</v>
          </cell>
          <cell r="AM194">
            <v>-13.666000000004715</v>
          </cell>
          <cell r="AN194">
            <v>0.63599999999860302</v>
          </cell>
          <cell r="AO194">
            <v>-11.064000000002125</v>
          </cell>
          <cell r="AP194">
            <v>-18.707999999998719</v>
          </cell>
          <cell r="AQ194">
            <v>10.076000000000931</v>
          </cell>
          <cell r="AR194">
            <v>-83.95333999999275</v>
          </cell>
          <cell r="AS194">
            <v>-41.825000000000728</v>
          </cell>
          <cell r="AT194">
            <v>-42.357500000000073</v>
          </cell>
          <cell r="AU194">
            <v>7.4638999999999669</v>
          </cell>
          <cell r="AV194">
            <v>2.5423000000000116</v>
          </cell>
          <cell r="AW194">
            <v>0.31376000000000204</v>
          </cell>
          <cell r="AX194">
            <v>1.4811999999999443</v>
          </cell>
          <cell r="AY194">
            <v>0</v>
          </cell>
          <cell r="AZ194">
            <v>0</v>
          </cell>
          <cell r="BA194">
            <v>-5.4099999999998545</v>
          </cell>
          <cell r="BB194">
            <v>0</v>
          </cell>
          <cell r="BC194">
            <v>0.97000000000116415</v>
          </cell>
          <cell r="BD194">
            <v>-7.1319999999996071</v>
          </cell>
          <cell r="BE194">
            <v>-190.66355000001204</v>
          </cell>
          <cell r="BF194">
            <v>-29.930000000000291</v>
          </cell>
          <cell r="BG194">
            <v>-4.7987000000002809</v>
          </cell>
          <cell r="BH194">
            <v>4.681999999999789</v>
          </cell>
          <cell r="BI194">
            <v>5.5805000000000291</v>
          </cell>
          <cell r="BJ194">
            <v>7.1872499999999491</v>
          </cell>
          <cell r="BK194">
            <v>0</v>
          </cell>
          <cell r="BL194">
            <v>-1.5072999999999865</v>
          </cell>
          <cell r="BM194">
            <v>0</v>
          </cell>
          <cell r="BN194">
            <v>-25.348000000001775</v>
          </cell>
          <cell r="BO194">
            <v>3.7076999999999316</v>
          </cell>
          <cell r="BP194">
            <v>-87.270000000004075</v>
          </cell>
          <cell r="BQ194">
            <v>-62.966999999998734</v>
          </cell>
          <cell r="BR194">
            <v>-109.17627999999968</v>
          </cell>
          <cell r="BS194">
            <v>-11.280000000000655</v>
          </cell>
          <cell r="BT194">
            <v>0</v>
          </cell>
          <cell r="BU194">
            <v>0.41711999999995442</v>
          </cell>
          <cell r="BV194">
            <v>5.6687999999999192</v>
          </cell>
          <cell r="BW194">
            <v>0</v>
          </cell>
          <cell r="BX194">
            <v>0</v>
          </cell>
          <cell r="BY194">
            <v>4.8398000000001957</v>
          </cell>
          <cell r="BZ194">
            <v>32.416000000001077</v>
          </cell>
          <cell r="CA194">
            <v>11.069000000000415</v>
          </cell>
          <cell r="CB194">
            <v>-95.510999999998603</v>
          </cell>
          <cell r="CC194">
            <v>-16.628999999998996</v>
          </cell>
          <cell r="CD194">
            <v>-40.167000000001281</v>
          </cell>
          <cell r="CE194">
            <v>-272.94599999999627</v>
          </cell>
          <cell r="CF194">
            <v>5.4065999999997985</v>
          </cell>
          <cell r="CG194">
            <v>8.7490000000000236</v>
          </cell>
          <cell r="CH194">
            <v>2.203899999999976</v>
          </cell>
          <cell r="CI194">
            <v>0</v>
          </cell>
          <cell r="CJ194">
            <v>0</v>
          </cell>
          <cell r="CK194">
            <v>1.9389999999998508</v>
          </cell>
          <cell r="CL194">
            <v>-35.168000000001484</v>
          </cell>
          <cell r="CM194">
            <v>-21.415500000000065</v>
          </cell>
          <cell r="CN194">
            <v>-162.96099999999569</v>
          </cell>
          <cell r="CO194">
            <v>-71.700000000000728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F196">
            <v>-16.474000001326203</v>
          </cell>
          <cell r="G196">
            <v>-13.382000001147389</v>
          </cell>
          <cell r="H196">
            <v>-2.4349999986588955</v>
          </cell>
          <cell r="I196">
            <v>1.4679999984800816</v>
          </cell>
          <cell r="J196">
            <v>0</v>
          </cell>
          <cell r="K196">
            <v>0</v>
          </cell>
          <cell r="L196">
            <v>-41.530000001192093</v>
          </cell>
          <cell r="M196">
            <v>-44.007999999448657</v>
          </cell>
          <cell r="N196">
            <v>19.236999999731779</v>
          </cell>
          <cell r="O196">
            <v>-6.2170000001788139</v>
          </cell>
          <cell r="P196">
            <v>-17.531000001356006</v>
          </cell>
          <cell r="Q196">
            <v>26.135999999940395</v>
          </cell>
          <cell r="R196">
            <v>13.321999996900558</v>
          </cell>
          <cell r="S196">
            <v>-28.293999999761581</v>
          </cell>
          <cell r="T196">
            <v>13.631000000983477</v>
          </cell>
          <cell r="U196">
            <v>35.800999999046326</v>
          </cell>
          <cell r="V196">
            <v>50.134999999776483</v>
          </cell>
          <cell r="W196">
            <v>17.475999999791384</v>
          </cell>
          <cell r="X196">
            <v>-13.637000000104308</v>
          </cell>
          <cell r="Y196">
            <v>-56.462999999523163</v>
          </cell>
          <cell r="Z196">
            <v>10.109000001102686</v>
          </cell>
          <cell r="AA196">
            <v>0.95600000023841858</v>
          </cell>
          <cell r="AB196">
            <v>-24.314000001177192</v>
          </cell>
          <cell r="AC196">
            <v>0</v>
          </cell>
          <cell r="AD196">
            <v>7.9220000002533197</v>
          </cell>
          <cell r="AE196">
            <v>25.297999978065491</v>
          </cell>
          <cell r="AF196">
            <v>23.552999999374151</v>
          </cell>
          <cell r="AG196">
            <v>31.052999999374151</v>
          </cell>
          <cell r="AH196">
            <v>60.683000000193715</v>
          </cell>
          <cell r="AI196">
            <v>-34.378999998793006</v>
          </cell>
          <cell r="AJ196">
            <v>3.0639999993145466</v>
          </cell>
          <cell r="AK196">
            <v>-22.150000000372529</v>
          </cell>
          <cell r="AL196">
            <v>-3.7999999988824129</v>
          </cell>
          <cell r="AM196">
            <v>-13.665999999269843</v>
          </cell>
          <cell r="AN196">
            <v>0.6360000018030405</v>
          </cell>
          <cell r="AO196">
            <v>-11.063999999314547</v>
          </cell>
          <cell r="AP196">
            <v>-18.707999998703599</v>
          </cell>
          <cell r="AQ196">
            <v>10.075999999418855</v>
          </cell>
          <cell r="AR196">
            <v>-83.953339993953705</v>
          </cell>
          <cell r="AS196">
            <v>-41.824999999254942</v>
          </cell>
          <cell r="AT196">
            <v>-42.357499999925494</v>
          </cell>
          <cell r="AU196">
            <v>7.463900001719594</v>
          </cell>
          <cell r="AV196">
            <v>2.5422999989241362</v>
          </cell>
          <cell r="AW196">
            <v>0.31376000121235847</v>
          </cell>
          <cell r="AX196">
            <v>1.4812000002712011</v>
          </cell>
          <cell r="AY196">
            <v>0</v>
          </cell>
          <cell r="AZ196">
            <v>0</v>
          </cell>
          <cell r="BA196">
            <v>-5.4100000001490116</v>
          </cell>
          <cell r="BB196">
            <v>0</v>
          </cell>
          <cell r="BC196">
            <v>0.97000000067055225</v>
          </cell>
          <cell r="BD196">
            <v>-7.1319999992847443</v>
          </cell>
          <cell r="BE196">
            <v>-190.6635499894619</v>
          </cell>
          <cell r="BF196">
            <v>-29.929999999701977</v>
          </cell>
          <cell r="BG196">
            <v>-4.798700001090765</v>
          </cell>
          <cell r="BH196">
            <v>4.6820000000298023</v>
          </cell>
          <cell r="BI196">
            <v>5.5805000010877848</v>
          </cell>
          <cell r="BJ196">
            <v>7.1872499994933605</v>
          </cell>
          <cell r="BK196">
            <v>0</v>
          </cell>
          <cell r="BL196">
            <v>-1.5073000006377697</v>
          </cell>
          <cell r="BM196">
            <v>0</v>
          </cell>
          <cell r="BN196">
            <v>-25.348000001162291</v>
          </cell>
          <cell r="BO196">
            <v>3.7076999992132187</v>
          </cell>
          <cell r="BP196">
            <v>-87.27000000141561</v>
          </cell>
          <cell r="BQ196">
            <v>-62.967000000178814</v>
          </cell>
          <cell r="BR196">
            <v>-109.17627999186516</v>
          </cell>
          <cell r="BS196">
            <v>-11.280000001192093</v>
          </cell>
          <cell r="BT196">
            <v>0</v>
          </cell>
          <cell r="BU196">
            <v>0.41712000034749508</v>
          </cell>
          <cell r="BV196">
            <v>5.6688000001013279</v>
          </cell>
          <cell r="BW196">
            <v>0</v>
          </cell>
          <cell r="BX196">
            <v>0</v>
          </cell>
          <cell r="BY196">
            <v>4.8398000001907349</v>
          </cell>
          <cell r="BZ196">
            <v>32.415999999269843</v>
          </cell>
          <cell r="CA196">
            <v>11.06900000013411</v>
          </cell>
          <cell r="CB196">
            <v>-95.510999999940395</v>
          </cell>
          <cell r="CC196">
            <v>-16.628999998793006</v>
          </cell>
          <cell r="CD196">
            <v>-40.167000001296401</v>
          </cell>
          <cell r="CE196">
            <v>-272.94600000977516</v>
          </cell>
          <cell r="CF196">
            <v>5.4066000003367662</v>
          </cell>
          <cell r="CG196">
            <v>8.7489999998360872</v>
          </cell>
          <cell r="CH196">
            <v>2.2039000000804663</v>
          </cell>
          <cell r="CI196">
            <v>0</v>
          </cell>
          <cell r="CJ196">
            <v>0</v>
          </cell>
          <cell r="CK196">
            <v>1.9389999993145466</v>
          </cell>
          <cell r="CL196">
            <v>-35.167999999597669</v>
          </cell>
          <cell r="CM196">
            <v>-21.415500000119209</v>
          </cell>
          <cell r="CN196">
            <v>-162.96099999919534</v>
          </cell>
          <cell r="CO196">
            <v>-71.699999999254942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232.20723600685596</v>
          </cell>
          <cell r="S200">
            <v>0</v>
          </cell>
          <cell r="T200">
            <v>0</v>
          </cell>
          <cell r="U200">
            <v>232.20723600802012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122.0580710247159</v>
          </cell>
          <cell r="AS200">
            <v>0</v>
          </cell>
          <cell r="AT200">
            <v>0</v>
          </cell>
          <cell r="AU200">
            <v>0</v>
          </cell>
          <cell r="AV200">
            <v>122.05807102704421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133.6506930179894</v>
          </cell>
          <cell r="BF200">
            <v>0</v>
          </cell>
          <cell r="BG200">
            <v>0</v>
          </cell>
          <cell r="BH200">
            <v>0</v>
          </cell>
          <cell r="BI200">
            <v>133.65069301938638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312.36465600878</v>
          </cell>
          <cell r="BS200">
            <v>0</v>
          </cell>
          <cell r="BT200">
            <v>0</v>
          </cell>
          <cell r="BU200">
            <v>91.89076246204786</v>
          </cell>
          <cell r="BV200">
            <v>220.47389354603365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429.92222001031041</v>
          </cell>
          <cell r="CF200">
            <v>0</v>
          </cell>
          <cell r="CG200">
            <v>0</v>
          </cell>
          <cell r="CH200">
            <v>0</v>
          </cell>
          <cell r="CI200">
            <v>429.92222001217306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248.16120601445436</v>
          </cell>
          <cell r="CS200">
            <v>0</v>
          </cell>
          <cell r="CT200">
            <v>0</v>
          </cell>
          <cell r="CU200">
            <v>154.11409884039313</v>
          </cell>
          <cell r="CV200">
            <v>94.047107174759731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2250.5316330082715</v>
          </cell>
          <cell r="DF200">
            <v>0</v>
          </cell>
          <cell r="DG200">
            <v>168.5928333082702</v>
          </cell>
          <cell r="DH200">
            <v>726.29019736452028</v>
          </cell>
          <cell r="DI200">
            <v>1127.7718486341182</v>
          </cell>
          <cell r="DJ200">
            <v>98.38567363016773</v>
          </cell>
          <cell r="DK200">
            <v>129.49108007061295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8861.761376997456</v>
          </cell>
          <cell r="AS201">
            <v>3476.3645209933165</v>
          </cell>
          <cell r="AT201">
            <v>1491.6080496027134</v>
          </cell>
          <cell r="AU201">
            <v>1441.3208020851016</v>
          </cell>
          <cell r="AV201">
            <v>-25.06644873204641</v>
          </cell>
          <cell r="AW201">
            <v>-40.717544184066355</v>
          </cell>
          <cell r="AX201">
            <v>383.46727358107455</v>
          </cell>
          <cell r="AY201">
            <v>-279.25011727679521</v>
          </cell>
          <cell r="AZ201">
            <v>136.1367474233266</v>
          </cell>
          <cell r="BA201">
            <v>-427.17920880811289</v>
          </cell>
          <cell r="BB201">
            <v>64.703542539384216</v>
          </cell>
          <cell r="BC201">
            <v>1410.2655712671112</v>
          </cell>
          <cell r="BD201">
            <v>1230.1081885087769</v>
          </cell>
          <cell r="BE201">
            <v>9847.7316839993</v>
          </cell>
          <cell r="BF201">
            <v>1447.8152251713909</v>
          </cell>
          <cell r="BG201">
            <v>1050.8280176226981</v>
          </cell>
          <cell r="BH201">
            <v>1900.6786906726193</v>
          </cell>
          <cell r="BI201">
            <v>537.50049269432202</v>
          </cell>
          <cell r="BJ201">
            <v>502.00040128850378</v>
          </cell>
          <cell r="BK201">
            <v>-399.42348833149299</v>
          </cell>
          <cell r="BL201">
            <v>-56.793818247504532</v>
          </cell>
          <cell r="BM201">
            <v>-9.3338029987644404</v>
          </cell>
          <cell r="BN201">
            <v>86.408867762424052</v>
          </cell>
          <cell r="BO201">
            <v>827.76594595448114</v>
          </cell>
          <cell r="BP201">
            <v>1133.7248442566488</v>
          </cell>
          <cell r="BQ201">
            <v>2826.5603081509471</v>
          </cell>
          <cell r="BR201">
            <v>11750.235423006117</v>
          </cell>
          <cell r="BS201">
            <v>3136.4034556315746</v>
          </cell>
          <cell r="BT201">
            <v>1164.5616214131005</v>
          </cell>
          <cell r="BU201">
            <v>1756.5390047959518</v>
          </cell>
          <cell r="BV201">
            <v>-121.83954362687655</v>
          </cell>
          <cell r="BW201">
            <v>323.5217692903243</v>
          </cell>
          <cell r="BX201">
            <v>-55.131015215767547</v>
          </cell>
          <cell r="BY201">
            <v>11.350503132445738</v>
          </cell>
          <cell r="BZ201">
            <v>393.18142851581797</v>
          </cell>
          <cell r="CA201">
            <v>132.37929653585888</v>
          </cell>
          <cell r="CB201">
            <v>102.80312837311067</v>
          </cell>
          <cell r="CC201">
            <v>1755.2742344469298</v>
          </cell>
          <cell r="CD201">
            <v>3151.1915397129487</v>
          </cell>
          <cell r="CE201">
            <v>11791.128803994507</v>
          </cell>
          <cell r="CF201">
            <v>4683.9494404362049</v>
          </cell>
          <cell r="CG201">
            <v>2053.102418782888</v>
          </cell>
          <cell r="CH201">
            <v>2080.1597864108626</v>
          </cell>
          <cell r="CI201">
            <v>232.01526540634222</v>
          </cell>
          <cell r="CJ201">
            <v>129.73575657326728</v>
          </cell>
          <cell r="CK201">
            <v>-350.01729867211543</v>
          </cell>
          <cell r="CL201">
            <v>342.87069665757008</v>
          </cell>
          <cell r="CM201">
            <v>-196.44845537981018</v>
          </cell>
          <cell r="CN201">
            <v>741.58460905752145</v>
          </cell>
          <cell r="CO201">
            <v>874.01280638994649</v>
          </cell>
          <cell r="CP201">
            <v>-358.46026105247438</v>
          </cell>
          <cell r="CQ201">
            <v>1558.6240393861663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-1051.3386460039765</v>
          </cell>
          <cell r="AF203">
            <v>-3.2767105440143496</v>
          </cell>
          <cell r="AG203">
            <v>-8.3859517995733768</v>
          </cell>
          <cell r="AH203">
            <v>15.333791749086231</v>
          </cell>
          <cell r="AI203">
            <v>-18.871425540070049</v>
          </cell>
          <cell r="AJ203">
            <v>-15.412675521336496</v>
          </cell>
          <cell r="AK203">
            <v>-135.68008844880387</v>
          </cell>
          <cell r="AL203">
            <v>-66.899506938410923</v>
          </cell>
          <cell r="AM203">
            <v>0</v>
          </cell>
          <cell r="AN203">
            <v>-798.42513587139547</v>
          </cell>
          <cell r="AO203">
            <v>277.51917912368663</v>
          </cell>
          <cell r="AP203">
            <v>-113.38025280262809</v>
          </cell>
          <cell r="AQ203">
            <v>-183.85986940935254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2599.0336460955441</v>
          </cell>
          <cell r="G204">
            <v>4184.2082351967692</v>
          </cell>
          <cell r="H204">
            <v>4408.0157477706671</v>
          </cell>
          <cell r="I204">
            <v>13126.365737829357</v>
          </cell>
          <cell r="J204">
            <v>-2411.3881355412304</v>
          </cell>
          <cell r="K204">
            <v>345.96451944857836</v>
          </cell>
          <cell r="L204">
            <v>120.39300676807761</v>
          </cell>
          <cell r="M204">
            <v>164.49300925061107</v>
          </cell>
          <cell r="N204">
            <v>2231.019125405699</v>
          </cell>
          <cell r="O204">
            <v>3875.5082178451121</v>
          </cell>
          <cell r="P204">
            <v>5464.2108071409166</v>
          </cell>
          <cell r="Q204">
            <v>5119.7897877804935</v>
          </cell>
          <cell r="R204">
            <v>34193.88478499651</v>
          </cell>
          <cell r="S204">
            <v>4141.3342767469585</v>
          </cell>
          <cell r="T204">
            <v>5293.4313537366688</v>
          </cell>
          <cell r="U204">
            <v>6078.7859062179923</v>
          </cell>
          <cell r="V204">
            <v>8325.8550563771278</v>
          </cell>
          <cell r="W204">
            <v>-701.72354688867927</v>
          </cell>
          <cell r="X204">
            <v>119.96250801533461</v>
          </cell>
          <cell r="Y204">
            <v>0.45700002834200859</v>
          </cell>
          <cell r="Z204">
            <v>108.76600727438927</v>
          </cell>
          <cell r="AA204">
            <v>1216.5340812914073</v>
          </cell>
          <cell r="AB204">
            <v>3570.7697386182845</v>
          </cell>
          <cell r="AC204">
            <v>4122.1402754597366</v>
          </cell>
          <cell r="AD204">
            <v>1917.5721281394362</v>
          </cell>
          <cell r="AE204">
            <v>35335.260846853256</v>
          </cell>
          <cell r="AF204">
            <v>4110.3013729937375</v>
          </cell>
          <cell r="AG204">
            <v>3202.7164127156138</v>
          </cell>
          <cell r="AH204">
            <v>3554.7664360962808</v>
          </cell>
          <cell r="AI204">
            <v>11036.06413297914</v>
          </cell>
          <cell r="AJ204">
            <v>2099.8610394671559</v>
          </cell>
          <cell r="AK204">
            <v>2931.4031946957111</v>
          </cell>
          <cell r="AL204">
            <v>517.98293440043926</v>
          </cell>
          <cell r="AM204">
            <v>88.481905873864889</v>
          </cell>
          <cell r="AN204">
            <v>1957.8675300367177</v>
          </cell>
          <cell r="AO204">
            <v>-6361.0745224803686</v>
          </cell>
          <cell r="AP204">
            <v>7095.216171246022</v>
          </cell>
          <cell r="AQ204">
            <v>5101.6742388419807</v>
          </cell>
          <cell r="AR204">
            <v>32850.88526698947</v>
          </cell>
          <cell r="AS204">
            <v>3824.5988755784929</v>
          </cell>
          <cell r="AT204">
            <v>-0.71010005101561546</v>
          </cell>
          <cell r="AU204">
            <v>4531.1484264824539</v>
          </cell>
          <cell r="AV204">
            <v>9531.1995867472142</v>
          </cell>
          <cell r="AW204">
            <v>3020.7656176537275</v>
          </cell>
          <cell r="AX204">
            <v>2229.7141606546938</v>
          </cell>
          <cell r="AY204">
            <v>2.3670001737773418</v>
          </cell>
          <cell r="AZ204">
            <v>0</v>
          </cell>
          <cell r="BA204">
            <v>1800.5770297385752</v>
          </cell>
          <cell r="BB204">
            <v>2414.8135739900172</v>
          </cell>
          <cell r="BC204">
            <v>3755.9558706283569</v>
          </cell>
          <cell r="BD204">
            <v>1740.4552254006267</v>
          </cell>
          <cell r="BE204">
            <v>33438.530826151371</v>
          </cell>
          <cell r="BF204">
            <v>2660.5943930409849</v>
          </cell>
          <cell r="BG204">
            <v>1044.1504757590592</v>
          </cell>
          <cell r="BH204">
            <v>1459.9669059272856</v>
          </cell>
          <cell r="BI204">
            <v>10749.121579887345</v>
          </cell>
          <cell r="BJ204">
            <v>1977.1901434510946</v>
          </cell>
          <cell r="BK204">
            <v>1635.6093186698854</v>
          </cell>
          <cell r="BL204">
            <v>0</v>
          </cell>
          <cell r="BM204">
            <v>0</v>
          </cell>
          <cell r="BN204">
            <v>696.26205052062869</v>
          </cell>
          <cell r="BO204">
            <v>2363.4093714728951</v>
          </cell>
          <cell r="BP204">
            <v>7659.6103557310998</v>
          </cell>
          <cell r="BQ204">
            <v>3192.6162316389382</v>
          </cell>
          <cell r="BR204">
            <v>47862.317486971617</v>
          </cell>
          <cell r="BS204">
            <v>2755.8448431864381</v>
          </cell>
          <cell r="BT204">
            <v>2699.6386402733624</v>
          </cell>
          <cell r="BU204">
            <v>7042.6869659349322</v>
          </cell>
          <cell r="BV204">
            <v>12399.685244282708</v>
          </cell>
          <cell r="BW204">
            <v>4817.3192503079772</v>
          </cell>
          <cell r="BX204">
            <v>3383.5636758059263</v>
          </cell>
          <cell r="BY204">
            <v>0</v>
          </cell>
          <cell r="BZ204">
            <v>0</v>
          </cell>
          <cell r="CA204">
            <v>3455.9353795684874</v>
          </cell>
          <cell r="CB204">
            <v>2877.9565495401621</v>
          </cell>
          <cell r="CC204">
            <v>5150.3285676054657</v>
          </cell>
          <cell r="CD204">
            <v>3279.3583704009652</v>
          </cell>
          <cell r="CE204">
            <v>44519.052249073982</v>
          </cell>
          <cell r="CF204">
            <v>2913.2522668018937</v>
          </cell>
          <cell r="CG204">
            <v>3340.2097912468016</v>
          </cell>
          <cell r="CH204">
            <v>7456.0803269091994</v>
          </cell>
          <cell r="CI204">
            <v>12602.511621575803</v>
          </cell>
          <cell r="CJ204">
            <v>2870.4290643520653</v>
          </cell>
          <cell r="CK204">
            <v>3460.5225981362164</v>
          </cell>
          <cell r="CL204">
            <v>528.40773025527596</v>
          </cell>
          <cell r="CM204">
            <v>0</v>
          </cell>
          <cell r="CN204">
            <v>2348.1389344446361</v>
          </cell>
          <cell r="CO204">
            <v>2766.4298583976924</v>
          </cell>
          <cell r="CP204">
            <v>4363.6333498433232</v>
          </cell>
          <cell r="CQ204">
            <v>1869.4367070458829</v>
          </cell>
          <cell r="CR204">
            <v>56051.988213181496</v>
          </cell>
          <cell r="CS204">
            <v>3174.795148011297</v>
          </cell>
          <cell r="CT204">
            <v>4265.722698867321</v>
          </cell>
          <cell r="CU204">
            <v>5997.880479618907</v>
          </cell>
          <cell r="CV204">
            <v>13611.901534587145</v>
          </cell>
          <cell r="CW204">
            <v>7443.9147470407188</v>
          </cell>
          <cell r="CX204">
            <v>4279.5715995170176</v>
          </cell>
          <cell r="CY204">
            <v>338.644815787673</v>
          </cell>
          <cell r="CZ204">
            <v>134.8308062851429</v>
          </cell>
          <cell r="DA204">
            <v>4303.3499006219208</v>
          </cell>
          <cell r="DB204">
            <v>3513.701263807714</v>
          </cell>
          <cell r="DC204">
            <v>6606.4482079967856</v>
          </cell>
          <cell r="DD204">
            <v>2381.2270110063255</v>
          </cell>
          <cell r="DE204">
            <v>68366.664678066969</v>
          </cell>
          <cell r="DF204">
            <v>7506.9698940627277</v>
          </cell>
          <cell r="DG204">
            <v>11102.988434929401</v>
          </cell>
          <cell r="DH204">
            <v>10543.5542130135</v>
          </cell>
          <cell r="DI204">
            <v>9850.7555858753622</v>
          </cell>
          <cell r="DJ204">
            <v>6588.9514581039548</v>
          </cell>
          <cell r="DK204">
            <v>5541.5856170728803</v>
          </cell>
          <cell r="DL204">
            <v>835.80383274331689</v>
          </cell>
          <cell r="DM204">
            <v>0</v>
          </cell>
          <cell r="DN204">
            <v>2234.5232875272632</v>
          </cell>
          <cell r="DO204">
            <v>5383.5836108848453</v>
          </cell>
          <cell r="DP204">
            <v>4243.0233662053943</v>
          </cell>
          <cell r="DQ204">
            <v>4534.9253776445985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0</v>
          </cell>
          <cell r="G205">
            <v>337.93216400593519</v>
          </cell>
          <cell r="H205">
            <v>381.52958516590297</v>
          </cell>
          <cell r="I205">
            <v>2874.0921948626637</v>
          </cell>
          <cell r="J205">
            <v>-36.505017716437578</v>
          </cell>
          <cell r="K205">
            <v>29.829814476892352</v>
          </cell>
          <cell r="L205">
            <v>0</v>
          </cell>
          <cell r="M205">
            <v>0</v>
          </cell>
          <cell r="N205">
            <v>0</v>
          </cell>
          <cell r="O205">
            <v>711.32634522020817</v>
          </cell>
          <cell r="P205">
            <v>0</v>
          </cell>
          <cell r="Q205">
            <v>0</v>
          </cell>
          <cell r="R205">
            <v>18660.546240031719</v>
          </cell>
          <cell r="S205">
            <v>2179.0722615793347</v>
          </cell>
          <cell r="T205">
            <v>1646.8481976892799</v>
          </cell>
          <cell r="U205">
            <v>4570.2725486159325</v>
          </cell>
          <cell r="V205">
            <v>5946.7527138534933</v>
          </cell>
          <cell r="W205">
            <v>-36.96000443585217</v>
          </cell>
          <cell r="X205">
            <v>-164.64001976326108</v>
          </cell>
          <cell r="Y205">
            <v>0</v>
          </cell>
          <cell r="Z205">
            <v>0</v>
          </cell>
          <cell r="AA205">
            <v>726.88008725456893</v>
          </cell>
          <cell r="AB205">
            <v>1117.7601341772825</v>
          </cell>
          <cell r="AC205">
            <v>2674.5603210553527</v>
          </cell>
          <cell r="AD205">
            <v>0</v>
          </cell>
          <cell r="AE205">
            <v>31219.249462991953</v>
          </cell>
          <cell r="AF205">
            <v>2264.2267713807523</v>
          </cell>
          <cell r="AG205">
            <v>1238.684693755582</v>
          </cell>
          <cell r="AH205">
            <v>5649.9334276448935</v>
          </cell>
          <cell r="AI205">
            <v>9448.9288151916116</v>
          </cell>
          <cell r="AJ205">
            <v>986.55257467366755</v>
          </cell>
          <cell r="AK205">
            <v>534.03804042190313</v>
          </cell>
          <cell r="AL205">
            <v>0</v>
          </cell>
          <cell r="AM205">
            <v>355.15892688371241</v>
          </cell>
          <cell r="AN205">
            <v>383.51492902822793</v>
          </cell>
          <cell r="AO205">
            <v>3725.033481946215</v>
          </cell>
          <cell r="AP205">
            <v>5273.5074991509318</v>
          </cell>
          <cell r="AQ205">
            <v>1359.6703029125929</v>
          </cell>
          <cell r="AR205">
            <v>42518.478404998779</v>
          </cell>
          <cell r="AS205">
            <v>7390.5654180366546</v>
          </cell>
          <cell r="AT205">
            <v>2602.9316472318023</v>
          </cell>
          <cell r="AU205">
            <v>2878.7851628344506</v>
          </cell>
          <cell r="AV205">
            <v>8205.8604641519487</v>
          </cell>
          <cell r="AW205">
            <v>2117.8431197926402</v>
          </cell>
          <cell r="AX205">
            <v>2043.5286155883223</v>
          </cell>
          <cell r="AY205">
            <v>561.08653173409402</v>
          </cell>
          <cell r="AZ205">
            <v>0</v>
          </cell>
          <cell r="BA205">
            <v>2608.703647557646</v>
          </cell>
          <cell r="BB205">
            <v>3302.5461868010461</v>
          </cell>
          <cell r="BC205">
            <v>7821.5414424110204</v>
          </cell>
          <cell r="BD205">
            <v>2985.0861688479781</v>
          </cell>
          <cell r="BE205">
            <v>47727.332464933395</v>
          </cell>
          <cell r="BF205">
            <v>7622.2733936663717</v>
          </cell>
          <cell r="BG205">
            <v>2573.953132936731</v>
          </cell>
          <cell r="BH205">
            <v>4654.9062404092401</v>
          </cell>
          <cell r="BI205">
            <v>10787.580057142302</v>
          </cell>
          <cell r="BJ205">
            <v>3351.1676730755717</v>
          </cell>
          <cell r="BK205">
            <v>3833.0751979667693</v>
          </cell>
          <cell r="BL205">
            <v>109.44600565358996</v>
          </cell>
          <cell r="BM205">
            <v>0</v>
          </cell>
          <cell r="BN205">
            <v>1362.4055703654885</v>
          </cell>
          <cell r="BO205">
            <v>3411.0671761687845</v>
          </cell>
          <cell r="BP205">
            <v>7011.6928621325642</v>
          </cell>
          <cell r="BQ205">
            <v>3009.7651554439217</v>
          </cell>
          <cell r="BR205">
            <v>53481.430527001619</v>
          </cell>
          <cell r="BS205">
            <v>6227.7917942665517</v>
          </cell>
          <cell r="BT205">
            <v>4643.3627194017172</v>
          </cell>
          <cell r="BU205">
            <v>7844.313770648092</v>
          </cell>
          <cell r="BV205">
            <v>10047.605174753815</v>
          </cell>
          <cell r="BW205">
            <v>3458.1996634043753</v>
          </cell>
          <cell r="BX205">
            <v>5326.410851676017</v>
          </cell>
          <cell r="BY205">
            <v>371.46901755221188</v>
          </cell>
          <cell r="BZ205">
            <v>37.905001791194081</v>
          </cell>
          <cell r="CA205">
            <v>1110.8692524898797</v>
          </cell>
          <cell r="CB205">
            <v>4689.354121575132</v>
          </cell>
          <cell r="CC205">
            <v>6940.4058279395103</v>
          </cell>
          <cell r="CD205">
            <v>2783.7433315329254</v>
          </cell>
          <cell r="CE205">
            <v>50570.529589980841</v>
          </cell>
          <cell r="CF205">
            <v>2878.7851474396884</v>
          </cell>
          <cell r="CG205">
            <v>5682.4602910317481</v>
          </cell>
          <cell r="CH205">
            <v>8592.5844400729984</v>
          </cell>
          <cell r="CI205">
            <v>8807.295451072976</v>
          </cell>
          <cell r="CJ205">
            <v>7242.9353709537536</v>
          </cell>
          <cell r="CK205">
            <v>2108.2601079754531</v>
          </cell>
          <cell r="CL205">
            <v>1267.2870649062097</v>
          </cell>
          <cell r="CM205">
            <v>214.97001101076603</v>
          </cell>
          <cell r="CN205">
            <v>1349.6490691229701</v>
          </cell>
          <cell r="CO205">
            <v>2951.3051511533558</v>
          </cell>
          <cell r="CP205">
            <v>5911.6753027718514</v>
          </cell>
          <cell r="CQ205">
            <v>3563.3221824970096</v>
          </cell>
          <cell r="CR205">
            <v>58126.448654949665</v>
          </cell>
          <cell r="CS205">
            <v>5152.558735344559</v>
          </cell>
          <cell r="CT205">
            <v>6022.6022750847042</v>
          </cell>
          <cell r="CU205">
            <v>9547.6459360942245</v>
          </cell>
          <cell r="CV205">
            <v>8984.7859103847295</v>
          </cell>
          <cell r="CW205">
            <v>4923.6977248918265</v>
          </cell>
          <cell r="CX205">
            <v>3606.8176647406071</v>
          </cell>
          <cell r="CY205">
            <v>22.30200101993978</v>
          </cell>
          <cell r="CZ205">
            <v>873.49503989517689</v>
          </cell>
          <cell r="DA205">
            <v>797.56203642860055</v>
          </cell>
          <cell r="DB205">
            <v>5939.7662713006139</v>
          </cell>
          <cell r="DC205">
            <v>6925.5678163263947</v>
          </cell>
          <cell r="DD205">
            <v>5329.6472434345633</v>
          </cell>
          <cell r="DE205">
            <v>73795.97162103653</v>
          </cell>
          <cell r="DF205">
            <v>9338.4723443314433</v>
          </cell>
          <cell r="DG205">
            <v>8110.757099064067</v>
          </cell>
          <cell r="DH205">
            <v>11255.689015025273</v>
          </cell>
          <cell r="DI205">
            <v>11664.927430113778</v>
          </cell>
          <cell r="DJ205">
            <v>6974.7395571749657</v>
          </cell>
          <cell r="DK205">
            <v>4267.344457346946</v>
          </cell>
          <cell r="DL205">
            <v>2.7210000995546579</v>
          </cell>
          <cell r="DM205">
            <v>596.98742201179266</v>
          </cell>
          <cell r="DN205">
            <v>1504.168855458498</v>
          </cell>
          <cell r="DO205">
            <v>3886.6765433102846</v>
          </cell>
          <cell r="DP205">
            <v>7762.4690862186253</v>
          </cell>
          <cell r="DQ205">
            <v>8431.0188108719885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46440.592021420598</v>
          </cell>
          <cell r="G206">
            <v>19351.699342282489</v>
          </cell>
          <cell r="H206">
            <v>21771.478885084391</v>
          </cell>
          <cell r="I206">
            <v>7263.4787284750491</v>
          </cell>
          <cell r="J206">
            <v>5819.4554029349238</v>
          </cell>
          <cell r="K206">
            <v>3244.5310573875904</v>
          </cell>
          <cell r="L206">
            <v>-3307.0683584921062</v>
          </cell>
          <cell r="M206">
            <v>-7038.1701244935393</v>
          </cell>
          <cell r="N206">
            <v>-6863.9372814055532</v>
          </cell>
          <cell r="O206">
            <v>1124.3640198893845</v>
          </cell>
          <cell r="P206">
            <v>15568.301575366408</v>
          </cell>
          <cell r="Q206">
            <v>19816.915850512683</v>
          </cell>
          <cell r="R206">
            <v>58783.432707995176</v>
          </cell>
          <cell r="S206">
            <v>15769.572683550417</v>
          </cell>
          <cell r="T206">
            <v>11666.782905708998</v>
          </cell>
          <cell r="U206">
            <v>10291.627246102318</v>
          </cell>
          <cell r="V206">
            <v>5266.9710283037275</v>
          </cell>
          <cell r="W206">
            <v>-15.79760068655014</v>
          </cell>
          <cell r="X206">
            <v>1302.2828564494848</v>
          </cell>
          <cell r="Y206">
            <v>742.23243217170238</v>
          </cell>
          <cell r="Z206">
            <v>-2003.4924868457019</v>
          </cell>
          <cell r="AA206">
            <v>-4473.8805139251053</v>
          </cell>
          <cell r="AB206">
            <v>886.60211843252182</v>
          </cell>
          <cell r="AC206">
            <v>12364.680135965347</v>
          </cell>
          <cell r="AD206">
            <v>6985.8519028089941</v>
          </cell>
          <cell r="AE206">
            <v>60600.964393019676</v>
          </cell>
          <cell r="AF206">
            <v>21406.938104273751</v>
          </cell>
          <cell r="AG206">
            <v>13008.147110255435</v>
          </cell>
          <cell r="AH206">
            <v>12073.937266433612</v>
          </cell>
          <cell r="AI206">
            <v>-813.66663817130029</v>
          </cell>
          <cell r="AJ206">
            <v>782.67793671600521</v>
          </cell>
          <cell r="AK206">
            <v>-297.94641397707164</v>
          </cell>
          <cell r="AL206">
            <v>-232.27311089262366</v>
          </cell>
          <cell r="AM206">
            <v>-3038.8828425593674</v>
          </cell>
          <cell r="AN206">
            <v>-8040.4308272060007</v>
          </cell>
          <cell r="AO206">
            <v>-3140.0936473086476</v>
          </cell>
          <cell r="AP206">
            <v>9224.6825327593833</v>
          </cell>
          <cell r="AQ206">
            <v>19667.874922687188</v>
          </cell>
          <cell r="AR206">
            <v>82460.89882799983</v>
          </cell>
          <cell r="AS206">
            <v>24902.051690261811</v>
          </cell>
          <cell r="AT206">
            <v>16478.436189115047</v>
          </cell>
          <cell r="AU206">
            <v>12045.528430633247</v>
          </cell>
          <cell r="AV206">
            <v>-1258.2064449824393</v>
          </cell>
          <cell r="AW206">
            <v>2494.3028891757131</v>
          </cell>
          <cell r="AX206">
            <v>147.10520525835454</v>
          </cell>
          <cell r="AY206">
            <v>2141.4272765591741</v>
          </cell>
          <cell r="AZ206">
            <v>-2703.3160966448486</v>
          </cell>
          <cell r="BA206">
            <v>-4313.9559542257339</v>
          </cell>
          <cell r="BB206">
            <v>2350.3225640226156</v>
          </cell>
          <cell r="BC206">
            <v>7028.0322512574494</v>
          </cell>
          <cell r="BD206">
            <v>23149.170827601105</v>
          </cell>
          <cell r="BE206">
            <v>99370.313622057438</v>
          </cell>
          <cell r="BF206">
            <v>33222.660210371017</v>
          </cell>
          <cell r="BG206">
            <v>17569.001934316009</v>
          </cell>
          <cell r="BH206">
            <v>12332.177975051105</v>
          </cell>
          <cell r="BI206">
            <v>-1008.1392306610942</v>
          </cell>
          <cell r="BJ206">
            <v>1913.5304581914097</v>
          </cell>
          <cell r="BK206">
            <v>-3067.6322932969779</v>
          </cell>
          <cell r="BL206">
            <v>2562.6560779362917</v>
          </cell>
          <cell r="BM206">
            <v>-2435.1276740580797</v>
          </cell>
          <cell r="BN206">
            <v>-2661.7776809539646</v>
          </cell>
          <cell r="BO206">
            <v>1997.2398607432842</v>
          </cell>
          <cell r="BP206">
            <v>8668.305063623935</v>
          </cell>
          <cell r="BQ206">
            <v>30277.41892080009</v>
          </cell>
          <cell r="BR206">
            <v>36997.062617972493</v>
          </cell>
          <cell r="BS206">
            <v>18861.864779410884</v>
          </cell>
          <cell r="BT206">
            <v>8673.1615262515843</v>
          </cell>
          <cell r="BU206">
            <v>4262.2287568990141</v>
          </cell>
          <cell r="BV206">
            <v>-2935.6650458201766</v>
          </cell>
          <cell r="BW206">
            <v>932.80787810869515</v>
          </cell>
          <cell r="BX206">
            <v>-5593.7492683939636</v>
          </cell>
          <cell r="BY206">
            <v>-2443.0830045714974</v>
          </cell>
          <cell r="BZ206">
            <v>-2793.4668339118361</v>
          </cell>
          <cell r="CA206">
            <v>-3083.6255382103845</v>
          </cell>
          <cell r="CB206">
            <v>-139.71981169842184</v>
          </cell>
          <cell r="CC206">
            <v>6352.1397319026291</v>
          </cell>
          <cell r="CD206">
            <v>14904.169448010623</v>
          </cell>
          <cell r="CE206">
            <v>54579.046925008297</v>
          </cell>
          <cell r="CF206">
            <v>19728.498647658154</v>
          </cell>
          <cell r="CG206">
            <v>10333.673101136461</v>
          </cell>
          <cell r="CH206">
            <v>6928.1679030302912</v>
          </cell>
          <cell r="CI206">
            <v>-223.52001300081611</v>
          </cell>
          <cell r="CJ206">
            <v>1644.6500956751406</v>
          </cell>
          <cell r="CK206">
            <v>-7786.0529529359192</v>
          </cell>
          <cell r="CL206">
            <v>1099.5025639627129</v>
          </cell>
          <cell r="CM206">
            <v>-1132.2050658669323</v>
          </cell>
          <cell r="CN206">
            <v>-374.65002179518342</v>
          </cell>
          <cell r="CO206">
            <v>2242.6613804586232</v>
          </cell>
          <cell r="CP206">
            <v>4331.0177519451827</v>
          </cell>
          <cell r="CQ206">
            <v>17787.303534734994</v>
          </cell>
          <cell r="CR206">
            <v>42168.231314003468</v>
          </cell>
          <cell r="CS206">
            <v>21075.834226351231</v>
          </cell>
          <cell r="CT206">
            <v>9646.1583443600684</v>
          </cell>
          <cell r="CU206">
            <v>5815.5492487661541</v>
          </cell>
          <cell r="CV206">
            <v>2981.3150300588459</v>
          </cell>
          <cell r="CW206">
            <v>-1627.6509256027639</v>
          </cell>
          <cell r="CX206">
            <v>-2005.1149547286332</v>
          </cell>
          <cell r="CY206">
            <v>2120.9573636651039</v>
          </cell>
          <cell r="CZ206">
            <v>-2070.8457598015666</v>
          </cell>
          <cell r="DA206">
            <v>-1113.3561859130859</v>
          </cell>
          <cell r="DB206">
            <v>-1531.5277581848204</v>
          </cell>
          <cell r="DC206">
            <v>-4908.9847788084298</v>
          </cell>
          <cell r="DD206">
            <v>13785.897463809699</v>
          </cell>
          <cell r="DE206">
            <v>41304.978835046291</v>
          </cell>
          <cell r="DF206">
            <v>18332.496480181813</v>
          </cell>
          <cell r="DG206">
            <v>7773.2186276167631</v>
          </cell>
          <cell r="DH206">
            <v>3174.9202563464642</v>
          </cell>
          <cell r="DI206">
            <v>2926.4627362843603</v>
          </cell>
          <cell r="DJ206">
            <v>427.88053454831243</v>
          </cell>
          <cell r="DK206">
            <v>-8913.7887197081</v>
          </cell>
          <cell r="DL206">
            <v>22.344501802697778</v>
          </cell>
          <cell r="DM206">
            <v>-1876.2711514923722</v>
          </cell>
          <cell r="DN206">
            <v>-1353.0096092447639</v>
          </cell>
          <cell r="DO206">
            <v>-946.80657644383609</v>
          </cell>
          <cell r="DP206">
            <v>6907.1190576869994</v>
          </cell>
          <cell r="DQ206">
            <v>14830.412697421387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7">
          <cell r="F207">
            <v>782.41357872355729</v>
          </cell>
          <cell r="G207">
            <v>1704.8707267125137</v>
          </cell>
          <cell r="H207">
            <v>1294.46766511444</v>
          </cell>
          <cell r="I207">
            <v>595.22833940852433</v>
          </cell>
          <cell r="J207">
            <v>2866.8927474040538</v>
          </cell>
          <cell r="K207">
            <v>827.59820752497762</v>
          </cell>
          <cell r="L207">
            <v>-3395.4665643246844</v>
          </cell>
          <cell r="M207">
            <v>-4839.2449646135792</v>
          </cell>
          <cell r="N207">
            <v>-2687.3342129508965</v>
          </cell>
          <cell r="O207">
            <v>598.91218175645918</v>
          </cell>
          <cell r="P207">
            <v>2616.9670680970885</v>
          </cell>
          <cell r="Q207">
            <v>4149.7908451450057</v>
          </cell>
          <cell r="R207">
            <v>17549.383365005255</v>
          </cell>
          <cell r="S207">
            <v>6367.8318439964205</v>
          </cell>
          <cell r="T207">
            <v>2512.9426317252219</v>
          </cell>
          <cell r="U207">
            <v>2328.9371501123533</v>
          </cell>
          <cell r="V207">
            <v>835.72799357771873</v>
          </cell>
          <cell r="W207">
            <v>2734.6959198224358</v>
          </cell>
          <cell r="X207">
            <v>1250.0493647591211</v>
          </cell>
          <cell r="Y207">
            <v>-3273.5066623892635</v>
          </cell>
          <cell r="Z207">
            <v>-3786.9612506022677</v>
          </cell>
          <cell r="AA207">
            <v>-4163.8966153590009</v>
          </cell>
          <cell r="AB207">
            <v>-385.43766621826217</v>
          </cell>
          <cell r="AC207">
            <v>3534.0328571484424</v>
          </cell>
          <cell r="AD207">
            <v>9594.9677984202281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-216.53020888776518</v>
          </cell>
          <cell r="G208">
            <v>0</v>
          </cell>
          <cell r="H208">
            <v>4.3217842099256814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-18.521932328585535</v>
          </cell>
          <cell r="Q208">
            <v>-10.672161007998511</v>
          </cell>
          <cell r="R208">
            <v>-292.48263100907207</v>
          </cell>
          <cell r="S208">
            <v>-270.03792071295902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-22.444710293319076</v>
          </cell>
          <cell r="AD208">
            <v>0</v>
          </cell>
          <cell r="AE208">
            <v>-18.465401105582714</v>
          </cell>
          <cell r="AF208">
            <v>-18.465401104651392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329.77641902118921</v>
          </cell>
          <cell r="BF208">
            <v>0</v>
          </cell>
          <cell r="BG208">
            <v>0</v>
          </cell>
          <cell r="BH208">
            <v>0</v>
          </cell>
          <cell r="BI208">
            <v>329.77641902072355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88.594857029616833</v>
          </cell>
          <cell r="BS208">
            <v>-356.55926641169935</v>
          </cell>
          <cell r="BT208">
            <v>0</v>
          </cell>
          <cell r="BU208">
            <v>130.4788931235671</v>
          </cell>
          <cell r="BV208">
            <v>365.43432238837704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-12.76762438705191</v>
          </cell>
          <cell r="CD208">
            <v>-37.991467687301338</v>
          </cell>
          <cell r="CE208">
            <v>-283.9268040060997</v>
          </cell>
          <cell r="CF208">
            <v>-365.48194557661191</v>
          </cell>
          <cell r="CG208">
            <v>0</v>
          </cell>
          <cell r="CH208">
            <v>0</v>
          </cell>
          <cell r="CI208">
            <v>116.02854778850451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-8.2991533502936363</v>
          </cell>
          <cell r="CQ208">
            <v>-26.174252870958298</v>
          </cell>
          <cell r="CR208">
            <v>4.2552366331219673</v>
          </cell>
          <cell r="CS208">
            <v>-367.09599002078176</v>
          </cell>
          <cell r="CT208">
            <v>0</v>
          </cell>
          <cell r="CU208">
            <v>264.64298522705212</v>
          </cell>
          <cell r="CV208">
            <v>159.57137328176759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-23.894790254998952</v>
          </cell>
          <cell r="DD208">
            <v>-28.968341610394418</v>
          </cell>
          <cell r="DE208">
            <v>2543.8429770097136</v>
          </cell>
          <cell r="DF208">
            <v>-337.41262243548408</v>
          </cell>
          <cell r="DG208">
            <v>91.061160031706095</v>
          </cell>
          <cell r="DH208">
            <v>1060.7031992562115</v>
          </cell>
          <cell r="DI208">
            <v>612.44080374436453</v>
          </cell>
          <cell r="DJ208">
            <v>250.20856494782493</v>
          </cell>
          <cell r="DK208">
            <v>437.36188832530752</v>
          </cell>
          <cell r="DL208">
            <v>0</v>
          </cell>
          <cell r="DM208">
            <v>0</v>
          </cell>
          <cell r="DN208">
            <v>0</v>
          </cell>
          <cell r="DO208">
            <v>138.1848910972476</v>
          </cell>
          <cell r="DP208">
            <v>291.79819236462936</v>
          </cell>
          <cell r="DQ208">
            <v>-0.50310033140704036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0">
          <cell r="F210">
            <v>49605.509037353098</v>
          </cell>
          <cell r="G210">
            <v>25578.710468195379</v>
          </cell>
          <cell r="H210">
            <v>27859.813667342067</v>
          </cell>
          <cell r="I210">
            <v>23859.165000572801</v>
          </cell>
          <cell r="J210">
            <v>6238.4549970850348</v>
          </cell>
          <cell r="K210">
            <v>4447.9235988557339</v>
          </cell>
          <cell r="L210">
            <v>-6582.141916051507</v>
          </cell>
          <cell r="M210">
            <v>-11712.922079853714</v>
          </cell>
          <cell r="N210">
            <v>-7320.2523689493537</v>
          </cell>
          <cell r="O210">
            <v>6310.1107647120953</v>
          </cell>
          <cell r="P210">
            <v>23630.957518272102</v>
          </cell>
          <cell r="Q210">
            <v>29075.824322424829</v>
          </cell>
          <cell r="R210">
            <v>129126.97170305252</v>
          </cell>
          <cell r="S210">
            <v>28187.773145161569</v>
          </cell>
          <cell r="T210">
            <v>21120.005088858306</v>
          </cell>
          <cell r="U210">
            <v>23501.830087050796</v>
          </cell>
          <cell r="V210">
            <v>20375.306792110205</v>
          </cell>
          <cell r="W210">
            <v>1980.2147678211331</v>
          </cell>
          <cell r="X210">
            <v>2507.6547094658017</v>
          </cell>
          <cell r="Y210">
            <v>-2530.8172301873565</v>
          </cell>
          <cell r="Z210">
            <v>-5681.6877301707864</v>
          </cell>
          <cell r="AA210">
            <v>-6694.3629607334733</v>
          </cell>
          <cell r="AB210">
            <v>5189.6943250074983</v>
          </cell>
          <cell r="AC210">
            <v>22672.968879334629</v>
          </cell>
          <cell r="AD210">
            <v>18498.391829371452</v>
          </cell>
          <cell r="AE210">
            <v>126085.67065572739</v>
          </cell>
          <cell r="AF210">
            <v>27759.724136993289</v>
          </cell>
          <cell r="AG210">
            <v>17441.162264920771</v>
          </cell>
          <cell r="AH210">
            <v>21293.9709219262</v>
          </cell>
          <cell r="AI210">
            <v>19652.454884454608</v>
          </cell>
          <cell r="AJ210">
            <v>3853.6788753345609</v>
          </cell>
          <cell r="AK210">
            <v>3031.8147327005863</v>
          </cell>
          <cell r="AL210">
            <v>218.81031656265259</v>
          </cell>
          <cell r="AM210">
            <v>-2595.2420097962022</v>
          </cell>
          <cell r="AN210">
            <v>-6497.4735040143132</v>
          </cell>
          <cell r="AO210">
            <v>-5498.6155087128282</v>
          </cell>
          <cell r="AP210">
            <v>21480.025950364769</v>
          </cell>
          <cell r="AQ210">
            <v>25945.359595037997</v>
          </cell>
          <cell r="AR210">
            <v>166814.08194804192</v>
          </cell>
          <cell r="AS210">
            <v>39593.580504871905</v>
          </cell>
          <cell r="AT210">
            <v>20572.265785902739</v>
          </cell>
          <cell r="AU210">
            <v>20896.782822035253</v>
          </cell>
          <cell r="AV210">
            <v>16575.845228217542</v>
          </cell>
          <cell r="AW210">
            <v>7592.1940824389458</v>
          </cell>
          <cell r="AX210">
            <v>4803.8152550756931</v>
          </cell>
          <cell r="AY210">
            <v>2425.6306911930442</v>
          </cell>
          <cell r="AZ210">
            <v>-2567.1793492212892</v>
          </cell>
          <cell r="BA210">
            <v>-331.8544857352972</v>
          </cell>
          <cell r="BB210">
            <v>8132.3858673647046</v>
          </cell>
          <cell r="BC210">
            <v>20015.795135572553</v>
          </cell>
          <cell r="BD210">
            <v>29104.820410363376</v>
          </cell>
          <cell r="BE210">
            <v>190847.33570921421</v>
          </cell>
          <cell r="BF210">
            <v>44953.343222260475</v>
          </cell>
          <cell r="BG210">
            <v>22237.933560632169</v>
          </cell>
          <cell r="BH210">
            <v>20347.729812063277</v>
          </cell>
          <cell r="BI210">
            <v>21529.490011103451</v>
          </cell>
          <cell r="BJ210">
            <v>7743.8886760026217</v>
          </cell>
          <cell r="BK210">
            <v>2001.6287350058556</v>
          </cell>
          <cell r="BL210">
            <v>2615.3082653433084</v>
          </cell>
          <cell r="BM210">
            <v>-2444.4614770561457</v>
          </cell>
          <cell r="BN210">
            <v>-516.70119231194258</v>
          </cell>
          <cell r="BO210">
            <v>8599.4823543429375</v>
          </cell>
          <cell r="BP210">
            <v>24473.33312574029</v>
          </cell>
          <cell r="BQ210">
            <v>39306.360616028309</v>
          </cell>
          <cell r="BR210">
            <v>150492.00556790829</v>
          </cell>
          <cell r="BS210">
            <v>30625.345606088638</v>
          </cell>
          <cell r="BT210">
            <v>17180.724507339299</v>
          </cell>
          <cell r="BU210">
            <v>21128.138153873384</v>
          </cell>
          <cell r="BV210">
            <v>19975.69404553622</v>
          </cell>
          <cell r="BW210">
            <v>9531.8485611081123</v>
          </cell>
          <cell r="BX210">
            <v>3061.094243876636</v>
          </cell>
          <cell r="BY210">
            <v>-2060.263483889401</v>
          </cell>
          <cell r="BZ210">
            <v>-2362.3804036006331</v>
          </cell>
          <cell r="CA210">
            <v>1615.5583903864026</v>
          </cell>
          <cell r="CB210">
            <v>7530.3939877897501</v>
          </cell>
          <cell r="CC210">
            <v>20185.380737513304</v>
          </cell>
          <cell r="CD210">
            <v>24080.471221983433</v>
          </cell>
          <cell r="CE210">
            <v>161605.75298392773</v>
          </cell>
          <cell r="CF210">
            <v>29839.003556765616</v>
          </cell>
          <cell r="CG210">
            <v>21409.445602193475</v>
          </cell>
          <cell r="CH210">
            <v>25056.992456421256</v>
          </cell>
          <cell r="CI210">
            <v>21964.253092855215</v>
          </cell>
          <cell r="CJ210">
            <v>11887.750287555158</v>
          </cell>
          <cell r="CK210">
            <v>-2567.2875455021858</v>
          </cell>
          <cell r="CL210">
            <v>3238.068055793643</v>
          </cell>
          <cell r="CM210">
            <v>-1113.6835102364421</v>
          </cell>
          <cell r="CN210">
            <v>4064.7225908264518</v>
          </cell>
          <cell r="CO210">
            <v>8834.4091964066029</v>
          </cell>
          <cell r="CP210">
            <v>14239.566990152001</v>
          </cell>
          <cell r="CQ210">
            <v>24752.512210801244</v>
          </cell>
          <cell r="CR210">
            <v>156599.0846247673</v>
          </cell>
          <cell r="CS210">
            <v>29036.092119686306</v>
          </cell>
          <cell r="CT210">
            <v>19934.483318306506</v>
          </cell>
          <cell r="CU210">
            <v>21779.832748547196</v>
          </cell>
          <cell r="CV210">
            <v>25831.620955482125</v>
          </cell>
          <cell r="CW210">
            <v>10739.961546331644</v>
          </cell>
          <cell r="CX210">
            <v>5881.2743095234036</v>
          </cell>
          <cell r="CY210">
            <v>2481.9041804745793</v>
          </cell>
          <cell r="CZ210">
            <v>-1062.5199136137962</v>
          </cell>
          <cell r="DA210">
            <v>3987.555751144886</v>
          </cell>
          <cell r="DB210">
            <v>7921.9397769272327</v>
          </cell>
          <cell r="DC210">
            <v>8599.1364552676678</v>
          </cell>
          <cell r="DD210">
            <v>21467.80337664485</v>
          </cell>
          <cell r="DE210">
            <v>188261.98974406719</v>
          </cell>
          <cell r="DF210">
            <v>34840.526096135378</v>
          </cell>
          <cell r="DG210">
            <v>27246.618154942989</v>
          </cell>
          <cell r="DH210">
            <v>26761.156880997121</v>
          </cell>
          <cell r="DI210">
            <v>26182.358404651284</v>
          </cell>
          <cell r="DJ210">
            <v>14340.165788397193</v>
          </cell>
          <cell r="DK210">
            <v>1461.99432310462</v>
          </cell>
          <cell r="DL210">
            <v>860.86933465301991</v>
          </cell>
          <cell r="DM210">
            <v>-1279.2837294787169</v>
          </cell>
          <cell r="DN210">
            <v>2385.6825337409973</v>
          </cell>
          <cell r="DO210">
            <v>8461.6384688466787</v>
          </cell>
          <cell r="DP210">
            <v>19204.409702472389</v>
          </cell>
          <cell r="DQ210">
            <v>27795.853785611689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2549.5449999999255</v>
          </cell>
          <cell r="J213">
            <v>0</v>
          </cell>
          <cell r="K213">
            <v>0</v>
          </cell>
          <cell r="L213">
            <v>404.12600000016391</v>
          </cell>
          <cell r="M213">
            <v>64.891500000841916</v>
          </cell>
          <cell r="N213">
            <v>-484.0135000012815</v>
          </cell>
          <cell r="O213">
            <v>0</v>
          </cell>
          <cell r="P213">
            <v>0</v>
          </cell>
          <cell r="Q213">
            <v>0</v>
          </cell>
          <cell r="R213">
            <v>3145.965999994427</v>
          </cell>
          <cell r="S213">
            <v>0</v>
          </cell>
          <cell r="T213">
            <v>0</v>
          </cell>
          <cell r="U213">
            <v>0</v>
          </cell>
          <cell r="V213">
            <v>3367.4670000001788</v>
          </cell>
          <cell r="W213">
            <v>0</v>
          </cell>
          <cell r="X213">
            <v>0</v>
          </cell>
          <cell r="Y213">
            <v>665.17349999956787</v>
          </cell>
          <cell r="Z213">
            <v>248.43649999983609</v>
          </cell>
          <cell r="AA213">
            <v>-1135.1109999995679</v>
          </cell>
          <cell r="AB213">
            <v>0</v>
          </cell>
          <cell r="AC213">
            <v>0</v>
          </cell>
          <cell r="AD213">
            <v>0</v>
          </cell>
          <cell r="AE213">
            <v>47928.443999998271</v>
          </cell>
          <cell r="AF213">
            <v>0</v>
          </cell>
          <cell r="AG213">
            <v>0</v>
          </cell>
          <cell r="AH213">
            <v>0</v>
          </cell>
          <cell r="AI213">
            <v>4140.9079999998212</v>
          </cell>
          <cell r="AJ213">
            <v>0</v>
          </cell>
          <cell r="AK213">
            <v>0</v>
          </cell>
          <cell r="AL213">
            <v>0</v>
          </cell>
          <cell r="AM213">
            <v>-802.63499999977648</v>
          </cell>
          <cell r="AN213">
            <v>-2579.1974999997765</v>
          </cell>
          <cell r="AO213">
            <v>46793.0625</v>
          </cell>
          <cell r="AP213">
            <v>1464.859999999404</v>
          </cell>
          <cell r="AQ213">
            <v>-1088.5539999995381</v>
          </cell>
          <cell r="AR213">
            <v>362.84250000119209</v>
          </cell>
          <cell r="AS213">
            <v>-564.16400000080466</v>
          </cell>
          <cell r="AT213">
            <v>0</v>
          </cell>
          <cell r="AU213">
            <v>0</v>
          </cell>
          <cell r="AV213">
            <v>3610.0654999986291</v>
          </cell>
          <cell r="AW213">
            <v>0</v>
          </cell>
          <cell r="AX213">
            <v>0</v>
          </cell>
          <cell r="AY213">
            <v>-550.74799999967217</v>
          </cell>
          <cell r="AZ213">
            <v>-690.94799999985844</v>
          </cell>
          <cell r="BA213">
            <v>-3682.1669999994338</v>
          </cell>
          <cell r="BB213">
            <v>57.274500000290573</v>
          </cell>
          <cell r="BC213">
            <v>1997.7980000004172</v>
          </cell>
          <cell r="BD213">
            <v>185.73149999976158</v>
          </cell>
          <cell r="BE213">
            <v>-4137.1749999970198</v>
          </cell>
          <cell r="BF213">
            <v>296.11800000071526</v>
          </cell>
          <cell r="BG213">
            <v>0</v>
          </cell>
          <cell r="BH213">
            <v>0</v>
          </cell>
          <cell r="BI213">
            <v>1538.882500000298</v>
          </cell>
          <cell r="BJ213">
            <v>0</v>
          </cell>
          <cell r="BK213">
            <v>0</v>
          </cell>
          <cell r="BL213">
            <v>-142.79250000044703</v>
          </cell>
          <cell r="BM213">
            <v>-1084.3600000003353</v>
          </cell>
          <cell r="BN213">
            <v>-4753.7210000008345</v>
          </cell>
          <cell r="BO213">
            <v>-263.44400000013411</v>
          </cell>
          <cell r="BP213">
            <v>1125.6970000006258</v>
          </cell>
          <cell r="BQ213">
            <v>-853.55499999970198</v>
          </cell>
          <cell r="BR213">
            <v>-5461.7129999995232</v>
          </cell>
          <cell r="BS213">
            <v>17.510999999940395</v>
          </cell>
          <cell r="BT213">
            <v>0</v>
          </cell>
          <cell r="BU213">
            <v>0</v>
          </cell>
          <cell r="BV213">
            <v>2367.9270000010729</v>
          </cell>
          <cell r="BW213">
            <v>0</v>
          </cell>
          <cell r="BX213">
            <v>-2251.9890000000596</v>
          </cell>
          <cell r="BY213">
            <v>-756.98850000090897</v>
          </cell>
          <cell r="BZ213">
            <v>-752.9890000000596</v>
          </cell>
          <cell r="CA213">
            <v>-3481.6954999994487</v>
          </cell>
          <cell r="CB213">
            <v>-913.85900000110269</v>
          </cell>
          <cell r="CC213">
            <v>2322.1030000001192</v>
          </cell>
          <cell r="CD213">
            <v>-2011.7330000009388</v>
          </cell>
          <cell r="CE213">
            <v>-951.55900000035763</v>
          </cell>
          <cell r="CF213">
            <v>478.07650000043213</v>
          </cell>
          <cell r="CG213">
            <v>1634.3545000003651</v>
          </cell>
          <cell r="CH213">
            <v>0</v>
          </cell>
          <cell r="CI213">
            <v>1630.5800000000745</v>
          </cell>
          <cell r="CJ213">
            <v>0</v>
          </cell>
          <cell r="CK213">
            <v>-654.33050000015646</v>
          </cell>
          <cell r="CL213">
            <v>-724.69500000029802</v>
          </cell>
          <cell r="CM213">
            <v>-1096.5449999999255</v>
          </cell>
          <cell r="CN213">
            <v>-3185.7554999999702</v>
          </cell>
          <cell r="CO213">
            <v>-1064.8609999995679</v>
          </cell>
          <cell r="CP213">
            <v>3871.9569999985397</v>
          </cell>
          <cell r="CQ213">
            <v>-1840.339999999851</v>
          </cell>
          <cell r="CR213">
            <v>-4375.2279999703169</v>
          </cell>
          <cell r="CS213">
            <v>315.60799999907613</v>
          </cell>
          <cell r="CT213">
            <v>543.09500000067055</v>
          </cell>
          <cell r="CU213">
            <v>0</v>
          </cell>
          <cell r="CV213">
            <v>1448.4104999992996</v>
          </cell>
          <cell r="CW213">
            <v>0</v>
          </cell>
          <cell r="CX213">
            <v>-1451.9089999999851</v>
          </cell>
          <cell r="CY213">
            <v>-3122.0889999996871</v>
          </cell>
          <cell r="CZ213">
            <v>-547.59500000067055</v>
          </cell>
          <cell r="DA213">
            <v>-1216.7204999998212</v>
          </cell>
          <cell r="DB213">
            <v>-2338.3544999994338</v>
          </cell>
          <cell r="DC213">
            <v>1882.5025000013411</v>
          </cell>
          <cell r="DD213">
            <v>111.82399999909103</v>
          </cell>
          <cell r="DE213">
            <v>3858.6794999986887</v>
          </cell>
          <cell r="DF213">
            <v>-1152.9635000005364</v>
          </cell>
          <cell r="DG213">
            <v>376.40100000053644</v>
          </cell>
          <cell r="DH213">
            <v>-842.11100000143051</v>
          </cell>
          <cell r="DI213">
            <v>-1746.6070000007749</v>
          </cell>
          <cell r="DJ213">
            <v>0</v>
          </cell>
          <cell r="DK213">
            <v>12290.166999999434</v>
          </cell>
          <cell r="DL213">
            <v>-1734.23399999924</v>
          </cell>
          <cell r="DM213">
            <v>-724.51200000010431</v>
          </cell>
          <cell r="DN213">
            <v>-4043.1984999999404</v>
          </cell>
          <cell r="DO213">
            <v>201.95999999903142</v>
          </cell>
          <cell r="DP213">
            <v>1526.45350000076</v>
          </cell>
          <cell r="DQ213">
            <v>-292.67600000090897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412.75366000086069</v>
          </cell>
          <cell r="M215">
            <v>-172.43851000070572</v>
          </cell>
          <cell r="N215">
            <v>-49.095000000670552</v>
          </cell>
          <cell r="O215">
            <v>1439.6869999989867</v>
          </cell>
          <cell r="P215">
            <v>0</v>
          </cell>
          <cell r="Q215">
            <v>4372.6371499989182</v>
          </cell>
          <cell r="R215">
            <v>26711.130610004067</v>
          </cell>
          <cell r="S215">
            <v>5689.0516999997199</v>
          </cell>
          <cell r="T215">
            <v>5051.3881000000983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450.69599999859929</v>
          </cell>
          <cell r="Z215">
            <v>133.93445999920368</v>
          </cell>
          <cell r="AA215">
            <v>1029.76600000076</v>
          </cell>
          <cell r="AB215">
            <v>2003.5519999992102</v>
          </cell>
          <cell r="AC215">
            <v>4632.9517499990761</v>
          </cell>
          <cell r="AD215">
            <v>7719.7905999999493</v>
          </cell>
          <cell r="AE215">
            <v>11889.89580000937</v>
          </cell>
          <cell r="AF215">
            <v>1161.0396999996156</v>
          </cell>
          <cell r="AG215">
            <v>2574.5954999998212</v>
          </cell>
          <cell r="AH215">
            <v>0</v>
          </cell>
          <cell r="AI215">
            <v>2457.7239999994636</v>
          </cell>
          <cell r="AJ215">
            <v>0</v>
          </cell>
          <cell r="AK215">
            <v>1134.1105000004172</v>
          </cell>
          <cell r="AL215">
            <v>-307.51750000007451</v>
          </cell>
          <cell r="AM215">
            <v>156.22350000031292</v>
          </cell>
          <cell r="AN215">
            <v>181.75667000003159</v>
          </cell>
          <cell r="AO215">
            <v>-322.58183999918401</v>
          </cell>
          <cell r="AP215">
            <v>119.10590000078082</v>
          </cell>
          <cell r="AQ215">
            <v>4735.4393700007349</v>
          </cell>
          <cell r="AR215">
            <v>11873.366950005293</v>
          </cell>
          <cell r="AS215">
            <v>3824.9069999996573</v>
          </cell>
          <cell r="AT215">
            <v>2758.7420600000769</v>
          </cell>
          <cell r="AU215">
            <v>0</v>
          </cell>
          <cell r="AV215">
            <v>3284.7124999994412</v>
          </cell>
          <cell r="AW215">
            <v>0</v>
          </cell>
          <cell r="AX215">
            <v>-703.64236999861896</v>
          </cell>
          <cell r="AY215">
            <v>-413.41400000080466</v>
          </cell>
          <cell r="AZ215">
            <v>-116.22828000038862</v>
          </cell>
          <cell r="BA215">
            <v>-2977.6474999990314</v>
          </cell>
          <cell r="BB215">
            <v>-164.60006000101566</v>
          </cell>
          <cell r="BC215">
            <v>3415.2467599995434</v>
          </cell>
          <cell r="BD215">
            <v>2965.2908399999142</v>
          </cell>
          <cell r="BE215">
            <v>16897.089909985662</v>
          </cell>
          <cell r="BF215">
            <v>3647.3483000006527</v>
          </cell>
          <cell r="BG215">
            <v>3164.1277000010014</v>
          </cell>
          <cell r="BH215">
            <v>0</v>
          </cell>
          <cell r="BI215">
            <v>1667.0504600005224</v>
          </cell>
          <cell r="BJ215">
            <v>0</v>
          </cell>
          <cell r="BK215">
            <v>931.67152999900281</v>
          </cell>
          <cell r="BL215">
            <v>-327.58999999985099</v>
          </cell>
          <cell r="BM215">
            <v>-1050.7399000003934</v>
          </cell>
          <cell r="BN215">
            <v>292.78524000011384</v>
          </cell>
          <cell r="BO215">
            <v>1235.1679999995977</v>
          </cell>
          <cell r="BP215">
            <v>3814.7049800008535</v>
          </cell>
          <cell r="BQ215">
            <v>3522.563599999994</v>
          </cell>
          <cell r="BR215">
            <v>11584.948600009084</v>
          </cell>
          <cell r="BS215">
            <v>119.12299999967217</v>
          </cell>
          <cell r="BT215">
            <v>3807.8192999996245</v>
          </cell>
          <cell r="BU215">
            <v>326.73259999975562</v>
          </cell>
          <cell r="BV215">
            <v>411.91999999992549</v>
          </cell>
          <cell r="BW215">
            <v>0</v>
          </cell>
          <cell r="BX215">
            <v>-777.96279999986291</v>
          </cell>
          <cell r="BY215">
            <v>991.65909999981523</v>
          </cell>
          <cell r="BZ215">
            <v>521.72300000116229</v>
          </cell>
          <cell r="CA215">
            <v>-1664.6710999999195</v>
          </cell>
          <cell r="CB215">
            <v>1364.1156000010669</v>
          </cell>
          <cell r="CC215">
            <v>1743.2743000015616</v>
          </cell>
          <cell r="CD215">
            <v>4741.2155999988317</v>
          </cell>
          <cell r="CE215">
            <v>12304.984640002251</v>
          </cell>
          <cell r="CF215">
            <v>-520.67950000055134</v>
          </cell>
          <cell r="CG215">
            <v>3306.4910000003874</v>
          </cell>
          <cell r="CH215">
            <v>2660.1630000006407</v>
          </cell>
          <cell r="CI215">
            <v>1556.285000000149</v>
          </cell>
          <cell r="CJ215">
            <v>0</v>
          </cell>
          <cell r="CK215">
            <v>-281.75686000101268</v>
          </cell>
          <cell r="CL215">
            <v>-708.90980000048876</v>
          </cell>
          <cell r="CM215">
            <v>-1134.6993000004441</v>
          </cell>
          <cell r="CN215">
            <v>-1061.7005000002682</v>
          </cell>
          <cell r="CO215">
            <v>-1008.007500000298</v>
          </cell>
          <cell r="CP215">
            <v>2781.8499999996275</v>
          </cell>
          <cell r="CQ215">
            <v>6715.9490999989212</v>
          </cell>
          <cell r="CR215">
            <v>4613.7809000313282</v>
          </cell>
          <cell r="CS215">
            <v>-1961.4279999993742</v>
          </cell>
          <cell r="CT215">
            <v>2044.4505000002682</v>
          </cell>
          <cell r="CU215">
            <v>923.30899999849498</v>
          </cell>
          <cell r="CV215">
            <v>1862.0215000007302</v>
          </cell>
          <cell r="CW215">
            <v>0</v>
          </cell>
          <cell r="CX215">
            <v>-2155.6387000009418</v>
          </cell>
          <cell r="CY215">
            <v>-491.20219999924302</v>
          </cell>
          <cell r="CZ215">
            <v>-2028.7764999996871</v>
          </cell>
          <cell r="DA215">
            <v>-1653.0507999993861</v>
          </cell>
          <cell r="DB215">
            <v>369.71169999986887</v>
          </cell>
          <cell r="DC215">
            <v>3115.0409000013024</v>
          </cell>
          <cell r="DD215">
            <v>4589.3434999994934</v>
          </cell>
          <cell r="DE215">
            <v>4234.1089999973774</v>
          </cell>
          <cell r="DF215">
            <v>2192.4479999989271</v>
          </cell>
          <cell r="DG215">
            <v>2473.9869999997318</v>
          </cell>
          <cell r="DH215">
            <v>381.1480000000447</v>
          </cell>
          <cell r="DI215">
            <v>-530.51150000002235</v>
          </cell>
          <cell r="DJ215">
            <v>0</v>
          </cell>
          <cell r="DK215">
            <v>-3188.8898999989033</v>
          </cell>
          <cell r="DL215">
            <v>-1364.2760000005364</v>
          </cell>
          <cell r="DM215">
            <v>-940.54050000011921</v>
          </cell>
          <cell r="DN215">
            <v>-4719.3820999991149</v>
          </cell>
          <cell r="DO215">
            <v>-227.23650000058115</v>
          </cell>
          <cell r="DP215">
            <v>1992.1726999990642</v>
          </cell>
          <cell r="DQ215">
            <v>8165.1897999998182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-2028.6178999999538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-2028.617900000012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-696.39429999981076</v>
          </cell>
          <cell r="N217">
            <v>-1.749599999981001</v>
          </cell>
          <cell r="O217">
            <v>0</v>
          </cell>
          <cell r="P217">
            <v>0</v>
          </cell>
          <cell r="Q217">
            <v>0</v>
          </cell>
          <cell r="R217">
            <v>-46.583609996363521</v>
          </cell>
          <cell r="S217">
            <v>0</v>
          </cell>
          <cell r="T217">
            <v>0.26794999995036051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-11.204900000011548</v>
          </cell>
          <cell r="Z217">
            <v>-566.48404000001028</v>
          </cell>
          <cell r="AA217">
            <v>1284.377550000092</v>
          </cell>
          <cell r="AB217">
            <v>-0.26409999979659915</v>
          </cell>
          <cell r="AC217">
            <v>-792.814100000076</v>
          </cell>
          <cell r="AD217">
            <v>39.538029999937862</v>
          </cell>
          <cell r="AE217">
            <v>16.647600002586842</v>
          </cell>
          <cell r="AF217">
            <v>0</v>
          </cell>
          <cell r="AG217">
            <v>849.31075000000419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-266.6451900000684</v>
          </cell>
          <cell r="AM217">
            <v>-533.64329000003636</v>
          </cell>
          <cell r="AN217">
            <v>-66.360510000027716</v>
          </cell>
          <cell r="AO217">
            <v>-17.889549999963492</v>
          </cell>
          <cell r="AP217">
            <v>0</v>
          </cell>
          <cell r="AQ217">
            <v>51.875390000175685</v>
          </cell>
          <cell r="AR217">
            <v>-28.874699998646975</v>
          </cell>
          <cell r="AS217">
            <v>-5.5022599999792874</v>
          </cell>
          <cell r="AT217">
            <v>-3.9677999999839813</v>
          </cell>
          <cell r="AU217">
            <v>0</v>
          </cell>
          <cell r="AV217">
            <v>0</v>
          </cell>
          <cell r="AW217">
            <v>-0.79685000004246831</v>
          </cell>
          <cell r="AX217">
            <v>-1.2415200001560152</v>
          </cell>
          <cell r="AY217">
            <v>-84.566949999891222</v>
          </cell>
          <cell r="AZ217">
            <v>-607.95882999990135</v>
          </cell>
          <cell r="BA217">
            <v>-79.081589999841526</v>
          </cell>
          <cell r="BB217">
            <v>-216.75347999995574</v>
          </cell>
          <cell r="BC217">
            <v>0</v>
          </cell>
          <cell r="BD217">
            <v>970.99457999994047</v>
          </cell>
          <cell r="BE217">
            <v>-712.46780999749899</v>
          </cell>
          <cell r="BF217">
            <v>-5.7208000000100583</v>
          </cell>
          <cell r="BG217">
            <v>-3.9812000000383705</v>
          </cell>
          <cell r="BH217">
            <v>0</v>
          </cell>
          <cell r="BI217">
            <v>0</v>
          </cell>
          <cell r="BJ217">
            <v>-3.4299000001046807</v>
          </cell>
          <cell r="BK217">
            <v>-4.6560400000307709</v>
          </cell>
          <cell r="BL217">
            <v>-1344.9379700000864</v>
          </cell>
          <cell r="BM217">
            <v>-113.65700000012293</v>
          </cell>
          <cell r="BN217">
            <v>-243.1136500001885</v>
          </cell>
          <cell r="BO217">
            <v>17.503729999996722</v>
          </cell>
          <cell r="BP217">
            <v>815.4276199999731</v>
          </cell>
          <cell r="BQ217">
            <v>174.09740000008605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861.67150000017136</v>
          </cell>
          <cell r="G218">
            <v>1351.0663999998942</v>
          </cell>
          <cell r="H218">
            <v>1262.9281000001356</v>
          </cell>
          <cell r="I218">
            <v>228.50729999970645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-35.943699999712408</v>
          </cell>
          <cell r="O218">
            <v>195.82700000051409</v>
          </cell>
          <cell r="P218">
            <v>1108.5793000003323</v>
          </cell>
          <cell r="Q218">
            <v>649.19829999934882</v>
          </cell>
          <cell r="R218">
            <v>6270.0417999848723</v>
          </cell>
          <cell r="S218">
            <v>1368.8330000005662</v>
          </cell>
          <cell r="T218">
            <v>209.41520000062883</v>
          </cell>
          <cell r="U218">
            <v>1312.37770000007</v>
          </cell>
          <cell r="V218">
            <v>624.9464000002481</v>
          </cell>
          <cell r="W218">
            <v>0</v>
          </cell>
          <cell r="X218">
            <v>199.35149999987334</v>
          </cell>
          <cell r="Y218">
            <v>0</v>
          </cell>
          <cell r="Z218">
            <v>0</v>
          </cell>
          <cell r="AA218">
            <v>-116.87260000035167</v>
          </cell>
          <cell r="AB218">
            <v>793.65329999942333</v>
          </cell>
          <cell r="AC218">
            <v>829.1207999996841</v>
          </cell>
          <cell r="AD218">
            <v>1049.2165000000969</v>
          </cell>
          <cell r="AE218">
            <v>7506.9912000074983</v>
          </cell>
          <cell r="AF218">
            <v>1405.0257000001147</v>
          </cell>
          <cell r="AG218">
            <v>1229.740899999626</v>
          </cell>
          <cell r="AH218">
            <v>1092.1270000003278</v>
          </cell>
          <cell r="AI218">
            <v>609.93940000003204</v>
          </cell>
          <cell r="AJ218">
            <v>200.24100000003818</v>
          </cell>
          <cell r="AK218">
            <v>322.41540000028908</v>
          </cell>
          <cell r="AL218">
            <v>0</v>
          </cell>
          <cell r="AM218">
            <v>0</v>
          </cell>
          <cell r="AN218">
            <v>-36.70160000026226</v>
          </cell>
          <cell r="AO218">
            <v>691.00679999869317</v>
          </cell>
          <cell r="AP218">
            <v>902.97559999953955</v>
          </cell>
          <cell r="AQ218">
            <v>1090.2209999999031</v>
          </cell>
          <cell r="AR218">
            <v>4877.6299000009894</v>
          </cell>
          <cell r="AS218">
            <v>1264.6716000000015</v>
          </cell>
          <cell r="AT218">
            <v>385.47500000055879</v>
          </cell>
          <cell r="AU218">
            <v>647.17219999991357</v>
          </cell>
          <cell r="AV218">
            <v>270.66469999961555</v>
          </cell>
          <cell r="AW218">
            <v>188.82930000009947</v>
          </cell>
          <cell r="AX218">
            <v>0</v>
          </cell>
          <cell r="AY218">
            <v>292.42470000032336</v>
          </cell>
          <cell r="AZ218">
            <v>0</v>
          </cell>
          <cell r="BA218">
            <v>0</v>
          </cell>
          <cell r="BB218">
            <v>348.17200000025332</v>
          </cell>
          <cell r="BC218">
            <v>198.58599999919534</v>
          </cell>
          <cell r="BD218">
            <v>1281.6344000007957</v>
          </cell>
          <cell r="BE218">
            <v>2462.1436999961734</v>
          </cell>
          <cell r="BF218">
            <v>784.33409999962896</v>
          </cell>
          <cell r="BG218">
            <v>385.48410000000149</v>
          </cell>
          <cell r="BH218">
            <v>680.89970000088215</v>
          </cell>
          <cell r="BI218">
            <v>246.50039999978617</v>
          </cell>
          <cell r="BJ218">
            <v>0</v>
          </cell>
          <cell r="BK218">
            <v>101.65149999968708</v>
          </cell>
          <cell r="BL218">
            <v>-341.15699999965727</v>
          </cell>
          <cell r="BM218">
            <v>0</v>
          </cell>
          <cell r="BN218">
            <v>64.432099999859929</v>
          </cell>
          <cell r="BO218">
            <v>-167.77850000094622</v>
          </cell>
          <cell r="BP218">
            <v>378.75930000003427</v>
          </cell>
          <cell r="BQ218">
            <v>329.01800000015646</v>
          </cell>
          <cell r="BR218">
            <v>2313.2189000025392</v>
          </cell>
          <cell r="BS218">
            <v>793.41729999985546</v>
          </cell>
          <cell r="BT218">
            <v>-104.61550000030547</v>
          </cell>
          <cell r="BU218">
            <v>468.88199999928474</v>
          </cell>
          <cell r="BV218">
            <v>625.95930000022054</v>
          </cell>
          <cell r="BW218">
            <v>60.922299999976531</v>
          </cell>
          <cell r="BX218">
            <v>-321.55760000087321</v>
          </cell>
          <cell r="BY218">
            <v>181.34200000017881</v>
          </cell>
          <cell r="BZ218">
            <v>14.001999999396503</v>
          </cell>
          <cell r="CA218">
            <v>-461.8144000004977</v>
          </cell>
          <cell r="CB218">
            <v>239.06869999971241</v>
          </cell>
          <cell r="CC218">
            <v>287.26609999872744</v>
          </cell>
          <cell r="CD218">
            <v>530.34669999964535</v>
          </cell>
          <cell r="CE218">
            <v>2556.9979000017047</v>
          </cell>
          <cell r="CF218">
            <v>1151.0970000000671</v>
          </cell>
          <cell r="CG218">
            <v>304.75799999944866</v>
          </cell>
          <cell r="CH218">
            <v>207.65240000002086</v>
          </cell>
          <cell r="CI218">
            <v>64.848999999929219</v>
          </cell>
          <cell r="CJ218">
            <v>74.162799999932759</v>
          </cell>
          <cell r="CK218">
            <v>58.502300000749528</v>
          </cell>
          <cell r="CL218">
            <v>-209.84129999950528</v>
          </cell>
          <cell r="CM218">
            <v>-72.448400000110269</v>
          </cell>
          <cell r="CN218">
            <v>-45.54009999986738</v>
          </cell>
          <cell r="CO218">
            <v>-874.92509999964386</v>
          </cell>
          <cell r="CP218">
            <v>833.88370000012219</v>
          </cell>
          <cell r="CQ218">
            <v>1064.8475999999791</v>
          </cell>
          <cell r="CR218">
            <v>4144.8728000074625</v>
          </cell>
          <cell r="CS218">
            <v>2300.2184999994934</v>
          </cell>
          <cell r="CT218">
            <v>1052.6204000003636</v>
          </cell>
          <cell r="CU218">
            <v>730.4471000013873</v>
          </cell>
          <cell r="CV218">
            <v>230.73500000033528</v>
          </cell>
          <cell r="CW218">
            <v>0</v>
          </cell>
          <cell r="CX218">
            <v>293.81900000013411</v>
          </cell>
          <cell r="CY218">
            <v>-320.15300000086427</v>
          </cell>
          <cell r="CZ218">
            <v>0</v>
          </cell>
          <cell r="DA218">
            <v>130.07929999940097</v>
          </cell>
          <cell r="DB218">
            <v>133.36789999995381</v>
          </cell>
          <cell r="DC218">
            <v>-323.32899999991059</v>
          </cell>
          <cell r="DD218">
            <v>-82.932400000281632</v>
          </cell>
          <cell r="DE218">
            <v>189.9602999985218</v>
          </cell>
          <cell r="DF218">
            <v>982.47939999960363</v>
          </cell>
          <cell r="DG218">
            <v>778.95500000007451</v>
          </cell>
          <cell r="DH218">
            <v>-667.19859999977052</v>
          </cell>
          <cell r="DI218">
            <v>-28.766699999570847</v>
          </cell>
          <cell r="DJ218">
            <v>60.485000000218861</v>
          </cell>
          <cell r="DK218">
            <v>-178.5417999997735</v>
          </cell>
          <cell r="DL218">
            <v>-632.90560000017285</v>
          </cell>
          <cell r="DM218">
            <v>-420.88250000122935</v>
          </cell>
          <cell r="DN218">
            <v>11.69719999935478</v>
          </cell>
          <cell r="DO218">
            <v>286.01690000016242</v>
          </cell>
          <cell r="DP218">
            <v>-475.12299999967217</v>
          </cell>
          <cell r="DQ218">
            <v>473.74500000011176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2851.7520000003278</v>
          </cell>
          <cell r="G219">
            <v>1433.6184999998659</v>
          </cell>
          <cell r="H219">
            <v>0</v>
          </cell>
          <cell r="I219">
            <v>3525.5949999988079</v>
          </cell>
          <cell r="J219">
            <v>0</v>
          </cell>
          <cell r="K219">
            <v>820.73499999940395</v>
          </cell>
          <cell r="L219">
            <v>425.92799999937415</v>
          </cell>
          <cell r="M219">
            <v>4.6039999984204769</v>
          </cell>
          <cell r="N219">
            <v>401.98350000008941</v>
          </cell>
          <cell r="O219">
            <v>2560.7249999996275</v>
          </cell>
          <cell r="P219">
            <v>4011.3125</v>
          </cell>
          <cell r="Q219">
            <v>7282.7719999998808</v>
          </cell>
          <cell r="R219">
            <v>43385.480499997735</v>
          </cell>
          <cell r="S219">
            <v>12369.967499999329</v>
          </cell>
          <cell r="T219">
            <v>4977.2164999991655</v>
          </cell>
          <cell r="U219">
            <v>4128.6689999997616</v>
          </cell>
          <cell r="V219">
            <v>4749.4790000002831</v>
          </cell>
          <cell r="W219">
            <v>0</v>
          </cell>
          <cell r="X219">
            <v>318.03600000031292</v>
          </cell>
          <cell r="Y219">
            <v>198.1359999999404</v>
          </cell>
          <cell r="Z219">
            <v>-7.0999998599290848E-2</v>
          </cell>
          <cell r="AA219">
            <v>1590.9544999990612</v>
          </cell>
          <cell r="AB219">
            <v>2867.7540000006557</v>
          </cell>
          <cell r="AC219">
            <v>5815.0925000011921</v>
          </cell>
          <cell r="AD219">
            <v>6370.2465000003576</v>
          </cell>
          <cell r="AE219">
            <v>33029.29200001061</v>
          </cell>
          <cell r="AF219">
            <v>7698.6240000016987</v>
          </cell>
          <cell r="AG219">
            <v>7376.8709999993443</v>
          </cell>
          <cell r="AH219">
            <v>221.01799999922514</v>
          </cell>
          <cell r="AI219">
            <v>3001.1490000002086</v>
          </cell>
          <cell r="AJ219">
            <v>0</v>
          </cell>
          <cell r="AK219">
            <v>1111.0574999991804</v>
          </cell>
          <cell r="AL219">
            <v>719.07500000111759</v>
          </cell>
          <cell r="AM219">
            <v>-24.598500000312924</v>
          </cell>
          <cell r="AN219">
            <v>2446.5825000014156</v>
          </cell>
          <cell r="AO219">
            <v>763.26500000059605</v>
          </cell>
          <cell r="AP219">
            <v>3219.0859999991953</v>
          </cell>
          <cell r="AQ219">
            <v>6497.1624999996275</v>
          </cell>
          <cell r="AR219">
            <v>28399.752499997616</v>
          </cell>
          <cell r="AS219">
            <v>6342.2855000011623</v>
          </cell>
          <cell r="AT219">
            <v>7071.2799999993294</v>
          </cell>
          <cell r="AU219">
            <v>1078.2015000004321</v>
          </cell>
          <cell r="AV219">
            <v>2146.3664999995381</v>
          </cell>
          <cell r="AW219">
            <v>971.95050000026822</v>
          </cell>
          <cell r="AX219">
            <v>677.34950000047684</v>
          </cell>
          <cell r="AY219">
            <v>1683.3135000001639</v>
          </cell>
          <cell r="AZ219">
            <v>106.36449999921024</v>
          </cell>
          <cell r="BA219">
            <v>227.52950000017881</v>
          </cell>
          <cell r="BB219">
            <v>-479.09500000067055</v>
          </cell>
          <cell r="BC219">
            <v>3278.5685000009835</v>
          </cell>
          <cell r="BD219">
            <v>5295.6379999984056</v>
          </cell>
          <cell r="BE219">
            <v>33001.918999999762</v>
          </cell>
          <cell r="BF219">
            <v>4723.8245000001043</v>
          </cell>
          <cell r="BG219">
            <v>7751.3385000005364</v>
          </cell>
          <cell r="BH219">
            <v>1872.9680000003427</v>
          </cell>
          <cell r="BI219">
            <v>4044.5954999998212</v>
          </cell>
          <cell r="BJ219">
            <v>557.11449999921024</v>
          </cell>
          <cell r="BK219">
            <v>1367.8165000006557</v>
          </cell>
          <cell r="BL219">
            <v>1875.941499998793</v>
          </cell>
          <cell r="BM219">
            <v>-542.90599999949336</v>
          </cell>
          <cell r="BN219">
            <v>1578.1554999984801</v>
          </cell>
          <cell r="BO219">
            <v>578.9129999987781</v>
          </cell>
          <cell r="BP219">
            <v>5503.1539999991655</v>
          </cell>
          <cell r="BQ219">
            <v>3691.0034999996424</v>
          </cell>
          <cell r="BR219">
            <v>24846.073500007391</v>
          </cell>
          <cell r="BS219">
            <v>5910.9670000001788</v>
          </cell>
          <cell r="BT219">
            <v>5507.8234999999404</v>
          </cell>
          <cell r="BU219">
            <v>2185.8729999996722</v>
          </cell>
          <cell r="BV219">
            <v>1626.8835000004619</v>
          </cell>
          <cell r="BW219">
            <v>-787.87999999988824</v>
          </cell>
          <cell r="BX219">
            <v>-169.76750000007451</v>
          </cell>
          <cell r="BY219">
            <v>-1630.1694999989122</v>
          </cell>
          <cell r="BZ219">
            <v>-1405.402499999851</v>
          </cell>
          <cell r="CA219">
            <v>1554.3815000001341</v>
          </cell>
          <cell r="CB219">
            <v>818.37099999934435</v>
          </cell>
          <cell r="CC219">
            <v>4875.4349999986589</v>
          </cell>
          <cell r="CD219">
            <v>6359.5584999993443</v>
          </cell>
          <cell r="CE219">
            <v>26131.903000026941</v>
          </cell>
          <cell r="CF219">
            <v>6675.1505000013858</v>
          </cell>
          <cell r="CG219">
            <v>4201.2594999987632</v>
          </cell>
          <cell r="CH219">
            <v>2382.2409999985248</v>
          </cell>
          <cell r="CI219">
            <v>3629.472500000149</v>
          </cell>
          <cell r="CJ219">
            <v>-581.21199999935925</v>
          </cell>
          <cell r="CK219">
            <v>-887.18700000084937</v>
          </cell>
          <cell r="CL219">
            <v>-178.43099999986589</v>
          </cell>
          <cell r="CM219">
            <v>-1382.8735000006855</v>
          </cell>
          <cell r="CN219">
            <v>-83.923499999567866</v>
          </cell>
          <cell r="CO219">
            <v>609.42100000008941</v>
          </cell>
          <cell r="CP219">
            <v>7082.8379999995232</v>
          </cell>
          <cell r="CQ219">
            <v>4665.1475000008941</v>
          </cell>
          <cell r="CR219">
            <v>29327.230500012636</v>
          </cell>
          <cell r="CS219">
            <v>6633.8260000012815</v>
          </cell>
          <cell r="CT219">
            <v>4174.4020000007004</v>
          </cell>
          <cell r="CU219">
            <v>2914.8009999990463</v>
          </cell>
          <cell r="CV219">
            <v>2349.6195000000298</v>
          </cell>
          <cell r="CW219">
            <v>569.58049999922514</v>
          </cell>
          <cell r="CX219">
            <v>-658.21549999900162</v>
          </cell>
          <cell r="CY219">
            <v>-143.46300000138581</v>
          </cell>
          <cell r="CZ219">
            <v>-1499.1629999987781</v>
          </cell>
          <cell r="DA219">
            <v>97.243500001728535</v>
          </cell>
          <cell r="DB219">
            <v>1545.1024999991059</v>
          </cell>
          <cell r="DC219">
            <v>2713.8499999996275</v>
          </cell>
          <cell r="DD219">
            <v>10629.646999999881</v>
          </cell>
          <cell r="DE219">
            <v>14784.608999997377</v>
          </cell>
          <cell r="DF219">
            <v>3831.801000000909</v>
          </cell>
          <cell r="DG219">
            <v>4065.9405000004917</v>
          </cell>
          <cell r="DH219">
            <v>1981.1319999992847</v>
          </cell>
          <cell r="DI219">
            <v>918.53600000031292</v>
          </cell>
          <cell r="DJ219">
            <v>-257.62050000019372</v>
          </cell>
          <cell r="DK219">
            <v>-3118.7249999996275</v>
          </cell>
          <cell r="DL219">
            <v>663.94549999944866</v>
          </cell>
          <cell r="DM219">
            <v>305.55099999904633</v>
          </cell>
          <cell r="DN219">
            <v>-2896.4720000009984</v>
          </cell>
          <cell r="DO219">
            <v>-1050.1329999994487</v>
          </cell>
          <cell r="DP219">
            <v>5688.4665000010282</v>
          </cell>
          <cell r="DQ219">
            <v>4652.1869999989867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-191.33600000105798</v>
          </cell>
          <cell r="G220">
            <v>637.35649999976158</v>
          </cell>
          <cell r="H220">
            <v>226.58399999886751</v>
          </cell>
          <cell r="I220">
            <v>-212.00399999972433</v>
          </cell>
          <cell r="J220">
            <v>-2318.8269999995828</v>
          </cell>
          <cell r="K220">
            <v>-1167.9285000003874</v>
          </cell>
          <cell r="L220">
            <v>-220.02250000089407</v>
          </cell>
          <cell r="M220">
            <v>-327.26500000059605</v>
          </cell>
          <cell r="N220">
            <v>-629.63800000026822</v>
          </cell>
          <cell r="O220">
            <v>163.28899999894202</v>
          </cell>
          <cell r="P220">
            <v>301.47599999979138</v>
          </cell>
          <cell r="Q220">
            <v>1669.0559999998659</v>
          </cell>
          <cell r="R220">
            <v>19077.970460012555</v>
          </cell>
          <cell r="S220">
            <v>5071.547499999404</v>
          </cell>
          <cell r="T220">
            <v>4216.6869999989867</v>
          </cell>
          <cell r="U220">
            <v>1310.4955000001937</v>
          </cell>
          <cell r="V220">
            <v>967.36050000041723</v>
          </cell>
          <cell r="W220">
            <v>-1299.1129999998957</v>
          </cell>
          <cell r="X220">
            <v>-1694.3884999994189</v>
          </cell>
          <cell r="Y220">
            <v>369.65149999968708</v>
          </cell>
          <cell r="Z220">
            <v>383.08160000108182</v>
          </cell>
          <cell r="AA220">
            <v>-1315.4616400003433</v>
          </cell>
          <cell r="AB220">
            <v>554.07149999961257</v>
          </cell>
          <cell r="AC220">
            <v>3330.89100000076</v>
          </cell>
          <cell r="AD220">
            <v>7183.1474999990314</v>
          </cell>
          <cell r="AE220">
            <v>1651.7739000171423</v>
          </cell>
          <cell r="AF220">
            <v>1531.9909999985248</v>
          </cell>
          <cell r="AG220">
            <v>1052.9855000004172</v>
          </cell>
          <cell r="AH220">
            <v>-865.06016999855638</v>
          </cell>
          <cell r="AI220">
            <v>-734.81600000150502</v>
          </cell>
          <cell r="AJ220">
            <v>-501.23550000041723</v>
          </cell>
          <cell r="AK220">
            <v>572.98050000146031</v>
          </cell>
          <cell r="AL220">
            <v>-250.28189999982715</v>
          </cell>
          <cell r="AM220">
            <v>-435.49630000069737</v>
          </cell>
          <cell r="AN220">
            <v>-3506.3070300016552</v>
          </cell>
          <cell r="AO220">
            <v>-1064.7060000002384</v>
          </cell>
          <cell r="AP220">
            <v>1319.4234999995679</v>
          </cell>
          <cell r="AQ220">
            <v>4532.2962999995798</v>
          </cell>
          <cell r="AR220">
            <v>805.32613000273705</v>
          </cell>
          <cell r="AS220">
            <v>1710.0264999996871</v>
          </cell>
          <cell r="AT220">
            <v>1117.0849999990314</v>
          </cell>
          <cell r="AU220">
            <v>-74.57149999961257</v>
          </cell>
          <cell r="AV220">
            <v>-590.30250000022352</v>
          </cell>
          <cell r="AW220">
            <v>-1149.1145000010729</v>
          </cell>
          <cell r="AX220">
            <v>-754.21849999949336</v>
          </cell>
          <cell r="AY220">
            <v>-759.69969999976456</v>
          </cell>
          <cell r="AZ220">
            <v>-772.25861999951303</v>
          </cell>
          <cell r="BA220">
            <v>-3239.5010499991477</v>
          </cell>
          <cell r="BB220">
            <v>787.41349999979138</v>
          </cell>
          <cell r="BC220">
            <v>1442.6450000014156</v>
          </cell>
          <cell r="BD220">
            <v>3087.8224999997765</v>
          </cell>
          <cell r="BE220">
            <v>-5024.1523900181055</v>
          </cell>
          <cell r="BF220">
            <v>1044.2324999999255</v>
          </cell>
          <cell r="BG220">
            <v>693.59850000031292</v>
          </cell>
          <cell r="BH220">
            <v>104.79850000143051</v>
          </cell>
          <cell r="BI220">
            <v>-2122.9269999992102</v>
          </cell>
          <cell r="BJ220">
            <v>-433.36900000087917</v>
          </cell>
          <cell r="BK220">
            <v>-1276.9165000002831</v>
          </cell>
          <cell r="BL220">
            <v>-2467.2107999995351</v>
          </cell>
          <cell r="BM220">
            <v>-2809.2469000015408</v>
          </cell>
          <cell r="BN220">
            <v>-2938.1856900006533</v>
          </cell>
          <cell r="BO220">
            <v>2.483500000089407</v>
          </cell>
          <cell r="BP220">
            <v>2431.0900000017136</v>
          </cell>
          <cell r="BQ220">
            <v>2747.5005000010133</v>
          </cell>
          <cell r="BR220">
            <v>-5499.9002999961376</v>
          </cell>
          <cell r="BS220">
            <v>2035.976250000298</v>
          </cell>
          <cell r="BT220">
            <v>778.45319999940693</v>
          </cell>
          <cell r="BU220">
            <v>882.00200000032783</v>
          </cell>
          <cell r="BV220">
            <v>-77.018500000238419</v>
          </cell>
          <cell r="BW220">
            <v>-675.3125</v>
          </cell>
          <cell r="BX220">
            <v>-2835.8300000000745</v>
          </cell>
          <cell r="BY220">
            <v>-864.61309999972582</v>
          </cell>
          <cell r="BZ220">
            <v>-3209.7231800016016</v>
          </cell>
          <cell r="CA220">
            <v>-3508.4699699990451</v>
          </cell>
          <cell r="CB220">
            <v>-1066.1800000015646</v>
          </cell>
          <cell r="CC220">
            <v>509.46299999952316</v>
          </cell>
          <cell r="CD220">
            <v>2531.3525000009686</v>
          </cell>
          <cell r="CE220">
            <v>-7588.1958299875259</v>
          </cell>
          <cell r="CF220">
            <v>623.38099999912083</v>
          </cell>
          <cell r="CG220">
            <v>1239.1765999998897</v>
          </cell>
          <cell r="CH220">
            <v>0.77300000004470348</v>
          </cell>
          <cell r="CI220">
            <v>-557.87800000049174</v>
          </cell>
          <cell r="CJ220">
            <v>-686.22900000028312</v>
          </cell>
          <cell r="CK220">
            <v>-4017.292500000447</v>
          </cell>
          <cell r="CL220">
            <v>-1022.3820999991149</v>
          </cell>
          <cell r="CM220">
            <v>-2318.7525299992412</v>
          </cell>
          <cell r="CN220">
            <v>-2229.5142999999225</v>
          </cell>
          <cell r="CO220">
            <v>-906.91860000044107</v>
          </cell>
          <cell r="CP220">
            <v>704.09499999880791</v>
          </cell>
          <cell r="CQ220">
            <v>1583.3455999996513</v>
          </cell>
          <cell r="CR220">
            <v>11336.448900014162</v>
          </cell>
          <cell r="CS220">
            <v>759.48350000008941</v>
          </cell>
          <cell r="CT220">
            <v>1010.6374999992549</v>
          </cell>
          <cell r="CU220">
            <v>320.39599999971688</v>
          </cell>
          <cell r="CV220">
            <v>-261.69500000029802</v>
          </cell>
          <cell r="CW220">
            <v>-777.92899999953806</v>
          </cell>
          <cell r="CX220">
            <v>-2926.9519999995828</v>
          </cell>
          <cell r="CY220">
            <v>-649.69450000114739</v>
          </cell>
          <cell r="CZ220">
            <v>-1572.5806000009179</v>
          </cell>
          <cell r="DA220">
            <v>-3760.01070000045</v>
          </cell>
          <cell r="DB220">
            <v>-263.62829999998212</v>
          </cell>
          <cell r="DC220">
            <v>17152.996000001207</v>
          </cell>
          <cell r="DD220">
            <v>2305.4259999990463</v>
          </cell>
          <cell r="DE220">
            <v>-1454.1772000193596</v>
          </cell>
          <cell r="DF220">
            <v>-43.786000000312924</v>
          </cell>
          <cell r="DG220">
            <v>205.54199999943376</v>
          </cell>
          <cell r="DH220">
            <v>298.46100000105798</v>
          </cell>
          <cell r="DI220">
            <v>-24.315500000491738</v>
          </cell>
          <cell r="DJ220">
            <v>-424.80750000104308</v>
          </cell>
          <cell r="DK220">
            <v>-735.45800000056624</v>
          </cell>
          <cell r="DL220">
            <v>-121.68300000019372</v>
          </cell>
          <cell r="DM220">
            <v>-1408.6855999995023</v>
          </cell>
          <cell r="DN220">
            <v>-2847.4151000007987</v>
          </cell>
          <cell r="DO220">
            <v>-74.195500001311302</v>
          </cell>
          <cell r="DP220">
            <v>1807.4259999990463</v>
          </cell>
          <cell r="DQ220">
            <v>1914.7400000002235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3522.0874999985099</v>
          </cell>
          <cell r="G222">
            <v>3422.041400000453</v>
          </cell>
          <cell r="H222">
            <v>1489.5120999980718</v>
          </cell>
          <cell r="I222">
            <v>6091.6432999968529</v>
          </cell>
          <cell r="J222">
            <v>-2318.8269999995828</v>
          </cell>
          <cell r="K222">
            <v>-347.19350000098348</v>
          </cell>
          <cell r="L222">
            <v>1022.785159997642</v>
          </cell>
          <cell r="M222">
            <v>-1126.6023100018501</v>
          </cell>
          <cell r="N222">
            <v>-798.45629999786615</v>
          </cell>
          <cell r="O222">
            <v>4359.527999997139</v>
          </cell>
          <cell r="P222">
            <v>5421.367800001055</v>
          </cell>
          <cell r="Q222">
            <v>13973.66344999522</v>
          </cell>
          <cell r="R222">
            <v>98544.005759954453</v>
          </cell>
          <cell r="S222">
            <v>24499.399700000882</v>
          </cell>
          <cell r="T222">
            <v>14454.974749997258</v>
          </cell>
          <cell r="U222">
            <v>6751.542199999094</v>
          </cell>
          <cell r="V222">
            <v>9709.2529000006616</v>
          </cell>
          <cell r="W222">
            <v>-1299.1129999998957</v>
          </cell>
          <cell r="X222">
            <v>-1177.0009999983013</v>
          </cell>
          <cell r="Y222">
            <v>1672.4521000012755</v>
          </cell>
          <cell r="Z222">
            <v>198.89752000570297</v>
          </cell>
          <cell r="AA222">
            <v>1337.6528099998832</v>
          </cell>
          <cell r="AB222">
            <v>6218.7666999995708</v>
          </cell>
          <cell r="AC222">
            <v>13815.241949997842</v>
          </cell>
          <cell r="AD222">
            <v>22361.93912999332</v>
          </cell>
          <cell r="AE222">
            <v>102023.04450011253</v>
          </cell>
          <cell r="AF222">
            <v>11796.680399999022</v>
          </cell>
          <cell r="AG222">
            <v>13083.503650009632</v>
          </cell>
          <cell r="AH222">
            <v>448.08483000099659</v>
          </cell>
          <cell r="AI222">
            <v>9474.9044000059366</v>
          </cell>
          <cell r="AJ222">
            <v>-300.9945000000298</v>
          </cell>
          <cell r="AK222">
            <v>3140.5639000013471</v>
          </cell>
          <cell r="AL222">
            <v>-105.36958999931812</v>
          </cell>
          <cell r="AM222">
            <v>-1640.1495900079608</v>
          </cell>
          <cell r="AN222">
            <v>-3560.2274700030684</v>
          </cell>
          <cell r="AO222">
            <v>46842.156910002232</v>
          </cell>
          <cell r="AP222">
            <v>7025.4509999975562</v>
          </cell>
          <cell r="AQ222">
            <v>15818.440559998155</v>
          </cell>
          <cell r="AR222">
            <v>46290.043280005455</v>
          </cell>
          <cell r="AS222">
            <v>12572.224339999259</v>
          </cell>
          <cell r="AT222">
            <v>11328.614260002971</v>
          </cell>
          <cell r="AU222">
            <v>1650.8022000007331</v>
          </cell>
          <cell r="AV222">
            <v>8721.5066999942064</v>
          </cell>
          <cell r="AW222">
            <v>10.868450000882149</v>
          </cell>
          <cell r="AX222">
            <v>-781.75288999825716</v>
          </cell>
          <cell r="AY222">
            <v>167.30954999476671</v>
          </cell>
          <cell r="AZ222">
            <v>-2081.0292300060391</v>
          </cell>
          <cell r="BA222">
            <v>-9750.8676399961114</v>
          </cell>
          <cell r="BB222">
            <v>332.41145998984575</v>
          </cell>
          <cell r="BC222">
            <v>10332.844259999692</v>
          </cell>
          <cell r="BD222">
            <v>13787.11181999743</v>
          </cell>
          <cell r="BE222">
            <v>40458.739510059357</v>
          </cell>
          <cell r="BF222">
            <v>10490.136600010097</v>
          </cell>
          <cell r="BG222">
            <v>11990.567599996924</v>
          </cell>
          <cell r="BH222">
            <v>2658.666200004518</v>
          </cell>
          <cell r="BI222">
            <v>5374.1018599942327</v>
          </cell>
          <cell r="BJ222">
            <v>120.31559999659657</v>
          </cell>
          <cell r="BK222">
            <v>1119.5669900029898</v>
          </cell>
          <cell r="BL222">
            <v>-2747.7467700093985</v>
          </cell>
          <cell r="BM222">
            <v>-5600.9098000079393</v>
          </cell>
          <cell r="BN222">
            <v>-5999.6475000008941</v>
          </cell>
          <cell r="BO222">
            <v>1402.8457299992442</v>
          </cell>
          <cell r="BP222">
            <v>12040.215000011027</v>
          </cell>
          <cell r="BQ222">
            <v>9610.6279999986291</v>
          </cell>
          <cell r="BR222">
            <v>27782.627700030804</v>
          </cell>
          <cell r="BS222">
            <v>8876.9945500046015</v>
          </cell>
          <cell r="BT222">
            <v>9989.480499997735</v>
          </cell>
          <cell r="BU222">
            <v>3863.4895999953151</v>
          </cell>
          <cell r="BV222">
            <v>4955.671300008893</v>
          </cell>
          <cell r="BW222">
            <v>-1402.2702000029385</v>
          </cell>
          <cell r="BX222">
            <v>-6357.1068999990821</v>
          </cell>
          <cell r="BY222">
            <v>-2078.7700000032783</v>
          </cell>
          <cell r="BZ222">
            <v>-4832.3896799981594</v>
          </cell>
          <cell r="CA222">
            <v>-7562.2694700062275</v>
          </cell>
          <cell r="CB222">
            <v>441.51630000025034</v>
          </cell>
          <cell r="CC222">
            <v>9737.541400000453</v>
          </cell>
          <cell r="CD222">
            <v>12150.740299992263</v>
          </cell>
          <cell r="CE222">
            <v>32454.13071000576</v>
          </cell>
          <cell r="CF222">
            <v>8407.0254999995232</v>
          </cell>
          <cell r="CG222">
            <v>10686.039599999785</v>
          </cell>
          <cell r="CH222">
            <v>5250.8293999955058</v>
          </cell>
          <cell r="CI222">
            <v>6323.3084999993443</v>
          </cell>
          <cell r="CJ222">
            <v>-1193.2782000005245</v>
          </cell>
          <cell r="CK222">
            <v>-5782.0645599961281</v>
          </cell>
          <cell r="CL222">
            <v>-2844.2592000067234</v>
          </cell>
          <cell r="CM222">
            <v>-6005.3187299966812</v>
          </cell>
          <cell r="CN222">
            <v>-6606.4338999986649</v>
          </cell>
          <cell r="CO222">
            <v>-3245.2911999970675</v>
          </cell>
          <cell r="CP222">
            <v>15274.623699992895</v>
          </cell>
          <cell r="CQ222">
            <v>12188.949799999595</v>
          </cell>
          <cell r="CR222">
            <v>45047.105100035667</v>
          </cell>
          <cell r="CS222">
            <v>8047.7080000042915</v>
          </cell>
          <cell r="CT222">
            <v>8825.2054000049829</v>
          </cell>
          <cell r="CU222">
            <v>4888.9531000033021</v>
          </cell>
          <cell r="CV222">
            <v>5629.0914999991655</v>
          </cell>
          <cell r="CW222">
            <v>-208.34849999845028</v>
          </cell>
          <cell r="CX222">
            <v>-6898.8962000012398</v>
          </cell>
          <cell r="CY222">
            <v>-4726.6017000004649</v>
          </cell>
          <cell r="CZ222">
            <v>-5648.1150999963284</v>
          </cell>
          <cell r="DA222">
            <v>-6402.4591999948025</v>
          </cell>
          <cell r="DB222">
            <v>-553.80070000141859</v>
          </cell>
          <cell r="DC222">
            <v>24541.060400001705</v>
          </cell>
          <cell r="DD222">
            <v>17553.308099985123</v>
          </cell>
          <cell r="DE222">
            <v>21613.180599927902</v>
          </cell>
          <cell r="DF222">
            <v>5809.9788999930024</v>
          </cell>
          <cell r="DG222">
            <v>7900.8255000039935</v>
          </cell>
          <cell r="DH222">
            <v>1151.431400001049</v>
          </cell>
          <cell r="DI222">
            <v>-1411.6647000014782</v>
          </cell>
          <cell r="DJ222">
            <v>-621.94299999624491</v>
          </cell>
          <cell r="DK222">
            <v>5068.5522999987006</v>
          </cell>
          <cell r="DL222">
            <v>-3189.1530999988317</v>
          </cell>
          <cell r="DM222">
            <v>-3189.0696000009775</v>
          </cell>
          <cell r="DN222">
            <v>-14494.770500004292</v>
          </cell>
          <cell r="DO222">
            <v>-863.58810000121593</v>
          </cell>
          <cell r="DP222">
            <v>10539.395699992776</v>
          </cell>
          <cell r="DQ222">
            <v>14913.185800001025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F228">
            <v>3522.0874999985099</v>
          </cell>
          <cell r="G228">
            <v>3422.041400000453</v>
          </cell>
          <cell r="H228">
            <v>1489.5120999999344</v>
          </cell>
          <cell r="I228">
            <v>6091.6432999968529</v>
          </cell>
          <cell r="J228">
            <v>-2318.8269999995828</v>
          </cell>
          <cell r="K228">
            <v>-347.19350000098348</v>
          </cell>
          <cell r="L228">
            <v>1022.785159997642</v>
          </cell>
          <cell r="M228">
            <v>-1126.6023100018501</v>
          </cell>
          <cell r="N228">
            <v>-798.45629999786615</v>
          </cell>
          <cell r="O228">
            <v>4359.527999997139</v>
          </cell>
          <cell r="P228">
            <v>5421.367800001055</v>
          </cell>
          <cell r="Q228">
            <v>13973.66344999522</v>
          </cell>
          <cell r="R228">
            <v>98544.005759954453</v>
          </cell>
          <cell r="S228">
            <v>24499.399700000882</v>
          </cell>
          <cell r="T228">
            <v>14454.974749997258</v>
          </cell>
          <cell r="U228">
            <v>6751.542199999094</v>
          </cell>
          <cell r="V228">
            <v>9709.2529000043869</v>
          </cell>
          <cell r="W228">
            <v>-1299.112999998033</v>
          </cell>
          <cell r="X228">
            <v>-1177.0009999983013</v>
          </cell>
          <cell r="Y228">
            <v>1672.4521000012755</v>
          </cell>
          <cell r="Z228">
            <v>198.89752000570297</v>
          </cell>
          <cell r="AA228">
            <v>1337.6528099998832</v>
          </cell>
          <cell r="AB228">
            <v>6218.7666999995708</v>
          </cell>
          <cell r="AC228">
            <v>13815.241949997842</v>
          </cell>
          <cell r="AD228">
            <v>22361.93912999332</v>
          </cell>
          <cell r="AE228">
            <v>102023.04450011253</v>
          </cell>
          <cell r="AF228">
            <v>11796.680399999022</v>
          </cell>
          <cell r="AG228">
            <v>13083.503650009632</v>
          </cell>
          <cell r="AH228">
            <v>448.08483000099659</v>
          </cell>
          <cell r="AI228">
            <v>9474.9044000059366</v>
          </cell>
          <cell r="AJ228">
            <v>-300.9945000000298</v>
          </cell>
          <cell r="AK228">
            <v>3140.5639000013471</v>
          </cell>
          <cell r="AL228">
            <v>-105.36958999931812</v>
          </cell>
          <cell r="AM228">
            <v>-1640.1495900079608</v>
          </cell>
          <cell r="AN228">
            <v>-3560.2274700030684</v>
          </cell>
          <cell r="AO228">
            <v>46842.156910002232</v>
          </cell>
          <cell r="AP228">
            <v>7025.4509999975562</v>
          </cell>
          <cell r="AQ228">
            <v>15818.440559998155</v>
          </cell>
          <cell r="AR228">
            <v>46290.043280005455</v>
          </cell>
          <cell r="AS228">
            <v>12572.224339999259</v>
          </cell>
          <cell r="AT228">
            <v>11328.614260002971</v>
          </cell>
          <cell r="AU228">
            <v>1650.8022000007331</v>
          </cell>
          <cell r="AV228">
            <v>8721.5066999942064</v>
          </cell>
          <cell r="AW228">
            <v>10.868450000882149</v>
          </cell>
          <cell r="AX228">
            <v>-781.75288999825716</v>
          </cell>
          <cell r="AY228">
            <v>167.30954999476671</v>
          </cell>
          <cell r="AZ228">
            <v>-2081.0292300060391</v>
          </cell>
          <cell r="BA228">
            <v>-9750.8676399961114</v>
          </cell>
          <cell r="BB228">
            <v>332.41145998984575</v>
          </cell>
          <cell r="BC228">
            <v>10332.844259999692</v>
          </cell>
          <cell r="BD228">
            <v>13787.11181999743</v>
          </cell>
          <cell r="BE228">
            <v>40458.739510059357</v>
          </cell>
          <cell r="BF228">
            <v>10490.136600010097</v>
          </cell>
          <cell r="BG228">
            <v>11990.567599996924</v>
          </cell>
          <cell r="BH228">
            <v>2658.666200004518</v>
          </cell>
          <cell r="BI228">
            <v>5374.1018599942327</v>
          </cell>
          <cell r="BJ228">
            <v>120.31559999659657</v>
          </cell>
          <cell r="BK228">
            <v>1119.5669900029898</v>
          </cell>
          <cell r="BL228">
            <v>-2747.7467700093985</v>
          </cell>
          <cell r="BM228">
            <v>-5600.9098000079393</v>
          </cell>
          <cell r="BN228">
            <v>-5999.6475000008941</v>
          </cell>
          <cell r="BO228">
            <v>1402.8457299992442</v>
          </cell>
          <cell r="BP228">
            <v>12040.215000011027</v>
          </cell>
          <cell r="BQ228">
            <v>9610.6279999986291</v>
          </cell>
          <cell r="BR228">
            <v>27782.627700090408</v>
          </cell>
          <cell r="BS228">
            <v>8876.9945500046015</v>
          </cell>
          <cell r="BT228">
            <v>9989.480499997735</v>
          </cell>
          <cell r="BU228">
            <v>3863.4895999953151</v>
          </cell>
          <cell r="BV228">
            <v>4955.671300008893</v>
          </cell>
          <cell r="BW228">
            <v>-1402.2702000029385</v>
          </cell>
          <cell r="BX228">
            <v>-6357.1068999990821</v>
          </cell>
          <cell r="BY228">
            <v>-2078.7700000032783</v>
          </cell>
          <cell r="BZ228">
            <v>-4832.3896799981594</v>
          </cell>
          <cell r="CA228">
            <v>-7562.2694700062275</v>
          </cell>
          <cell r="CB228">
            <v>441.51630000025034</v>
          </cell>
          <cell r="CC228">
            <v>9737.541400000453</v>
          </cell>
          <cell r="CD228">
            <v>12150.740299992263</v>
          </cell>
          <cell r="CE228">
            <v>32454.13071000576</v>
          </cell>
          <cell r="CF228">
            <v>8407.0254999995232</v>
          </cell>
          <cell r="CG228">
            <v>10686.039599999785</v>
          </cell>
          <cell r="CH228">
            <v>5250.8293999955058</v>
          </cell>
          <cell r="CI228">
            <v>6323.3084999993443</v>
          </cell>
          <cell r="CJ228">
            <v>-1193.2782000005245</v>
          </cell>
          <cell r="CK228">
            <v>-5782.0645599961281</v>
          </cell>
          <cell r="CL228">
            <v>-2844.2592000067234</v>
          </cell>
          <cell r="CM228">
            <v>-6005.3187299966812</v>
          </cell>
          <cell r="CN228">
            <v>-6606.4338999986649</v>
          </cell>
          <cell r="CO228">
            <v>-3245.2911999970675</v>
          </cell>
          <cell r="CP228">
            <v>15274.623699992895</v>
          </cell>
          <cell r="CQ228">
            <v>12188.949799999595</v>
          </cell>
          <cell r="CR228">
            <v>45047.105100035667</v>
          </cell>
          <cell r="CS228">
            <v>8047.7080000042915</v>
          </cell>
          <cell r="CT228">
            <v>8825.2054000049829</v>
          </cell>
          <cell r="CU228">
            <v>4888.9531000033021</v>
          </cell>
          <cell r="CV228">
            <v>5629.0914999991655</v>
          </cell>
          <cell r="CW228">
            <v>-208.34849999845028</v>
          </cell>
          <cell r="CX228">
            <v>-6898.8962000012398</v>
          </cell>
          <cell r="CY228">
            <v>-4726.6017000004649</v>
          </cell>
          <cell r="CZ228">
            <v>-5648.1150999963284</v>
          </cell>
          <cell r="DA228">
            <v>-6402.4591999948025</v>
          </cell>
          <cell r="DB228">
            <v>-553.80070000141859</v>
          </cell>
          <cell r="DC228">
            <v>24541.060400001705</v>
          </cell>
          <cell r="DD228">
            <v>17553.308099985123</v>
          </cell>
          <cell r="DE228">
            <v>21613.180599927902</v>
          </cell>
          <cell r="DF228">
            <v>5809.9788999930024</v>
          </cell>
          <cell r="DG228">
            <v>7900.8255000039935</v>
          </cell>
          <cell r="DH228">
            <v>1151.431400001049</v>
          </cell>
          <cell r="DI228">
            <v>-1411.6647000014782</v>
          </cell>
          <cell r="DJ228">
            <v>-621.94299999624491</v>
          </cell>
          <cell r="DK228">
            <v>5068.5522999987006</v>
          </cell>
          <cell r="DL228">
            <v>-3189.1530999988317</v>
          </cell>
          <cell r="DM228">
            <v>-3189.0696000009775</v>
          </cell>
          <cell r="DN228">
            <v>-14494.770500004292</v>
          </cell>
          <cell r="DO228">
            <v>-863.58810000121593</v>
          </cell>
          <cell r="DP228">
            <v>10539.395699992776</v>
          </cell>
          <cell r="DQ228">
            <v>14913.185800001025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-1926.0669127498986</v>
          </cell>
          <cell r="G233">
            <v>-1537.2989926501177</v>
          </cell>
          <cell r="H233">
            <v>-1187.6258370750584</v>
          </cell>
          <cell r="I233">
            <v>-954.12930074997712</v>
          </cell>
          <cell r="J233">
            <v>-316.04301022505388</v>
          </cell>
          <cell r="K233">
            <v>142.36732575000497</v>
          </cell>
          <cell r="L233">
            <v>740.47675129497657</v>
          </cell>
          <cell r="M233">
            <v>763.86749018999399</v>
          </cell>
          <cell r="N233">
            <v>411.18021570000565</v>
          </cell>
          <cell r="O233">
            <v>-301.92905894463183</v>
          </cell>
          <cell r="P233">
            <v>-1333.1929275000002</v>
          </cell>
          <cell r="Q233">
            <v>-1397.5390734750545</v>
          </cell>
          <cell r="R233">
            <v>-6866.3343869755045</v>
          </cell>
          <cell r="S233">
            <v>-1951.7478049199563</v>
          </cell>
          <cell r="T233">
            <v>-1436.2799125520978</v>
          </cell>
          <cell r="U233">
            <v>-1203.4608482360491</v>
          </cell>
          <cell r="V233">
            <v>-966.85102476004977</v>
          </cell>
          <cell r="W233">
            <v>-320.2569170279894</v>
          </cell>
          <cell r="X233">
            <v>144.2655567600159</v>
          </cell>
          <cell r="Y233">
            <v>750.34977464558324</v>
          </cell>
          <cell r="Z233">
            <v>774.05239005919429</v>
          </cell>
          <cell r="AA233">
            <v>416.66261857602512</v>
          </cell>
          <cell r="AB233">
            <v>-305.92645853356225</v>
          </cell>
          <cell r="AC233">
            <v>-1350.9688331999932</v>
          </cell>
          <cell r="AD233">
            <v>-1416.1729277879931</v>
          </cell>
          <cell r="AE233">
            <v>-7137.3739022510126</v>
          </cell>
          <cell r="AF233">
            <v>-2028.7904814300127</v>
          </cell>
          <cell r="AG233">
            <v>-1492.9751722580404</v>
          </cell>
          <cell r="AH233">
            <v>-1250.9658817190211</v>
          </cell>
          <cell r="AI233">
            <v>-1005.0161967900349</v>
          </cell>
          <cell r="AJ233">
            <v>-332.8986374369706</v>
          </cell>
          <cell r="AK233">
            <v>149.96024979004869</v>
          </cell>
          <cell r="AL233">
            <v>779.96884469734505</v>
          </cell>
          <cell r="AM233">
            <v>804.60708966676611</v>
          </cell>
          <cell r="AN233">
            <v>433.10982720402535</v>
          </cell>
          <cell r="AO233">
            <v>-318.00250294938451</v>
          </cell>
          <cell r="AP233">
            <v>-1404.2965502999723</v>
          </cell>
          <cell r="AQ233">
            <v>-1472.0744907269254</v>
          </cell>
          <cell r="AR233">
            <v>-7227.7204073425382</v>
          </cell>
          <cell r="AS233">
            <v>-2054.4713735999539</v>
          </cell>
          <cell r="AT233">
            <v>-1511.8735921600019</v>
          </cell>
          <cell r="AU233">
            <v>-1266.8008928800118</v>
          </cell>
          <cell r="AV233">
            <v>-1017.7379207999911</v>
          </cell>
          <cell r="AW233">
            <v>-337.11254423996434</v>
          </cell>
          <cell r="AX233">
            <v>151.85848080000142</v>
          </cell>
          <cell r="AY233">
            <v>789.84186804795172</v>
          </cell>
          <cell r="AZ233">
            <v>814.79198953596642</v>
          </cell>
          <cell r="BA233">
            <v>438.59223007998662</v>
          </cell>
          <cell r="BB233">
            <v>-322.02785108803073</v>
          </cell>
          <cell r="BC233">
            <v>-1422.0724560000235</v>
          </cell>
          <cell r="BD233">
            <v>-1490.7083450399805</v>
          </cell>
          <cell r="BE233">
            <v>-7539.5232175271958</v>
          </cell>
          <cell r="BF233">
            <v>-2105.8331579399528</v>
          </cell>
          <cell r="BG233">
            <v>-1680.7802319640759</v>
          </cell>
          <cell r="BH233">
            <v>-1298.4709152020514</v>
          </cell>
          <cell r="BI233">
            <v>-1043.1813688199036</v>
          </cell>
          <cell r="BJ233">
            <v>-345.54035784601001</v>
          </cell>
          <cell r="BK233">
            <v>155.65494281996507</v>
          </cell>
          <cell r="BL233">
            <v>809.58791474916507</v>
          </cell>
          <cell r="BM233">
            <v>835.16178927442525</v>
          </cell>
          <cell r="BN233">
            <v>449.55703583202558</v>
          </cell>
          <cell r="BO233">
            <v>-330.07854736520676</v>
          </cell>
          <cell r="BP233">
            <v>-1457.6242674000096</v>
          </cell>
          <cell r="BQ233">
            <v>-1527.9760536659742</v>
          </cell>
          <cell r="BR233">
            <v>-7589.1064277105033</v>
          </cell>
          <cell r="BS233">
            <v>-2157.1949422799516</v>
          </cell>
          <cell r="BT233">
            <v>-1587.4672717680223</v>
          </cell>
          <cell r="BU233">
            <v>-1330.1409375240328</v>
          </cell>
          <cell r="BV233">
            <v>-1068.6248168399325</v>
          </cell>
          <cell r="BW233">
            <v>-353.96817145193927</v>
          </cell>
          <cell r="BX233">
            <v>159.45140484004514</v>
          </cell>
          <cell r="BY233">
            <v>829.33396145037841</v>
          </cell>
          <cell r="BZ233">
            <v>855.53158901276765</v>
          </cell>
          <cell r="CA233">
            <v>460.52184158400632</v>
          </cell>
          <cell r="CB233">
            <v>-338.129243642441</v>
          </cell>
          <cell r="CC233">
            <v>-1493.1760787999956</v>
          </cell>
          <cell r="CD233">
            <v>-1565.2437622920843</v>
          </cell>
          <cell r="CE233">
            <v>-7769.7994378935546</v>
          </cell>
          <cell r="CF233">
            <v>-2208.5567266199505</v>
          </cell>
          <cell r="CG233">
            <v>-1625.2641115720617</v>
          </cell>
          <cell r="CH233">
            <v>-1361.8109598460142</v>
          </cell>
          <cell r="CI233">
            <v>-1094.0682648599613</v>
          </cell>
          <cell r="CJ233">
            <v>-362.39598505804315</v>
          </cell>
          <cell r="CK233">
            <v>163.2478668600088</v>
          </cell>
          <cell r="CL233">
            <v>849.08000815153355</v>
          </cell>
          <cell r="CM233">
            <v>875.90138875122648</v>
          </cell>
          <cell r="CN233">
            <v>471.48664733598707</v>
          </cell>
          <cell r="CO233">
            <v>-346.17993991961703</v>
          </cell>
          <cell r="CP233">
            <v>-1528.7278901999816</v>
          </cell>
          <cell r="CQ233">
            <v>-1602.5114709179616</v>
          </cell>
          <cell r="CR233">
            <v>-7950.4924480784684</v>
          </cell>
          <cell r="CS233">
            <v>-2259.9185109599493</v>
          </cell>
          <cell r="CT233">
            <v>-1663.060951376101</v>
          </cell>
          <cell r="CU233">
            <v>-1393.4809821679955</v>
          </cell>
          <cell r="CV233">
            <v>-1119.5117128799902</v>
          </cell>
          <cell r="CW233">
            <v>-370.8237986639142</v>
          </cell>
          <cell r="CX233">
            <v>167.04432887991425</v>
          </cell>
          <cell r="CY233">
            <v>868.82605485274689</v>
          </cell>
          <cell r="CZ233">
            <v>896.27118848962709</v>
          </cell>
          <cell r="DA233">
            <v>482.45145308808424</v>
          </cell>
          <cell r="DB233">
            <v>-354.23063619679306</v>
          </cell>
          <cell r="DC233">
            <v>-1564.2797015999677</v>
          </cell>
          <cell r="DD233">
            <v>-1639.7791795439553</v>
          </cell>
          <cell r="DE233">
            <v>-8275.0864582620561</v>
          </cell>
          <cell r="DF233">
            <v>-2311.2802953000646</v>
          </cell>
          <cell r="DG233">
            <v>-1844.7587911800947</v>
          </cell>
          <cell r="DH233">
            <v>-1425.1510044900933</v>
          </cell>
          <cell r="DI233">
            <v>-1144.9551609000191</v>
          </cell>
          <cell r="DJ233">
            <v>-379.25161227001809</v>
          </cell>
          <cell r="DK233">
            <v>170.84079089993611</v>
          </cell>
          <cell r="DL233">
            <v>888.57210155401845</v>
          </cell>
          <cell r="DM233">
            <v>916.64098822791129</v>
          </cell>
          <cell r="DN233">
            <v>493.41625884000678</v>
          </cell>
          <cell r="DO233">
            <v>-362.28133247396909</v>
          </cell>
          <cell r="DP233">
            <v>-1599.8315130001865</v>
          </cell>
          <cell r="DQ233">
            <v>-1677.0468881700654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5">
          <cell r="F235">
            <v>-1926.0669127498986</v>
          </cell>
          <cell r="G235">
            <v>-1537.2989926501177</v>
          </cell>
          <cell r="H235">
            <v>-1187.6258370750584</v>
          </cell>
          <cell r="I235">
            <v>-954.12930074997712</v>
          </cell>
          <cell r="J235">
            <v>-316.04301022505388</v>
          </cell>
          <cell r="K235">
            <v>142.36732575000497</v>
          </cell>
          <cell r="L235">
            <v>740.47675129497657</v>
          </cell>
          <cell r="M235">
            <v>763.86749018999399</v>
          </cell>
          <cell r="N235">
            <v>411.18021570000565</v>
          </cell>
          <cell r="O235">
            <v>-301.92905894463183</v>
          </cell>
          <cell r="P235">
            <v>-1333.1929275000002</v>
          </cell>
          <cell r="Q235">
            <v>-1397.5390734750545</v>
          </cell>
          <cell r="R235">
            <v>-6866.3343869755045</v>
          </cell>
          <cell r="S235">
            <v>-1951.7478049199563</v>
          </cell>
          <cell r="T235">
            <v>-1436.2799125520978</v>
          </cell>
          <cell r="U235">
            <v>-1203.4608482360491</v>
          </cell>
          <cell r="V235">
            <v>-966.85102476004977</v>
          </cell>
          <cell r="W235">
            <v>-320.2569170279894</v>
          </cell>
          <cell r="X235">
            <v>144.2655567600159</v>
          </cell>
          <cell r="Y235">
            <v>750.34977464558324</v>
          </cell>
          <cell r="Z235">
            <v>774.05239005919429</v>
          </cell>
          <cell r="AA235">
            <v>416.66261857602512</v>
          </cell>
          <cell r="AB235">
            <v>-305.92645853356225</v>
          </cell>
          <cell r="AC235">
            <v>-1350.9688331999932</v>
          </cell>
          <cell r="AD235">
            <v>-1416.1729277879931</v>
          </cell>
          <cell r="AE235">
            <v>-7137.3739022510126</v>
          </cell>
          <cell r="AF235">
            <v>-2028.7904814300127</v>
          </cell>
          <cell r="AG235">
            <v>-1492.9751722580404</v>
          </cell>
          <cell r="AH235">
            <v>-1250.9658817190211</v>
          </cell>
          <cell r="AI235">
            <v>-1005.0161967900349</v>
          </cell>
          <cell r="AJ235">
            <v>-332.8986374369706</v>
          </cell>
          <cell r="AK235">
            <v>149.96024979004869</v>
          </cell>
          <cell r="AL235">
            <v>779.96884469734505</v>
          </cell>
          <cell r="AM235">
            <v>804.60708966676611</v>
          </cell>
          <cell r="AN235">
            <v>433.10982720402535</v>
          </cell>
          <cell r="AO235">
            <v>-318.00250294938451</v>
          </cell>
          <cell r="AP235">
            <v>-1404.2965502999723</v>
          </cell>
          <cell r="AQ235">
            <v>-1472.0744907269254</v>
          </cell>
          <cell r="AR235">
            <v>-7227.7204073425382</v>
          </cell>
          <cell r="AS235">
            <v>-2054.4713735999539</v>
          </cell>
          <cell r="AT235">
            <v>-1511.8735921600019</v>
          </cell>
          <cell r="AU235">
            <v>-1266.8008928800118</v>
          </cell>
          <cell r="AV235">
            <v>-1017.7379207999911</v>
          </cell>
          <cell r="AW235">
            <v>-337.11254423996434</v>
          </cell>
          <cell r="AX235">
            <v>151.85848080000142</v>
          </cell>
          <cell r="AY235">
            <v>789.84186804795172</v>
          </cell>
          <cell r="AZ235">
            <v>814.79198953596642</v>
          </cell>
          <cell r="BA235">
            <v>438.59223007998662</v>
          </cell>
          <cell r="BB235">
            <v>-322.02785108803073</v>
          </cell>
          <cell r="BC235">
            <v>-1422.0724560000235</v>
          </cell>
          <cell r="BD235">
            <v>-1490.7083450399805</v>
          </cell>
          <cell r="BE235">
            <v>-7539.5232175271958</v>
          </cell>
          <cell r="BF235">
            <v>-2105.8331579399528</v>
          </cell>
          <cell r="BG235">
            <v>-1680.7802319640759</v>
          </cell>
          <cell r="BH235">
            <v>-1298.4709152020514</v>
          </cell>
          <cell r="BI235">
            <v>-1043.1813688199036</v>
          </cell>
          <cell r="BJ235">
            <v>-345.54035784601001</v>
          </cell>
          <cell r="BK235">
            <v>155.65494281996507</v>
          </cell>
          <cell r="BL235">
            <v>809.58791474916507</v>
          </cell>
          <cell r="BM235">
            <v>835.16178927442525</v>
          </cell>
          <cell r="BN235">
            <v>449.55703583202558</v>
          </cell>
          <cell r="BO235">
            <v>-330.07854736520676</v>
          </cell>
          <cell r="BP235">
            <v>-1457.6242674000096</v>
          </cell>
          <cell r="BQ235">
            <v>-1527.9760536659742</v>
          </cell>
          <cell r="BR235">
            <v>-7589.1064277105033</v>
          </cell>
          <cell r="BS235">
            <v>-2157.1949422799516</v>
          </cell>
          <cell r="BT235">
            <v>-1587.4672717680223</v>
          </cell>
          <cell r="BU235">
            <v>-1330.1409375240328</v>
          </cell>
          <cell r="BV235">
            <v>-1068.6248168399325</v>
          </cell>
          <cell r="BW235">
            <v>-353.96817145193927</v>
          </cell>
          <cell r="BX235">
            <v>159.45140484004514</v>
          </cell>
          <cell r="BY235">
            <v>829.33396145037841</v>
          </cell>
          <cell r="BZ235">
            <v>855.53158901276765</v>
          </cell>
          <cell r="CA235">
            <v>460.52184158400632</v>
          </cell>
          <cell r="CB235">
            <v>-338.129243642441</v>
          </cell>
          <cell r="CC235">
            <v>-1493.1760787999956</v>
          </cell>
          <cell r="CD235">
            <v>-1565.2437622920843</v>
          </cell>
          <cell r="CE235">
            <v>-7769.7994378935546</v>
          </cell>
          <cell r="CF235">
            <v>-2208.5567266199505</v>
          </cell>
          <cell r="CG235">
            <v>-1625.2641115720617</v>
          </cell>
          <cell r="CH235">
            <v>-1361.8109598460142</v>
          </cell>
          <cell r="CI235">
            <v>-1094.0682648599613</v>
          </cell>
          <cell r="CJ235">
            <v>-362.39598505804315</v>
          </cell>
          <cell r="CK235">
            <v>163.2478668600088</v>
          </cell>
          <cell r="CL235">
            <v>849.08000815153355</v>
          </cell>
          <cell r="CM235">
            <v>875.90138875122648</v>
          </cell>
          <cell r="CN235">
            <v>471.48664733598707</v>
          </cell>
          <cell r="CO235">
            <v>-346.17993991961703</v>
          </cell>
          <cell r="CP235">
            <v>-1528.7278901999816</v>
          </cell>
          <cell r="CQ235">
            <v>-1602.5114709179616</v>
          </cell>
          <cell r="CR235">
            <v>-7950.4924480784684</v>
          </cell>
          <cell r="CS235">
            <v>-2259.9185109599493</v>
          </cell>
          <cell r="CT235">
            <v>-1663.060951376101</v>
          </cell>
          <cell r="CU235">
            <v>-1393.4809821679955</v>
          </cell>
          <cell r="CV235">
            <v>-1119.5117128799902</v>
          </cell>
          <cell r="CW235">
            <v>-370.8237986639142</v>
          </cell>
          <cell r="CX235">
            <v>167.04432887991425</v>
          </cell>
          <cell r="CY235">
            <v>868.82605485274689</v>
          </cell>
          <cell r="CZ235">
            <v>896.27118848962709</v>
          </cell>
          <cell r="DA235">
            <v>482.45145308808424</v>
          </cell>
          <cell r="DB235">
            <v>-354.23063619679306</v>
          </cell>
          <cell r="DC235">
            <v>-1564.2797015999677</v>
          </cell>
          <cell r="DD235">
            <v>-1639.7791795439553</v>
          </cell>
          <cell r="DE235">
            <v>-8275.0864582620561</v>
          </cell>
          <cell r="DF235">
            <v>-2311.2802953000646</v>
          </cell>
          <cell r="DG235">
            <v>-1844.7587911800947</v>
          </cell>
          <cell r="DH235">
            <v>-1425.1510044900933</v>
          </cell>
          <cell r="DI235">
            <v>-1144.9551609000191</v>
          </cell>
          <cell r="DJ235">
            <v>-379.25161227001809</v>
          </cell>
          <cell r="DK235">
            <v>170.84079089993611</v>
          </cell>
          <cell r="DL235">
            <v>888.57210155401845</v>
          </cell>
          <cell r="DM235">
            <v>916.64098822791129</v>
          </cell>
          <cell r="DN235">
            <v>493.41625884000678</v>
          </cell>
          <cell r="DO235">
            <v>-362.28133247396909</v>
          </cell>
          <cell r="DP235">
            <v>-1599.8315130001865</v>
          </cell>
          <cell r="DQ235">
            <v>-1677.0468881700654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6.7490000000003381E-6</v>
          </cell>
          <cell r="AF253">
            <v>0</v>
          </cell>
          <cell r="AG253">
            <v>0</v>
          </cell>
          <cell r="AH253">
            <v>0</v>
          </cell>
          <cell r="AI253">
            <v>6.7490000000003381E-6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1.5638999999983971E-5</v>
          </cell>
          <cell r="BS253">
            <v>0</v>
          </cell>
          <cell r="BT253">
            <v>0</v>
          </cell>
          <cell r="BU253">
            <v>1.1435000000000611E-5</v>
          </cell>
          <cell r="BV253">
            <v>4.2040000000007072E-6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1.7502000000002571E-5</v>
          </cell>
          <cell r="DF253">
            <v>0</v>
          </cell>
          <cell r="DG253">
            <v>0</v>
          </cell>
          <cell r="DH253">
            <v>6.4900000000013558E-6</v>
          </cell>
          <cell r="DI253">
            <v>1.1012000000001215E-5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30604.110260009766</v>
          </cell>
          <cell r="AF255">
            <v>7637.4714999999851</v>
          </cell>
          <cell r="AG255">
            <v>6577.7617999995127</v>
          </cell>
          <cell r="AH255">
            <v>5258.1431999988854</v>
          </cell>
          <cell r="AI255">
            <v>3202.6106000002474</v>
          </cell>
          <cell r="AJ255">
            <v>0</v>
          </cell>
          <cell r="AK255">
            <v>154.0381899997592</v>
          </cell>
          <cell r="AL255">
            <v>413.10089999996126</v>
          </cell>
          <cell r="AM255">
            <v>-554.12897999957204</v>
          </cell>
          <cell r="AN255">
            <v>-1853.6551000000909</v>
          </cell>
          <cell r="AO255">
            <v>-5273.1878299992532</v>
          </cell>
          <cell r="AP255">
            <v>7989.0152000002563</v>
          </cell>
          <cell r="AQ255">
            <v>7052.9407799988985</v>
          </cell>
          <cell r="AR255">
            <v>45674.700780004263</v>
          </cell>
          <cell r="AS255">
            <v>8905.8012000005692</v>
          </cell>
          <cell r="AT255">
            <v>5515.750870000571</v>
          </cell>
          <cell r="AU255">
            <v>6202.7560399994254</v>
          </cell>
          <cell r="AV255">
            <v>5764.6491999998689</v>
          </cell>
          <cell r="AW255">
            <v>0</v>
          </cell>
          <cell r="AX255">
            <v>946.22425999958068</v>
          </cell>
          <cell r="AY255">
            <v>872.8384999986738</v>
          </cell>
          <cell r="AZ255">
            <v>-1078.597500000149</v>
          </cell>
          <cell r="BA255">
            <v>-1403.0813900008798</v>
          </cell>
          <cell r="BB255">
            <v>2826.9215999990702</v>
          </cell>
          <cell r="BC255">
            <v>8209.2537000011653</v>
          </cell>
          <cell r="BD255">
            <v>8912.184299999848</v>
          </cell>
          <cell r="BE255">
            <v>42269.973670005798</v>
          </cell>
          <cell r="BF255">
            <v>9415.1563999988139</v>
          </cell>
          <cell r="BG255">
            <v>5890.4636000003666</v>
          </cell>
          <cell r="BH255">
            <v>6145.3358999993652</v>
          </cell>
          <cell r="BI255">
            <v>4495.36429999955</v>
          </cell>
          <cell r="BJ255">
            <v>586.47970000002533</v>
          </cell>
          <cell r="BK255">
            <v>1370.2785599995404</v>
          </cell>
          <cell r="BL255">
            <v>-14.61617000028491</v>
          </cell>
          <cell r="BM255">
            <v>-726.45519999973476</v>
          </cell>
          <cell r="BN255">
            <v>1983.2929900009185</v>
          </cell>
          <cell r="BO255">
            <v>2573.6950300000608</v>
          </cell>
          <cell r="BP255">
            <v>6000.2823600005358</v>
          </cell>
          <cell r="BQ255">
            <v>4550.6962000001222</v>
          </cell>
          <cell r="BR255">
            <v>44130.702379986644</v>
          </cell>
          <cell r="BS255">
            <v>11284.225099999458</v>
          </cell>
          <cell r="BT255">
            <v>4273.6354999989271</v>
          </cell>
          <cell r="BU255">
            <v>4901.0491000004113</v>
          </cell>
          <cell r="BV255">
            <v>4854.5379999997094</v>
          </cell>
          <cell r="BW255">
            <v>2263.9121799999848</v>
          </cell>
          <cell r="BX255">
            <v>846.70586000010371</v>
          </cell>
          <cell r="BY255">
            <v>2368.4445699993521</v>
          </cell>
          <cell r="BZ255">
            <v>-610.27050000056624</v>
          </cell>
          <cell r="CA255">
            <v>-2064.9550100006163</v>
          </cell>
          <cell r="CB255">
            <v>1241.1987800002098</v>
          </cell>
          <cell r="CC255">
            <v>8150.0410999991</v>
          </cell>
          <cell r="CD255">
            <v>6622.1776999998838</v>
          </cell>
          <cell r="CE255">
            <v>48308.848019987345</v>
          </cell>
          <cell r="CF255">
            <v>9904.8668999988586</v>
          </cell>
          <cell r="CG255">
            <v>5611.6203999985009</v>
          </cell>
          <cell r="CH255">
            <v>4771.5144799984992</v>
          </cell>
          <cell r="CI255">
            <v>3889.7291999999434</v>
          </cell>
          <cell r="CJ255">
            <v>1902.5528000001796</v>
          </cell>
          <cell r="CK255">
            <v>2925.1954100001603</v>
          </cell>
          <cell r="CL255">
            <v>1006.1572700012475</v>
          </cell>
          <cell r="CM255">
            <v>296.65486999973655</v>
          </cell>
          <cell r="CN255">
            <v>-1207.8641599994153</v>
          </cell>
          <cell r="CO255">
            <v>2963.799149999395</v>
          </cell>
          <cell r="CP255">
            <v>8627.4676999989897</v>
          </cell>
          <cell r="CQ255">
            <v>7617.1539999991655</v>
          </cell>
          <cell r="CR255">
            <v>53335.381609976292</v>
          </cell>
          <cell r="CS255">
            <v>12233.647699998692</v>
          </cell>
          <cell r="CT255">
            <v>6873.5656000003219</v>
          </cell>
          <cell r="CU255">
            <v>5363.6609000004828</v>
          </cell>
          <cell r="CV255">
            <v>3611.3230200000107</v>
          </cell>
          <cell r="CW255">
            <v>1574.501439999789</v>
          </cell>
          <cell r="CX255">
            <v>3632.6731000002474</v>
          </cell>
          <cell r="CY255">
            <v>1222.7018599994481</v>
          </cell>
          <cell r="CZ255">
            <v>-474.6964699998498</v>
          </cell>
          <cell r="DA255">
            <v>-1465.9585100002587</v>
          </cell>
          <cell r="DB255">
            <v>3228.3270500004292</v>
          </cell>
          <cell r="DC255">
            <v>9533.8201000001281</v>
          </cell>
          <cell r="DD255">
            <v>8001.8158200010657</v>
          </cell>
          <cell r="DE255">
            <v>58546.44514003396</v>
          </cell>
          <cell r="DF255">
            <v>13560.667600000277</v>
          </cell>
          <cell r="DG255">
            <v>6832.589999999851</v>
          </cell>
          <cell r="DH255">
            <v>3802.3947000000626</v>
          </cell>
          <cell r="DI255">
            <v>5382.7915000002831</v>
          </cell>
          <cell r="DJ255">
            <v>2015.8796999999322</v>
          </cell>
          <cell r="DK255">
            <v>-561.82319999858737</v>
          </cell>
          <cell r="DL255">
            <v>2087.2653000000864</v>
          </cell>
          <cell r="DM255">
            <v>1181.7622999995947</v>
          </cell>
          <cell r="DN255">
            <v>1153.5051400009543</v>
          </cell>
          <cell r="DO255">
            <v>911.3807699996978</v>
          </cell>
          <cell r="DP255">
            <v>10175.51783000119</v>
          </cell>
          <cell r="DQ255">
            <v>12004.513499999419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37983.851000010967</v>
          </cell>
          <cell r="BS258">
            <v>4405.3300000000745</v>
          </cell>
          <cell r="BT258">
            <v>6489.2940999995917</v>
          </cell>
          <cell r="BU258">
            <v>4281.6316999997944</v>
          </cell>
          <cell r="BV258">
            <v>3312.7238999996334</v>
          </cell>
          <cell r="BW258">
            <v>1978.2401000000536</v>
          </cell>
          <cell r="BX258">
            <v>1718.0144999995828</v>
          </cell>
          <cell r="BY258">
            <v>1126.1520000007004</v>
          </cell>
          <cell r="BZ258">
            <v>79.728000000119209</v>
          </cell>
          <cell r="CA258">
            <v>1396.5831000003964</v>
          </cell>
          <cell r="CB258">
            <v>2216.1403999999166</v>
          </cell>
          <cell r="CC258">
            <v>2566.9216000009328</v>
          </cell>
          <cell r="CD258">
            <v>8413.0915999989957</v>
          </cell>
          <cell r="CE258">
            <v>29861.851399987936</v>
          </cell>
          <cell r="CF258">
            <v>4182.8945000004023</v>
          </cell>
          <cell r="CG258">
            <v>4924.2386000007391</v>
          </cell>
          <cell r="CH258">
            <v>3285.1173999998719</v>
          </cell>
          <cell r="CI258">
            <v>1476.0629999991506</v>
          </cell>
          <cell r="CJ258">
            <v>906.26399999856949</v>
          </cell>
          <cell r="CK258">
            <v>2211.5742000006139</v>
          </cell>
          <cell r="CL258">
            <v>1284.8375000003725</v>
          </cell>
          <cell r="CM258">
            <v>-244.36050000041723</v>
          </cell>
          <cell r="CN258">
            <v>918.87299999967217</v>
          </cell>
          <cell r="CO258">
            <v>3346.3458999991417</v>
          </cell>
          <cell r="CP258">
            <v>228.74930000118911</v>
          </cell>
          <cell r="CQ258">
            <v>7341.2544999998063</v>
          </cell>
          <cell r="CR258">
            <v>37610.914299994707</v>
          </cell>
          <cell r="CS258">
            <v>7751.1604999992996</v>
          </cell>
          <cell r="CT258">
            <v>5792.7284999992698</v>
          </cell>
          <cell r="CU258">
            <v>5181.88570000045</v>
          </cell>
          <cell r="CV258">
            <v>1930.6019999999553</v>
          </cell>
          <cell r="CW258">
            <v>586</v>
          </cell>
          <cell r="CX258">
            <v>181.87090000137687</v>
          </cell>
          <cell r="CY258">
            <v>1905.8125</v>
          </cell>
          <cell r="CZ258">
            <v>1026.9474999997765</v>
          </cell>
          <cell r="DA258">
            <v>-182.50329999998212</v>
          </cell>
          <cell r="DB258">
            <v>2261.6144999992102</v>
          </cell>
          <cell r="DC258">
            <v>1962.5844999998808</v>
          </cell>
          <cell r="DD258">
            <v>9212.211000001058</v>
          </cell>
          <cell r="DE258">
            <v>41750.291100010276</v>
          </cell>
          <cell r="DF258">
            <v>5390.7045000009239</v>
          </cell>
          <cell r="DG258">
            <v>9055.2560000009835</v>
          </cell>
          <cell r="DH258">
            <v>3391.2084999997169</v>
          </cell>
          <cell r="DI258">
            <v>2925.6555000003427</v>
          </cell>
          <cell r="DJ258">
            <v>1542.3286000005901</v>
          </cell>
          <cell r="DK258">
            <v>280.46849999949336</v>
          </cell>
          <cell r="DL258">
            <v>391.32450000010431</v>
          </cell>
          <cell r="DM258">
            <v>-200.72100000083447</v>
          </cell>
          <cell r="DN258">
            <v>2864.8149999994785</v>
          </cell>
          <cell r="DO258">
            <v>1615.4275000002235</v>
          </cell>
          <cell r="DP258">
            <v>5288.8629999998957</v>
          </cell>
          <cell r="DQ258">
            <v>9204.9605000000447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30604.11026674509</v>
          </cell>
          <cell r="AF262">
            <v>7637.4714999999851</v>
          </cell>
          <cell r="AG262">
            <v>6577.7617999995127</v>
          </cell>
          <cell r="AH262">
            <v>5258.1431999988854</v>
          </cell>
          <cell r="AI262">
            <v>3202.6106067495421</v>
          </cell>
          <cell r="AJ262">
            <v>0</v>
          </cell>
          <cell r="AK262">
            <v>154.0381899997592</v>
          </cell>
          <cell r="AL262">
            <v>413.10089999437332</v>
          </cell>
          <cell r="AM262">
            <v>-554.12897999957204</v>
          </cell>
          <cell r="AN262">
            <v>-1853.6551000000909</v>
          </cell>
          <cell r="AO262">
            <v>-5273.1878299992532</v>
          </cell>
          <cell r="AP262">
            <v>7989.0152000002563</v>
          </cell>
          <cell r="AQ262">
            <v>7052.9407799988985</v>
          </cell>
          <cell r="AR262">
            <v>45674.700780004263</v>
          </cell>
          <cell r="AS262">
            <v>8905.8012000005692</v>
          </cell>
          <cell r="AT262">
            <v>5515.750870000571</v>
          </cell>
          <cell r="AU262">
            <v>6202.7560399994254</v>
          </cell>
          <cell r="AV262">
            <v>5764.6491999998689</v>
          </cell>
          <cell r="AW262">
            <v>0</v>
          </cell>
          <cell r="AX262">
            <v>946.22425999958068</v>
          </cell>
          <cell r="AY262">
            <v>872.83849999308586</v>
          </cell>
          <cell r="AZ262">
            <v>-1078.597500000149</v>
          </cell>
          <cell r="BA262">
            <v>-1403.0813900008798</v>
          </cell>
          <cell r="BB262">
            <v>2826.9215999990702</v>
          </cell>
          <cell r="BC262">
            <v>8209.2537000011653</v>
          </cell>
          <cell r="BD262">
            <v>8912.1843000017107</v>
          </cell>
          <cell r="BE262">
            <v>42269.973669946194</v>
          </cell>
          <cell r="BF262">
            <v>9415.1563999988139</v>
          </cell>
          <cell r="BG262">
            <v>5890.4636000003666</v>
          </cell>
          <cell r="BH262">
            <v>6145.3358999993652</v>
          </cell>
          <cell r="BI262">
            <v>4495.36429999955</v>
          </cell>
          <cell r="BJ262">
            <v>586.47970000002533</v>
          </cell>
          <cell r="BK262">
            <v>1370.2785599995404</v>
          </cell>
          <cell r="BL262">
            <v>-14.61616999655962</v>
          </cell>
          <cell r="BM262">
            <v>-726.45519999973476</v>
          </cell>
          <cell r="BN262">
            <v>1983.2929900009185</v>
          </cell>
          <cell r="BO262">
            <v>2573.6950300000608</v>
          </cell>
          <cell r="BP262">
            <v>6000.2823600005358</v>
          </cell>
          <cell r="BQ262">
            <v>4550.6961999982595</v>
          </cell>
          <cell r="BR262">
            <v>82114.553395628929</v>
          </cell>
          <cell r="BS262">
            <v>15689.555100001395</v>
          </cell>
          <cell r="BT262">
            <v>10762.929600000381</v>
          </cell>
          <cell r="BU262">
            <v>9182.6808114349842</v>
          </cell>
          <cell r="BV262">
            <v>8167.2619042042643</v>
          </cell>
          <cell r="BW262">
            <v>4242.1522799991071</v>
          </cell>
          <cell r="BX262">
            <v>2564.7203599959612</v>
          </cell>
          <cell r="BY262">
            <v>3494.5965700000525</v>
          </cell>
          <cell r="BZ262">
            <v>-530.54250000044703</v>
          </cell>
          <cell r="CA262">
            <v>-668.3719099983573</v>
          </cell>
          <cell r="CB262">
            <v>3457.3391800001264</v>
          </cell>
          <cell r="CC262">
            <v>10716.96269999817</v>
          </cell>
          <cell r="CD262">
            <v>15035.269299998879</v>
          </cell>
          <cell r="CE262">
            <v>78170.699420034885</v>
          </cell>
          <cell r="CF262">
            <v>14087.761399999261</v>
          </cell>
          <cell r="CG262">
            <v>10535.858999997377</v>
          </cell>
          <cell r="CH262">
            <v>8056.6318799965084</v>
          </cell>
          <cell r="CI262">
            <v>5365.792199999094</v>
          </cell>
          <cell r="CJ262">
            <v>2808.816800000146</v>
          </cell>
          <cell r="CK262">
            <v>5136.7696099989116</v>
          </cell>
          <cell r="CL262">
            <v>2290.9947699978948</v>
          </cell>
          <cell r="CM262">
            <v>52.294370003044605</v>
          </cell>
          <cell r="CN262">
            <v>-288.99115999788046</v>
          </cell>
          <cell r="CO262">
            <v>6310.1450499966741</v>
          </cell>
          <cell r="CP262">
            <v>8856.2170000001788</v>
          </cell>
          <cell r="CQ262">
            <v>14958.408499993384</v>
          </cell>
          <cell r="CR262">
            <v>90946.295910060406</v>
          </cell>
          <cell r="CS262">
            <v>19984.808199997991</v>
          </cell>
          <cell r="CT262">
            <v>12666.294099997729</v>
          </cell>
          <cell r="CU262">
            <v>10545.546600002795</v>
          </cell>
          <cell r="CV262">
            <v>5541.9250199981034</v>
          </cell>
          <cell r="CW262">
            <v>2160.501439999789</v>
          </cell>
          <cell r="CX262">
            <v>3814.5440000034869</v>
          </cell>
          <cell r="CY262">
            <v>3128.5143600031734</v>
          </cell>
          <cell r="CZ262">
            <v>552.25102999806404</v>
          </cell>
          <cell r="DA262">
            <v>-1648.4618100002408</v>
          </cell>
          <cell r="DB262">
            <v>5489.941550001502</v>
          </cell>
          <cell r="DC262">
            <v>11496.404599998146</v>
          </cell>
          <cell r="DD262">
            <v>17214.026820003986</v>
          </cell>
          <cell r="DE262">
            <v>100296.73625743389</v>
          </cell>
          <cell r="DF262">
            <v>18951.372100003064</v>
          </cell>
          <cell r="DG262">
            <v>15887.846000000834</v>
          </cell>
          <cell r="DH262">
            <v>7193.6032064929605</v>
          </cell>
          <cell r="DI262">
            <v>8308.447011012584</v>
          </cell>
          <cell r="DJ262">
            <v>3558.2083000019193</v>
          </cell>
          <cell r="DK262">
            <v>-281.35469999909401</v>
          </cell>
          <cell r="DL262">
            <v>2478.5897999852896</v>
          </cell>
          <cell r="DM262">
            <v>981.04129999876022</v>
          </cell>
          <cell r="DN262">
            <v>4018.3201399967074</v>
          </cell>
          <cell r="DO262">
            <v>2526.8082699999213</v>
          </cell>
          <cell r="DP262">
            <v>15464.380829997361</v>
          </cell>
          <cell r="DQ262">
            <v>21209.473999992013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8.712099999999964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8.712099999999964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90.638999999999214</v>
          </cell>
          <cell r="K269">
            <v>0</v>
          </cell>
          <cell r="L269">
            <v>0</v>
          </cell>
          <cell r="M269">
            <v>-1688.5184999999983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-2901.0445999999938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-5.4720000000015716</v>
          </cell>
          <cell r="X269">
            <v>0</v>
          </cell>
          <cell r="Y269">
            <v>-19.912600000000111</v>
          </cell>
          <cell r="Z269">
            <v>-2875.6600000000035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-2753.7965900000418</v>
          </cell>
          <cell r="AF269">
            <v>52.061009999999982</v>
          </cell>
          <cell r="AG269">
            <v>0</v>
          </cell>
          <cell r="AH269">
            <v>132.94899999999325</v>
          </cell>
          <cell r="AI269">
            <v>0</v>
          </cell>
          <cell r="AJ269">
            <v>249.28769999998622</v>
          </cell>
          <cell r="AK269">
            <v>0</v>
          </cell>
          <cell r="AL269">
            <v>-268.79830000000948</v>
          </cell>
          <cell r="AM269">
            <v>-3233.3960000000079</v>
          </cell>
          <cell r="AN269">
            <v>0</v>
          </cell>
          <cell r="AO269">
            <v>314.10000000000582</v>
          </cell>
          <cell r="AP269">
            <v>0</v>
          </cell>
          <cell r="AQ269">
            <v>0</v>
          </cell>
          <cell r="AR269">
            <v>-1726.9727000000421</v>
          </cell>
          <cell r="AS269">
            <v>54.555000000000291</v>
          </cell>
          <cell r="AT269">
            <v>0</v>
          </cell>
          <cell r="AU269">
            <v>166.85599999999977</v>
          </cell>
          <cell r="AV269">
            <v>0</v>
          </cell>
          <cell r="AW269">
            <v>-9.305000000000291</v>
          </cell>
          <cell r="AX269">
            <v>228.24499999999898</v>
          </cell>
          <cell r="AY269">
            <v>-243.11399999999958</v>
          </cell>
          <cell r="AZ269">
            <v>-1976.5880000000034</v>
          </cell>
          <cell r="BA269">
            <v>-329.66000000000349</v>
          </cell>
          <cell r="BB269">
            <v>130.94499999999971</v>
          </cell>
          <cell r="BC269">
            <v>0</v>
          </cell>
          <cell r="BD269">
            <v>251.0933</v>
          </cell>
          <cell r="BE269">
            <v>-705.2259999999369</v>
          </cell>
          <cell r="BF269">
            <v>0</v>
          </cell>
          <cell r="BG269">
            <v>0</v>
          </cell>
          <cell r="BH269">
            <v>152.92250000000058</v>
          </cell>
          <cell r="BI269">
            <v>0</v>
          </cell>
          <cell r="BJ269">
            <v>191.63699999999881</v>
          </cell>
          <cell r="BK269">
            <v>108.42699999999968</v>
          </cell>
          <cell r="BL269">
            <v>0.40600000000267755</v>
          </cell>
          <cell r="BM269">
            <v>-1153.1089999999967</v>
          </cell>
          <cell r="BN269">
            <v>-130.86549999999988</v>
          </cell>
          <cell r="BO269">
            <v>99.384999999998399</v>
          </cell>
          <cell r="BP269">
            <v>0</v>
          </cell>
          <cell r="BQ269">
            <v>25.970999999999549</v>
          </cell>
          <cell r="BR269">
            <v>-339.90499999996973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-45.724999999998545</v>
          </cell>
          <cell r="BX269">
            <v>233.13000000000102</v>
          </cell>
          <cell r="BY269">
            <v>-172.32800000000134</v>
          </cell>
          <cell r="BZ269">
            <v>-822.17999999999302</v>
          </cell>
          <cell r="CA269">
            <v>43.536999999996624</v>
          </cell>
          <cell r="CB269">
            <v>423.66100000000006</v>
          </cell>
          <cell r="CC269">
            <v>0</v>
          </cell>
          <cell r="CD269">
            <v>0</v>
          </cell>
          <cell r="CE269">
            <v>-1659.9771999999648</v>
          </cell>
          <cell r="CF269">
            <v>0</v>
          </cell>
          <cell r="CG269">
            <v>0</v>
          </cell>
          <cell r="CH269">
            <v>246.00370000000112</v>
          </cell>
          <cell r="CI269">
            <v>-172.89160000000038</v>
          </cell>
          <cell r="CJ269">
            <v>79.983000000000175</v>
          </cell>
          <cell r="CK269">
            <v>-134.09230000000025</v>
          </cell>
          <cell r="CL269">
            <v>-620.09799999999814</v>
          </cell>
          <cell r="CM269">
            <v>-1577.359999999986</v>
          </cell>
          <cell r="CN269">
            <v>-20.689999999987776</v>
          </cell>
          <cell r="CO269">
            <v>539.16799999999785</v>
          </cell>
          <cell r="CP269">
            <v>0</v>
          </cell>
          <cell r="CQ269">
            <v>0</v>
          </cell>
          <cell r="CR269">
            <v>-2672.0071999999927</v>
          </cell>
          <cell r="CS269">
            <v>187.42939999999999</v>
          </cell>
          <cell r="CT269">
            <v>0</v>
          </cell>
          <cell r="CU269">
            <v>294.39540000000125</v>
          </cell>
          <cell r="CV269">
            <v>0</v>
          </cell>
          <cell r="CW269">
            <v>-29.167000000008557</v>
          </cell>
          <cell r="CX269">
            <v>148.90499999999884</v>
          </cell>
          <cell r="CY269">
            <v>-535.10999999998603</v>
          </cell>
          <cell r="CZ269">
            <v>-3015.109999999986</v>
          </cell>
          <cell r="DA269">
            <v>-26.75</v>
          </cell>
          <cell r="DB269">
            <v>303.40000000000873</v>
          </cell>
          <cell r="DC269">
            <v>0</v>
          </cell>
          <cell r="DD269">
            <v>0</v>
          </cell>
          <cell r="DE269">
            <v>631.93680000002496</v>
          </cell>
          <cell r="DF269">
            <v>0</v>
          </cell>
          <cell r="DG269">
            <v>0</v>
          </cell>
          <cell r="DH269">
            <v>141.67449999999963</v>
          </cell>
          <cell r="DI269">
            <v>0</v>
          </cell>
          <cell r="DJ269">
            <v>-169.02270000000135</v>
          </cell>
          <cell r="DK269">
            <v>0</v>
          </cell>
          <cell r="DL269">
            <v>766.94000000000233</v>
          </cell>
          <cell r="DM269">
            <v>-169.96999999998661</v>
          </cell>
          <cell r="DN269">
            <v>-19.512000000002445</v>
          </cell>
          <cell r="DO269">
            <v>443.10199999999895</v>
          </cell>
          <cell r="DP269">
            <v>0</v>
          </cell>
          <cell r="DQ269">
            <v>-361.27499999999418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-33.191800000000057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-33.191800000000057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-28.421400000000176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-28.421400000000176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90.638999999999214</v>
          </cell>
          <cell r="K273">
            <v>0</v>
          </cell>
          <cell r="L273">
            <v>0</v>
          </cell>
          <cell r="M273">
            <v>-1688.5184999999983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-2901.0445999999938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-5.4720000000015716</v>
          </cell>
          <cell r="X273">
            <v>0</v>
          </cell>
          <cell r="Y273">
            <v>-19.912600000000111</v>
          </cell>
          <cell r="Z273">
            <v>-2875.6600000000035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-2753.7965900001582</v>
          </cell>
          <cell r="AF273">
            <v>52.061009999999982</v>
          </cell>
          <cell r="AG273">
            <v>0</v>
          </cell>
          <cell r="AH273">
            <v>132.94899999999325</v>
          </cell>
          <cell r="AI273">
            <v>0</v>
          </cell>
          <cell r="AJ273">
            <v>249.28769999998622</v>
          </cell>
          <cell r="AK273">
            <v>0</v>
          </cell>
          <cell r="AL273">
            <v>-268.79830000000948</v>
          </cell>
          <cell r="AM273">
            <v>-3233.3960000000079</v>
          </cell>
          <cell r="AN273">
            <v>0</v>
          </cell>
          <cell r="AO273">
            <v>314.10000000000582</v>
          </cell>
          <cell r="AP273">
            <v>0</v>
          </cell>
          <cell r="AQ273">
            <v>0</v>
          </cell>
          <cell r="AR273">
            <v>-1726.9726999999839</v>
          </cell>
          <cell r="AS273">
            <v>54.555000000000291</v>
          </cell>
          <cell r="AT273">
            <v>0</v>
          </cell>
          <cell r="AU273">
            <v>166.85599999999977</v>
          </cell>
          <cell r="AV273">
            <v>0</v>
          </cell>
          <cell r="AW273">
            <v>-9.305000000000291</v>
          </cell>
          <cell r="AX273">
            <v>228.24499999999898</v>
          </cell>
          <cell r="AY273">
            <v>-243.11399999999958</v>
          </cell>
          <cell r="AZ273">
            <v>-1976.5880000000034</v>
          </cell>
          <cell r="BA273">
            <v>-329.66000000000349</v>
          </cell>
          <cell r="BB273">
            <v>130.94499999999971</v>
          </cell>
          <cell r="BC273">
            <v>0</v>
          </cell>
          <cell r="BD273">
            <v>251.0933</v>
          </cell>
          <cell r="BE273">
            <v>-729.70570000002044</v>
          </cell>
          <cell r="BF273">
            <v>0</v>
          </cell>
          <cell r="BG273">
            <v>0</v>
          </cell>
          <cell r="BH273">
            <v>152.92250000000058</v>
          </cell>
          <cell r="BI273">
            <v>0</v>
          </cell>
          <cell r="BJ273">
            <v>158.44519999999829</v>
          </cell>
          <cell r="BK273">
            <v>108.42699999999968</v>
          </cell>
          <cell r="BL273">
            <v>9.1180999999996857</v>
          </cell>
          <cell r="BM273">
            <v>-1153.1089999999967</v>
          </cell>
          <cell r="BN273">
            <v>-130.86549999999988</v>
          </cell>
          <cell r="BO273">
            <v>99.384999999998399</v>
          </cell>
          <cell r="BP273">
            <v>0</v>
          </cell>
          <cell r="BQ273">
            <v>25.970999999999549</v>
          </cell>
          <cell r="BR273">
            <v>-339.90499999996973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-45.724999999998545</v>
          </cell>
          <cell r="BX273">
            <v>233.13000000000102</v>
          </cell>
          <cell r="BY273">
            <v>-172.32800000000134</v>
          </cell>
          <cell r="BZ273">
            <v>-822.17999999999302</v>
          </cell>
          <cell r="CA273">
            <v>43.536999999996624</v>
          </cell>
          <cell r="CB273">
            <v>423.66100000000006</v>
          </cell>
          <cell r="CC273">
            <v>0</v>
          </cell>
          <cell r="CD273">
            <v>0</v>
          </cell>
          <cell r="CE273">
            <v>-1688.398600000015</v>
          </cell>
          <cell r="CF273">
            <v>0</v>
          </cell>
          <cell r="CG273">
            <v>0</v>
          </cell>
          <cell r="CH273">
            <v>246.00370000000112</v>
          </cell>
          <cell r="CI273">
            <v>-172.89160000000038</v>
          </cell>
          <cell r="CJ273">
            <v>79.983000000000175</v>
          </cell>
          <cell r="CK273">
            <v>-134.09230000000025</v>
          </cell>
          <cell r="CL273">
            <v>-648.51939999999013</v>
          </cell>
          <cell r="CM273">
            <v>-1577.359999999986</v>
          </cell>
          <cell r="CN273">
            <v>-20.689999999987776</v>
          </cell>
          <cell r="CO273">
            <v>539.16799999999785</v>
          </cell>
          <cell r="CP273">
            <v>0</v>
          </cell>
          <cell r="CQ273">
            <v>0</v>
          </cell>
          <cell r="CR273">
            <v>-2672.0071999999927</v>
          </cell>
          <cell r="CS273">
            <v>187.42939999999999</v>
          </cell>
          <cell r="CT273">
            <v>0</v>
          </cell>
          <cell r="CU273">
            <v>294.39540000000125</v>
          </cell>
          <cell r="CV273">
            <v>0</v>
          </cell>
          <cell r="CW273">
            <v>-29.167000000008557</v>
          </cell>
          <cell r="CX273">
            <v>148.90499999999884</v>
          </cell>
          <cell r="CY273">
            <v>-535.10999999998603</v>
          </cell>
          <cell r="CZ273">
            <v>-3015.109999999986</v>
          </cell>
          <cell r="DA273">
            <v>-26.75</v>
          </cell>
          <cell r="DB273">
            <v>303.40000000000873</v>
          </cell>
          <cell r="DC273">
            <v>0</v>
          </cell>
          <cell r="DD273">
            <v>0</v>
          </cell>
          <cell r="DE273">
            <v>631.93680000002496</v>
          </cell>
          <cell r="DF273">
            <v>0</v>
          </cell>
          <cell r="DG273">
            <v>0</v>
          </cell>
          <cell r="DH273">
            <v>141.67449999999963</v>
          </cell>
          <cell r="DI273">
            <v>0</v>
          </cell>
          <cell r="DJ273">
            <v>-169.02270000000135</v>
          </cell>
          <cell r="DK273">
            <v>0</v>
          </cell>
          <cell r="DL273">
            <v>766.94000000000233</v>
          </cell>
          <cell r="DM273">
            <v>-169.96999999998661</v>
          </cell>
          <cell r="DN273">
            <v>-19.512000000002445</v>
          </cell>
          <cell r="DO273">
            <v>443.10199999999895</v>
          </cell>
          <cell r="DP273">
            <v>0</v>
          </cell>
          <cell r="DQ273">
            <v>-361.27499999999418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61143.506014585495</v>
          </cell>
          <cell r="G275">
            <v>62703.752905547619</v>
          </cell>
          <cell r="H275">
            <v>35999.159100279212</v>
          </cell>
          <cell r="I275">
            <v>26147.888049826026</v>
          </cell>
          <cell r="J275">
            <v>14687.105886846781</v>
          </cell>
          <cell r="K275">
            <v>2162.4802845865488</v>
          </cell>
          <cell r="L275">
            <v>-23969.356604754925</v>
          </cell>
          <cell r="M275">
            <v>-26935.27803966403</v>
          </cell>
          <cell r="N275">
            <v>-12104.674453213811</v>
          </cell>
          <cell r="O275">
            <v>12296.141605779529</v>
          </cell>
          <cell r="P275">
            <v>53997.317890778184</v>
          </cell>
          <cell r="Q275">
            <v>49555.714698910713</v>
          </cell>
          <cell r="R275">
            <v>285234.90659594536</v>
          </cell>
          <cell r="S275">
            <v>77177.530320256948</v>
          </cell>
          <cell r="T275">
            <v>57786.3458263129</v>
          </cell>
          <cell r="U275">
            <v>39340.373038828373</v>
          </cell>
          <cell r="V275">
            <v>29922.92506736517</v>
          </cell>
          <cell r="W275">
            <v>17977.260610789061</v>
          </cell>
          <cell r="X275">
            <v>5901.3322662115097</v>
          </cell>
          <cell r="Y275">
            <v>-26549.78455555439</v>
          </cell>
          <cell r="Z275">
            <v>-35538.028020143509</v>
          </cell>
          <cell r="AA275">
            <v>-14341.187132179737</v>
          </cell>
          <cell r="AB275">
            <v>15773.753926485777</v>
          </cell>
          <cell r="AC275">
            <v>53232.653996124864</v>
          </cell>
          <cell r="AD275">
            <v>64551.731251567602</v>
          </cell>
          <cell r="AE275">
            <v>288882.18696069717</v>
          </cell>
          <cell r="AF275">
            <v>82988.476555585861</v>
          </cell>
          <cell r="AG275">
            <v>62425.568082660437</v>
          </cell>
          <cell r="AH275">
            <v>43761.739750176668</v>
          </cell>
          <cell r="AI275">
            <v>29937.084694460034</v>
          </cell>
          <cell r="AJ275">
            <v>15551.096737876534</v>
          </cell>
          <cell r="AK275">
            <v>1313.3241724967957</v>
          </cell>
          <cell r="AL275">
            <v>-26488.182328701019</v>
          </cell>
          <cell r="AM275">
            <v>-37388.952270150185</v>
          </cell>
          <cell r="AN275">
            <v>-14893.158746808767</v>
          </cell>
          <cell r="AO275">
            <v>20554.266068324447</v>
          </cell>
          <cell r="AP275">
            <v>54194.907800063491</v>
          </cell>
          <cell r="AQ275">
            <v>56926.01644423604</v>
          </cell>
          <cell r="AR275">
            <v>289167.24243998528</v>
          </cell>
          <cell r="AS275">
            <v>82572.477971285582</v>
          </cell>
          <cell r="AT275">
            <v>69341.418023750186</v>
          </cell>
          <cell r="AU275">
            <v>49010.428269118071</v>
          </cell>
          <cell r="AV275">
            <v>30457.403336405754</v>
          </cell>
          <cell r="AW275">
            <v>14222.476348221302</v>
          </cell>
          <cell r="AX275">
            <v>275.00521585345268</v>
          </cell>
          <cell r="AY275">
            <v>-35189.677390784025</v>
          </cell>
          <cell r="AZ275">
            <v>-38477.101649671793</v>
          </cell>
          <cell r="BA275">
            <v>-17127.772485643625</v>
          </cell>
          <cell r="BB275">
            <v>13095.315876275301</v>
          </cell>
          <cell r="BC275">
            <v>58781.170439586043</v>
          </cell>
          <cell r="BD275">
            <v>62206.098485350609</v>
          </cell>
          <cell r="BE275">
            <v>299966.28365159035</v>
          </cell>
          <cell r="BF275">
            <v>84862.733064383268</v>
          </cell>
          <cell r="BG275">
            <v>76390.597808688879</v>
          </cell>
          <cell r="BH275">
            <v>53435.883146867156</v>
          </cell>
          <cell r="BI275">
            <v>28791.823402270675</v>
          </cell>
          <cell r="BJ275">
            <v>14771.194368183613</v>
          </cell>
          <cell r="BK275">
            <v>-1555.2926722168922</v>
          </cell>
          <cell r="BL275">
            <v>-34270.668559908867</v>
          </cell>
          <cell r="BM275">
            <v>-36261.480887830257</v>
          </cell>
          <cell r="BN275">
            <v>-23051.12496650219</v>
          </cell>
          <cell r="BO275">
            <v>14503.372267007828</v>
          </cell>
          <cell r="BP275">
            <v>57895.673918366432</v>
          </cell>
          <cell r="BQ275">
            <v>64453.57276237011</v>
          </cell>
          <cell r="BR275">
            <v>307328.95549654961</v>
          </cell>
          <cell r="BS275">
            <v>96823.597313821316</v>
          </cell>
          <cell r="BT275">
            <v>73749.644955575466</v>
          </cell>
          <cell r="BU275">
            <v>49046.920527786016</v>
          </cell>
          <cell r="BV275">
            <v>28984.555252879858</v>
          </cell>
          <cell r="BW275">
            <v>12626.764969661832</v>
          </cell>
          <cell r="BX275">
            <v>-4206.6114912629128</v>
          </cell>
          <cell r="BY275">
            <v>-34637.160232424736</v>
          </cell>
          <cell r="BZ275">
            <v>-39864.462694585323</v>
          </cell>
          <cell r="CA275">
            <v>-24319.193747997284</v>
          </cell>
          <cell r="CB275">
            <v>13531.103224143386</v>
          </cell>
          <cell r="CC275">
            <v>65384.264358669519</v>
          </cell>
          <cell r="CD275">
            <v>70209.533059686422</v>
          </cell>
          <cell r="CE275">
            <v>321007.76964592934</v>
          </cell>
          <cell r="CF275">
            <v>103420.41433015466</v>
          </cell>
          <cell r="CG275">
            <v>73270.25363060832</v>
          </cell>
          <cell r="CH275">
            <v>47926.73875656724</v>
          </cell>
          <cell r="CI275">
            <v>31530.331027925014</v>
          </cell>
          <cell r="CJ275">
            <v>13165.077502518892</v>
          </cell>
          <cell r="CK275">
            <v>-4729.0536286234856</v>
          </cell>
          <cell r="CL275">
            <v>-39421.475966095924</v>
          </cell>
          <cell r="CM275">
            <v>-43150.710131466389</v>
          </cell>
          <cell r="CN275">
            <v>-25617.511821776628</v>
          </cell>
          <cell r="CO275">
            <v>15134.521106481552</v>
          </cell>
          <cell r="CP275">
            <v>72275.547799959779</v>
          </cell>
          <cell r="CQ275">
            <v>77203.637039929628</v>
          </cell>
          <cell r="CR275">
            <v>317467.0977461338</v>
          </cell>
          <cell r="CS275">
            <v>104825.72920873761</v>
          </cell>
          <cell r="CT275">
            <v>77010.451866954565</v>
          </cell>
          <cell r="CU275">
            <v>49467.034166365862</v>
          </cell>
          <cell r="CV275">
            <v>32446.007662579417</v>
          </cell>
          <cell r="CW275">
            <v>12080.971187666059</v>
          </cell>
          <cell r="CX275">
            <v>-4417.7089216411114</v>
          </cell>
          <cell r="CY275">
            <v>-41449.442104697227</v>
          </cell>
          <cell r="CZ275">
            <v>-48714.578275173903</v>
          </cell>
          <cell r="DA275">
            <v>-27052.742405772209</v>
          </cell>
          <cell r="DB275">
            <v>13998.435490757227</v>
          </cell>
          <cell r="DC275">
            <v>72396.501753658056</v>
          </cell>
          <cell r="DD275">
            <v>76876.438117086887</v>
          </cell>
          <cell r="DE275">
            <v>300756.83733296394</v>
          </cell>
          <cell r="DF275">
            <v>103032.98680078983</v>
          </cell>
          <cell r="DG275">
            <v>75178.660463780165</v>
          </cell>
          <cell r="DH275">
            <v>45769.410662978888</v>
          </cell>
          <cell r="DI275">
            <v>31504.40437476337</v>
          </cell>
          <cell r="DJ275">
            <v>11637.098856121302</v>
          </cell>
          <cell r="DK275">
            <v>-4532.1515859663486</v>
          </cell>
          <cell r="DL275">
            <v>-42886.476563841105</v>
          </cell>
          <cell r="DM275">
            <v>-51971.518991261721</v>
          </cell>
          <cell r="DN275">
            <v>-26037.490487396717</v>
          </cell>
          <cell r="DO275">
            <v>16049.102306395769</v>
          </cell>
          <cell r="DP275">
            <v>73656.44767947495</v>
          </cell>
          <cell r="DQ275">
            <v>69356.363817453384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F277">
            <v>1.1454767886974082E-2</v>
          </cell>
          <cell r="G277">
            <v>1.3157339833171022E-2</v>
          </cell>
          <cell r="H277">
            <v>7.4109778429161111E-3</v>
          </cell>
          <cell r="I277">
            <v>5.71646535356507E-3</v>
          </cell>
          <cell r="J277">
            <v>3.0040097956387513E-3</v>
          </cell>
          <cell r="K277">
            <v>2.3385836148648309E-4</v>
          </cell>
          <cell r="L277">
            <v>-4.579915592131556E-3</v>
          </cell>
          <cell r="M277">
            <v>-5.349748791026343E-3</v>
          </cell>
          <cell r="N277">
            <v>-2.9082655682834968E-3</v>
          </cell>
          <cell r="O277">
            <v>2.2999432613097781E-3</v>
          </cell>
          <cell r="P277">
            <v>1.1101030549124147E-2</v>
          </cell>
          <cell r="Q277">
            <v>9.1006064425513955E-3</v>
          </cell>
          <cell r="R277">
            <v>4.5883197283771437E-3</v>
          </cell>
          <cell r="S277">
            <v>1.4493490173752122E-2</v>
          </cell>
          <cell r="T277">
            <v>1.2444680128346874E-2</v>
          </cell>
          <cell r="U277">
            <v>8.0920972728222296E-3</v>
          </cell>
          <cell r="V277">
            <v>6.5527279130357385E-3</v>
          </cell>
          <cell r="W277">
            <v>3.7022278832736788E-3</v>
          </cell>
          <cell r="X277">
            <v>1.0008055565364771E-3</v>
          </cell>
          <cell r="Y277">
            <v>-5.0520410116376979E-3</v>
          </cell>
          <cell r="Z277">
            <v>-6.9853419882335288E-3</v>
          </cell>
          <cell r="AA277">
            <v>-3.4018350175450962E-3</v>
          </cell>
          <cell r="AB277">
            <v>3.0301108396670884E-3</v>
          </cell>
          <cell r="AC277">
            <v>1.0877325937929783E-2</v>
          </cell>
          <cell r="AD277">
            <v>1.191599348299377E-2</v>
          </cell>
          <cell r="AE277">
            <v>4.6375682010406649E-3</v>
          </cell>
          <cell r="AF277">
            <v>1.5590418826757713E-2</v>
          </cell>
          <cell r="AG277">
            <v>1.3456655850166754E-2</v>
          </cell>
          <cell r="AH277">
            <v>9.0146895346769895E-3</v>
          </cell>
          <cell r="AI277">
            <v>6.5480576536067758E-3</v>
          </cell>
          <cell r="AJ277">
            <v>3.1631648752075137E-3</v>
          </cell>
          <cell r="AK277">
            <v>3.793751645631005E-5</v>
          </cell>
          <cell r="AL277">
            <v>-5.0530224348506181E-3</v>
          </cell>
          <cell r="AM277">
            <v>-7.3331276164481096E-3</v>
          </cell>
          <cell r="AN277">
            <v>-3.5305941168388699E-3</v>
          </cell>
          <cell r="AO277">
            <v>4.0777802180080869E-3</v>
          </cell>
          <cell r="AP277">
            <v>1.1062449104432659E-2</v>
          </cell>
          <cell r="AQ277">
            <v>1.0439767531028821E-2</v>
          </cell>
          <cell r="AR277">
            <v>4.6373400048587143E-3</v>
          </cell>
          <cell r="AS277">
            <v>1.5486822421564739E-2</v>
          </cell>
          <cell r="AT277">
            <v>1.4950503189567144E-2</v>
          </cell>
          <cell r="AU277">
            <v>1.0128715912792075E-2</v>
          </cell>
          <cell r="AV277">
            <v>6.6598122963874573E-3</v>
          </cell>
          <cell r="AW277">
            <v>2.8751574792593715E-3</v>
          </cell>
          <cell r="AX277">
            <v>-1.779549168290373E-4</v>
          </cell>
          <cell r="AY277">
            <v>-6.6207039474264207E-3</v>
          </cell>
          <cell r="AZ277">
            <v>-7.5341816566165676E-3</v>
          </cell>
          <cell r="BA277">
            <v>-4.0210080515308277E-3</v>
          </cell>
          <cell r="BB277">
            <v>2.4273491829127636E-3</v>
          </cell>
          <cell r="BC277">
            <v>1.2035969661315704E-2</v>
          </cell>
          <cell r="BD277">
            <v>1.1429797118353235E-2</v>
          </cell>
          <cell r="BE277">
            <v>4.8047351129660854E-3</v>
          </cell>
          <cell r="BF277">
            <v>1.5883809827144546E-2</v>
          </cell>
          <cell r="BG277">
            <v>1.5963576955744685E-2</v>
          </cell>
          <cell r="BH277">
            <v>1.1065350690188325E-2</v>
          </cell>
          <cell r="BI277">
            <v>6.2845150233847846E-3</v>
          </cell>
          <cell r="BJ277">
            <v>2.9972076096100864E-3</v>
          </cell>
          <cell r="BK277">
            <v>-5.5838089799209456E-4</v>
          </cell>
          <cell r="BL277">
            <v>-6.4366187137991915E-3</v>
          </cell>
          <cell r="BM277">
            <v>-7.0998529240924313E-3</v>
          </cell>
          <cell r="BN277">
            <v>-5.2891843775704217E-3</v>
          </cell>
          <cell r="BO277">
            <v>2.7388345716623519E-3</v>
          </cell>
          <cell r="BP277">
            <v>1.1828029164622222E-2</v>
          </cell>
          <cell r="BQ277">
            <v>1.1828118516071129E-2</v>
          </cell>
          <cell r="BR277">
            <v>4.9327418332580919E-3</v>
          </cell>
          <cell r="BS277">
            <v>1.811006870551779E-2</v>
          </cell>
          <cell r="BT277">
            <v>1.5864974636244256E-2</v>
          </cell>
          <cell r="BU277">
            <v>1.0114737015200603E-2</v>
          </cell>
          <cell r="BV277">
            <v>6.31427712608712E-3</v>
          </cell>
          <cell r="BW277">
            <v>2.5292523992881399E-3</v>
          </cell>
          <cell r="BX277">
            <v>-1.1046747269141122E-3</v>
          </cell>
          <cell r="BY277">
            <v>-6.4837161530419962E-3</v>
          </cell>
          <cell r="BZ277">
            <v>-7.7640143282664553E-3</v>
          </cell>
          <cell r="CA277">
            <v>-5.5474713910541595E-3</v>
          </cell>
          <cell r="CB277">
            <v>2.5262723771461992E-3</v>
          </cell>
          <cell r="CC277">
            <v>1.3376342559283216E-2</v>
          </cell>
          <cell r="CD277">
            <v>1.2877691371741662E-2</v>
          </cell>
          <cell r="CE277">
            <v>5.1432181212263117E-3</v>
          </cell>
          <cell r="CF277">
            <v>1.9298532774030264E-2</v>
          </cell>
          <cell r="CG277">
            <v>1.5718054816517224E-2</v>
          </cell>
          <cell r="CH277">
            <v>9.8417642522754534E-3</v>
          </cell>
          <cell r="CI277">
            <v>6.8656965607054588E-3</v>
          </cell>
          <cell r="CJ277">
            <v>2.6356445064585898E-3</v>
          </cell>
          <cell r="CK277">
            <v>-1.2146473543133141E-3</v>
          </cell>
          <cell r="CL277">
            <v>-7.3245527396323951E-3</v>
          </cell>
          <cell r="CM277">
            <v>-8.3594276904292997E-3</v>
          </cell>
          <cell r="CN277">
            <v>-5.8131133050061123E-3</v>
          </cell>
          <cell r="CO277">
            <v>2.856865070754111E-3</v>
          </cell>
          <cell r="CP277">
            <v>1.476021503022551E-2</v>
          </cell>
          <cell r="CQ277">
            <v>1.4134996461852012E-2</v>
          </cell>
          <cell r="CR277">
            <v>5.0609951788800345E-3</v>
          </cell>
          <cell r="CS277">
            <v>1.947990781819442E-2</v>
          </cell>
          <cell r="CT277">
            <v>1.647887831305539E-2</v>
          </cell>
          <cell r="CU277">
            <v>1.0135878291318789E-2</v>
          </cell>
          <cell r="CV277">
            <v>7.0546707003167342E-3</v>
          </cell>
          <cell r="CW277">
            <v>2.3927298985455536E-3</v>
          </cell>
          <cell r="CX277">
            <v>-1.1450669821932991E-3</v>
          </cell>
          <cell r="CY277">
            <v>-7.6597080963551889E-3</v>
          </cell>
          <cell r="CZ277">
            <v>-9.3711222724266463E-3</v>
          </cell>
          <cell r="DA277">
            <v>-6.0967879351707666E-3</v>
          </cell>
          <cell r="DB277">
            <v>2.5982879305246342E-3</v>
          </cell>
          <cell r="DC277">
            <v>1.4702939533037807E-2</v>
          </cell>
          <cell r="DD277">
            <v>1.4005427939608239E-2</v>
          </cell>
          <cell r="DE277">
            <v>4.754365283528017E-3</v>
          </cell>
          <cell r="DF277">
            <v>1.9073698132149985E-2</v>
          </cell>
          <cell r="DG277">
            <v>1.5553163276106119E-2</v>
          </cell>
          <cell r="DH277">
            <v>9.3211097935927967E-3</v>
          </cell>
          <cell r="DI277">
            <v>6.8399469309063932E-3</v>
          </cell>
          <cell r="DJ277">
            <v>2.293421765191539E-3</v>
          </cell>
          <cell r="DK277">
            <v>-1.1579497831668562E-3</v>
          </cell>
          <cell r="DL277">
            <v>-7.8863153084043347E-3</v>
          </cell>
          <cell r="DM277">
            <v>-9.9091665090611514E-3</v>
          </cell>
          <cell r="DN277">
            <v>-5.8522560221021536E-3</v>
          </cell>
          <cell r="DO277">
            <v>3.0482959854474245E-3</v>
          </cell>
          <cell r="DP277">
            <v>1.4891931496066491E-2</v>
          </cell>
          <cell r="DQ277">
            <v>1.2543251707480607E-2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-29.61819521242861</v>
          </cell>
          <cell r="G278">
            <v>-34.701048111229085</v>
          </cell>
          <cell r="H278">
            <v>-17.064528700021903</v>
          </cell>
          <cell r="I278">
            <v>-14.420612966819446</v>
          </cell>
          <cell r="J278">
            <v>-8.2086640473763879</v>
          </cell>
          <cell r="K278">
            <v>-0.96296836740819947</v>
          </cell>
          <cell r="L278">
            <v>9.2764257923119793</v>
          </cell>
          <cell r="M278">
            <v>10.01955831804991</v>
          </cell>
          <cell r="N278">
            <v>4.5881453437747792</v>
          </cell>
          <cell r="O278">
            <v>-4.8645188572229241</v>
          </cell>
          <cell r="P278">
            <v>-21.411363611078226</v>
          </cell>
          <cell r="Q278">
            <v>-19.966845843471013</v>
          </cell>
          <cell r="R278">
            <v>-10.490098573379422</v>
          </cell>
          <cell r="S278">
            <v>-37.385150247897421</v>
          </cell>
          <cell r="T278">
            <v>-33.463248802052803</v>
          </cell>
          <cell r="U278">
            <v>-18.64835017175298</v>
          </cell>
          <cell r="V278">
            <v>-16.502553491484903</v>
          </cell>
          <cell r="W278">
            <v>-10.047540610315702</v>
          </cell>
          <cell r="X278">
            <v>-2.6279066396267923</v>
          </cell>
          <cell r="Y278">
            <v>10.275082068019037</v>
          </cell>
          <cell r="Z278">
            <v>13.219664698911757</v>
          </cell>
          <cell r="AA278">
            <v>5.4358711767951249</v>
          </cell>
          <cell r="AB278">
            <v>-6.2403090241347057</v>
          </cell>
          <cell r="AC278">
            <v>-21.1081541679388</v>
          </cell>
          <cell r="AD278">
            <v>-26.00899764356646</v>
          </cell>
          <cell r="AE278">
            <v>-10.6242347876584</v>
          </cell>
          <cell r="AF278">
            <v>-40.199999300319156</v>
          </cell>
          <cell r="AG278">
            <v>-36.149756252771184</v>
          </cell>
          <cell r="AH278">
            <v>-20.744191880970551</v>
          </cell>
          <cell r="AI278">
            <v>-16.510362554369845</v>
          </cell>
          <cell r="AJ278">
            <v>-8.6915509204438433</v>
          </cell>
          <cell r="AK278">
            <v>-0.58483290843447555</v>
          </cell>
          <cell r="AL278">
            <v>10.251241274314415</v>
          </cell>
          <cell r="AM278">
            <v>13.908183430291668</v>
          </cell>
          <cell r="AN278">
            <v>5.6450900205851484</v>
          </cell>
          <cell r="AO278">
            <v>-8.1315438689112902</v>
          </cell>
          <cell r="AP278">
            <v>-21.489713232112095</v>
          </cell>
          <cell r="AQ278">
            <v>-22.936466595848358</v>
          </cell>
          <cell r="AR278">
            <v>-10.634718287424612</v>
          </cell>
          <cell r="AS278">
            <v>-39.998487674947846</v>
          </cell>
          <cell r="AT278">
            <v>-40.154626329725737</v>
          </cell>
          <cell r="AU278">
            <v>-23.232205437605444</v>
          </cell>
          <cell r="AV278">
            <v>-16.79731933422994</v>
          </cell>
          <cell r="AW278">
            <v>-7.9489813148865434</v>
          </cell>
          <cell r="AX278">
            <v>-0.12246184421966687</v>
          </cell>
          <cell r="AY278">
            <v>13.618823248107134</v>
          </cell>
          <cell r="AZ278">
            <v>14.312960249406419</v>
          </cell>
          <cell r="BA278">
            <v>6.4920960809792954</v>
          </cell>
          <cell r="BB278">
            <v>-5.1806829380925503</v>
          </cell>
          <cell r="BC278">
            <v>-23.308287576662849</v>
          </cell>
          <cell r="BD278">
            <v>-25.06390204494565</v>
          </cell>
          <cell r="BE278">
            <v>-10.999468433169262</v>
          </cell>
          <cell r="BF278">
            <v>-41.10789776368965</v>
          </cell>
          <cell r="BG278">
            <v>-42.275520793753564</v>
          </cell>
          <cell r="BH278">
            <v>-25.329985043002267</v>
          </cell>
          <cell r="BI278">
            <v>-15.878748643178568</v>
          </cell>
          <cell r="BJ278">
            <v>-8.2556613318561229</v>
          </cell>
          <cell r="BK278">
            <v>0.69258326010263993</v>
          </cell>
          <cell r="BL278">
            <v>13.263155911571216</v>
          </cell>
          <cell r="BM278">
            <v>13.488779359153009</v>
          </cell>
          <cell r="BN278">
            <v>8.7372784863080408</v>
          </cell>
          <cell r="BO278">
            <v>-5.7377289680058823</v>
          </cell>
          <cell r="BP278">
            <v>-22.957164803666455</v>
          </cell>
          <cell r="BQ278">
            <v>-25.969447907800518</v>
          </cell>
          <cell r="BR278">
            <v>-11.302652526254201</v>
          </cell>
          <cell r="BS278">
            <v>-46.901795355442196</v>
          </cell>
          <cell r="BT278">
            <v>-42.707367682137217</v>
          </cell>
          <cell r="BU278">
            <v>-23.249503708202074</v>
          </cell>
          <cell r="BV278">
            <v>-15.985040647286807</v>
          </cell>
          <cell r="BW278">
            <v>-7.0571338178993255</v>
          </cell>
          <cell r="BX278">
            <v>1.8732350204230923</v>
          </cell>
          <cell r="BY278">
            <v>13.40499254321945</v>
          </cell>
          <cell r="BZ278">
            <v>14.82903975217717</v>
          </cell>
          <cell r="CA278">
            <v>9.2179261813691973</v>
          </cell>
          <cell r="CB278">
            <v>-5.3530862691055132</v>
          </cell>
          <cell r="CC278">
            <v>-25.926588825357673</v>
          </cell>
          <cell r="CD278">
            <v>-28.288622853332697</v>
          </cell>
          <cell r="CE278">
            <v>-11.805718965444258</v>
          </cell>
          <cell r="CF278">
            <v>-50.097323824546073</v>
          </cell>
          <cell r="CG278">
            <v>-42.42975900224009</v>
          </cell>
          <cell r="CH278">
            <v>-22.718508694375323</v>
          </cell>
          <cell r="CI278">
            <v>-17.389041118845935</v>
          </cell>
          <cell r="CJ278">
            <v>-7.3579981793848113</v>
          </cell>
          <cell r="CK278">
            <v>2.1058823447317851</v>
          </cell>
          <cell r="CL278">
            <v>15.256579575872102</v>
          </cell>
          <cell r="CM278">
            <v>16.051479253001517</v>
          </cell>
          <cell r="CN278">
            <v>9.710039542036057</v>
          </cell>
          <cell r="CO278">
            <v>-5.9874199304042985</v>
          </cell>
          <cell r="CP278">
            <v>-28.659164836020373</v>
          </cell>
          <cell r="CQ278">
            <v>-31.106667085672115</v>
          </cell>
          <cell r="CR278">
            <v>-11.675503496068121</v>
          </cell>
          <cell r="CS278">
            <v>-50.77806480787914</v>
          </cell>
          <cell r="CT278">
            <v>-44.595654463566568</v>
          </cell>
          <cell r="CU278">
            <v>-23.448648394411169</v>
          </cell>
          <cell r="CV278">
            <v>-17.894038628623736</v>
          </cell>
          <cell r="CW278">
            <v>-6.7520881656062741</v>
          </cell>
          <cell r="CX278">
            <v>1.9672382579759498</v>
          </cell>
          <cell r="CY278">
            <v>16.041426566313412</v>
          </cell>
          <cell r="CZ278">
            <v>18.121162783192872</v>
          </cell>
          <cell r="DA278">
            <v>10.254048102254226</v>
          </cell>
          <cell r="DB278">
            <v>-5.5379691938811373</v>
          </cell>
          <cell r="DC278">
            <v>-28.707126275291667</v>
          </cell>
          <cell r="DD278">
            <v>-30.974833038030091</v>
          </cell>
          <cell r="DE278">
            <v>-11.028457258703718</v>
          </cell>
          <cell r="DF278">
            <v>-49.909652149443581</v>
          </cell>
          <cell r="DG278">
            <v>-41.604819373747304</v>
          </cell>
          <cell r="DH278">
            <v>-21.695879608349909</v>
          </cell>
          <cell r="DI278">
            <v>-17.374742517365899</v>
          </cell>
          <cell r="DJ278">
            <v>-6.5040066934872742</v>
          </cell>
          <cell r="DK278">
            <v>2.0182004176833104</v>
          </cell>
          <cell r="DL278">
            <v>16.597575975788963</v>
          </cell>
          <cell r="DM278">
            <v>19.332700581140184</v>
          </cell>
          <cell r="DN278">
            <v>9.8692278925032575</v>
          </cell>
          <cell r="DO278">
            <v>-6.3492405434129457</v>
          </cell>
          <cell r="DP278">
            <v>-29.206728133341905</v>
          </cell>
          <cell r="DQ278">
            <v>-27.944866359423578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63.015629600000466</v>
          </cell>
          <cell r="G285">
            <v>57.485535999999684</v>
          </cell>
          <cell r="H285">
            <v>53.054200800001126</v>
          </cell>
          <cell r="I285">
            <v>40.670720000000074</v>
          </cell>
          <cell r="J285">
            <v>36.731930400000238</v>
          </cell>
          <cell r="K285">
            <v>39.08410399999957</v>
          </cell>
          <cell r="L285">
            <v>44.229585600000064</v>
          </cell>
          <cell r="M285">
            <v>45.283629600000495</v>
          </cell>
          <cell r="N285">
            <v>48.465040000000045</v>
          </cell>
          <cell r="O285">
            <v>69.610850400000345</v>
          </cell>
          <cell r="P285">
            <v>74.073840000000018</v>
          </cell>
          <cell r="Q285">
            <v>81.432988000000478</v>
          </cell>
          <cell r="R285">
            <v>651.47944319999806</v>
          </cell>
          <cell r="S285">
            <v>63.22342959999969</v>
          </cell>
          <cell r="T285">
            <v>55.43980799999963</v>
          </cell>
          <cell r="U285">
            <v>53.054200800001126</v>
          </cell>
          <cell r="V285">
            <v>40.670720000000074</v>
          </cell>
          <cell r="W285">
            <v>36.731930400000238</v>
          </cell>
          <cell r="X285">
            <v>39.08410399999957</v>
          </cell>
          <cell r="Y285">
            <v>44.229585600000064</v>
          </cell>
          <cell r="Z285">
            <v>45.283629600000495</v>
          </cell>
          <cell r="AA285">
            <v>48.104937600000085</v>
          </cell>
          <cell r="AB285">
            <v>70.150269599999774</v>
          </cell>
          <cell r="AC285">
            <v>74.073840000000018</v>
          </cell>
          <cell r="AD285">
            <v>81.432988000000478</v>
          </cell>
          <cell r="AE285">
            <v>651.38932639999621</v>
          </cell>
          <cell r="AF285">
            <v>63.22342959999969</v>
          </cell>
          <cell r="AG285">
            <v>55.43980799999963</v>
          </cell>
          <cell r="AH285">
            <v>52.739000799999303</v>
          </cell>
          <cell r="AI285">
            <v>40.959457599999951</v>
          </cell>
          <cell r="AJ285">
            <v>36.731930400000238</v>
          </cell>
          <cell r="AK285">
            <v>38.786656000000221</v>
          </cell>
          <cell r="AL285">
            <v>44.463379200000418</v>
          </cell>
          <cell r="AM285">
            <v>45.283629600000495</v>
          </cell>
          <cell r="AN285">
            <v>48.104937600000085</v>
          </cell>
          <cell r="AO285">
            <v>70.150269599999774</v>
          </cell>
          <cell r="AP285">
            <v>74.073840000000018</v>
          </cell>
          <cell r="AQ285">
            <v>81.432988000000478</v>
          </cell>
          <cell r="AR285">
            <v>651.50897599999371</v>
          </cell>
          <cell r="AS285">
            <v>63.22342959999969</v>
          </cell>
          <cell r="AT285">
            <v>55.43980799999963</v>
          </cell>
          <cell r="AU285">
            <v>52.739000799999303</v>
          </cell>
          <cell r="AV285">
            <v>40.959457599999951</v>
          </cell>
          <cell r="AW285">
            <v>36.731930400000238</v>
          </cell>
          <cell r="AX285">
            <v>38.786656000000221</v>
          </cell>
          <cell r="AY285">
            <v>44.463379200000418</v>
          </cell>
          <cell r="AZ285">
            <v>45.029936800000542</v>
          </cell>
          <cell r="BA285">
            <v>48.465040000000045</v>
          </cell>
          <cell r="BB285">
            <v>70.150269599999774</v>
          </cell>
          <cell r="BC285">
            <v>73.725840000000062</v>
          </cell>
          <cell r="BD285">
            <v>81.794227999998839</v>
          </cell>
          <cell r="BE285">
            <v>653.21636960000251</v>
          </cell>
          <cell r="BF285">
            <v>63.22342959999969</v>
          </cell>
          <cell r="BG285">
            <v>57.025391999999556</v>
          </cell>
          <cell r="BH285">
            <v>53.054200800001126</v>
          </cell>
          <cell r="BI285">
            <v>40.959457599999951</v>
          </cell>
          <cell r="BJ285">
            <v>36.43251120000059</v>
          </cell>
          <cell r="BK285">
            <v>39.08410399999957</v>
          </cell>
          <cell r="BL285">
            <v>44.463379200000418</v>
          </cell>
          <cell r="BM285">
            <v>45.029936800000542</v>
          </cell>
          <cell r="BN285">
            <v>48.465040000000045</v>
          </cell>
          <cell r="BO285">
            <v>69.610850400000345</v>
          </cell>
          <cell r="BP285">
            <v>74.073840000000018</v>
          </cell>
          <cell r="BQ285">
            <v>81.794227999998839</v>
          </cell>
          <cell r="BR285">
            <v>651.44288479999886</v>
          </cell>
          <cell r="BS285">
            <v>63.015629600000466</v>
          </cell>
          <cell r="BT285">
            <v>55.43980799999963</v>
          </cell>
          <cell r="BU285">
            <v>53.054200800001126</v>
          </cell>
          <cell r="BV285">
            <v>40.959457599999951</v>
          </cell>
          <cell r="BW285">
            <v>36.43251120000059</v>
          </cell>
          <cell r="BX285">
            <v>39.08410399999957</v>
          </cell>
          <cell r="BY285">
            <v>44.229585600000064</v>
          </cell>
          <cell r="BZ285">
            <v>45.283629600000495</v>
          </cell>
          <cell r="CA285">
            <v>48.465040000000045</v>
          </cell>
          <cell r="CB285">
            <v>69.610850400000345</v>
          </cell>
          <cell r="CC285">
            <v>74.073840000000018</v>
          </cell>
          <cell r="CD285">
            <v>81.794227999998839</v>
          </cell>
          <cell r="CE285">
            <v>651.09232639999755</v>
          </cell>
          <cell r="CF285">
            <v>63.015629600000466</v>
          </cell>
          <cell r="CG285">
            <v>55.43980799999963</v>
          </cell>
          <cell r="CH285">
            <v>53.054200800001126</v>
          </cell>
          <cell r="CI285">
            <v>40.670720000000074</v>
          </cell>
          <cell r="CJ285">
            <v>36.731930400000238</v>
          </cell>
          <cell r="CK285">
            <v>39.08410399999957</v>
          </cell>
          <cell r="CL285">
            <v>44.229585600000064</v>
          </cell>
          <cell r="CM285">
            <v>45.283629600000495</v>
          </cell>
          <cell r="CN285">
            <v>48.465040000000045</v>
          </cell>
          <cell r="CO285">
            <v>69.610850400000345</v>
          </cell>
          <cell r="CP285">
            <v>74.073840000000018</v>
          </cell>
          <cell r="CQ285">
            <v>81.432988000000478</v>
          </cell>
          <cell r="CR285">
            <v>651.47944319999806</v>
          </cell>
          <cell r="CS285">
            <v>63.22342959999969</v>
          </cell>
          <cell r="CT285">
            <v>55.43980799999963</v>
          </cell>
          <cell r="CU285">
            <v>53.054200800001126</v>
          </cell>
          <cell r="CV285">
            <v>40.670720000000074</v>
          </cell>
          <cell r="CW285">
            <v>36.731930400000238</v>
          </cell>
          <cell r="CX285">
            <v>39.08410399999957</v>
          </cell>
          <cell r="CY285">
            <v>44.229585600000064</v>
          </cell>
          <cell r="CZ285">
            <v>45.283629600000495</v>
          </cell>
          <cell r="DA285">
            <v>48.104937600000085</v>
          </cell>
          <cell r="DB285">
            <v>70.150269599999774</v>
          </cell>
          <cell r="DC285">
            <v>74.073840000000018</v>
          </cell>
          <cell r="DD285">
            <v>81.432988000000478</v>
          </cell>
          <cell r="DE285">
            <v>653.55470399999831</v>
          </cell>
          <cell r="DF285">
            <v>63.22342959999969</v>
          </cell>
          <cell r="DG285">
            <v>57.485535999999684</v>
          </cell>
          <cell r="DH285">
            <v>52.739000799999303</v>
          </cell>
          <cell r="DI285">
            <v>40.959457599999951</v>
          </cell>
          <cell r="DJ285">
            <v>36.731930400000238</v>
          </cell>
          <cell r="DK285">
            <v>38.786656000000221</v>
          </cell>
          <cell r="DL285">
            <v>44.463379200000418</v>
          </cell>
          <cell r="DM285">
            <v>45.029936800000542</v>
          </cell>
          <cell r="DN285">
            <v>48.465040000000045</v>
          </cell>
          <cell r="DO285">
            <v>70.150269599999774</v>
          </cell>
          <cell r="DP285">
            <v>73.725840000000062</v>
          </cell>
          <cell r="DQ285">
            <v>81.794227999998839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63.015629600733519</v>
          </cell>
          <cell r="G288">
            <v>57.485535999760032</v>
          </cell>
          <cell r="H288">
            <v>53.054200800135732</v>
          </cell>
          <cell r="I288">
            <v>40.670719999819994</v>
          </cell>
          <cell r="J288">
            <v>36.731930400244892</v>
          </cell>
          <cell r="K288">
            <v>39.084104000590742</v>
          </cell>
          <cell r="L288">
            <v>44.229585600085557</v>
          </cell>
          <cell r="M288">
            <v>45.283629599958658</v>
          </cell>
          <cell r="N288">
            <v>48.465040000155568</v>
          </cell>
          <cell r="O288">
            <v>69.610850400291383</v>
          </cell>
          <cell r="P288">
            <v>74.073840000666678</v>
          </cell>
          <cell r="Q288">
            <v>81.432988000102341</v>
          </cell>
          <cell r="R288">
            <v>651.47944320738316</v>
          </cell>
          <cell r="S288">
            <v>63.223429599776864</v>
          </cell>
          <cell r="T288">
            <v>55.439807999879122</v>
          </cell>
          <cell r="U288">
            <v>53.054200800135732</v>
          </cell>
          <cell r="V288">
            <v>40.670719999819994</v>
          </cell>
          <cell r="W288">
            <v>36.731930400244892</v>
          </cell>
          <cell r="X288">
            <v>39.084104000590742</v>
          </cell>
          <cell r="Y288">
            <v>44.229585600085557</v>
          </cell>
          <cell r="Z288">
            <v>45.283629599958658</v>
          </cell>
          <cell r="AA288">
            <v>48.10493759997189</v>
          </cell>
          <cell r="AB288">
            <v>70.150269599631429</v>
          </cell>
          <cell r="AC288">
            <v>74.073840000666678</v>
          </cell>
          <cell r="AD288">
            <v>81.432988000102341</v>
          </cell>
          <cell r="AE288">
            <v>651.38932639360428</v>
          </cell>
          <cell r="AF288">
            <v>63.223429599776864</v>
          </cell>
          <cell r="AG288">
            <v>55.439807999879122</v>
          </cell>
          <cell r="AH288">
            <v>52.739000800065696</v>
          </cell>
          <cell r="AI288">
            <v>40.959457599557936</v>
          </cell>
          <cell r="AJ288">
            <v>36.731930400244892</v>
          </cell>
          <cell r="AK288">
            <v>38.786656000651419</v>
          </cell>
          <cell r="AL288">
            <v>44.463379199616611</v>
          </cell>
          <cell r="AM288">
            <v>45.283629599958658</v>
          </cell>
          <cell r="AN288">
            <v>48.10493759997189</v>
          </cell>
          <cell r="AO288">
            <v>70.150269599631429</v>
          </cell>
          <cell r="AP288">
            <v>74.073840000666678</v>
          </cell>
          <cell r="AQ288">
            <v>81.432988000102341</v>
          </cell>
          <cell r="AR288">
            <v>651.5089759901166</v>
          </cell>
          <cell r="AS288">
            <v>63.223429599776864</v>
          </cell>
          <cell r="AT288">
            <v>55.439807999879122</v>
          </cell>
          <cell r="AU288">
            <v>52.739000800065696</v>
          </cell>
          <cell r="AV288">
            <v>40.959457599557936</v>
          </cell>
          <cell r="AW288">
            <v>36.731930400244892</v>
          </cell>
          <cell r="AX288">
            <v>38.786656000651419</v>
          </cell>
          <cell r="AY288">
            <v>44.463379199616611</v>
          </cell>
          <cell r="AZ288">
            <v>45.029936799779534</v>
          </cell>
          <cell r="BA288">
            <v>48.465040000155568</v>
          </cell>
          <cell r="BB288">
            <v>70.150269599631429</v>
          </cell>
          <cell r="BC288">
            <v>73.72584000043571</v>
          </cell>
          <cell r="BD288">
            <v>81.794228000566363</v>
          </cell>
          <cell r="BE288">
            <v>653.21636959165335</v>
          </cell>
          <cell r="BF288">
            <v>63.223429599776864</v>
          </cell>
          <cell r="BG288">
            <v>57.02539199963212</v>
          </cell>
          <cell r="BH288">
            <v>53.054200800135732</v>
          </cell>
          <cell r="BI288">
            <v>40.959457599557936</v>
          </cell>
          <cell r="BJ288">
            <v>36.432511200197041</v>
          </cell>
          <cell r="BK288">
            <v>39.084104000590742</v>
          </cell>
          <cell r="BL288">
            <v>44.463379199616611</v>
          </cell>
          <cell r="BM288">
            <v>45.029936799779534</v>
          </cell>
          <cell r="BN288">
            <v>48.465040000155568</v>
          </cell>
          <cell r="BO288">
            <v>69.610850400291383</v>
          </cell>
          <cell r="BP288">
            <v>74.073840000666678</v>
          </cell>
          <cell r="BQ288">
            <v>81.794228000566363</v>
          </cell>
          <cell r="BR288">
            <v>651.44288481026888</v>
          </cell>
          <cell r="BS288">
            <v>63.015629600733519</v>
          </cell>
          <cell r="BT288">
            <v>55.439807999879122</v>
          </cell>
          <cell r="BU288">
            <v>53.054200800135732</v>
          </cell>
          <cell r="BV288">
            <v>40.959457599557936</v>
          </cell>
          <cell r="BW288">
            <v>36.432511200197041</v>
          </cell>
          <cell r="BX288">
            <v>39.084104000590742</v>
          </cell>
          <cell r="BY288">
            <v>44.229585600085557</v>
          </cell>
          <cell r="BZ288">
            <v>45.283629599958658</v>
          </cell>
          <cell r="CA288">
            <v>48.465040000155568</v>
          </cell>
          <cell r="CB288">
            <v>69.610850400291383</v>
          </cell>
          <cell r="CC288">
            <v>74.073840000666678</v>
          </cell>
          <cell r="CD288">
            <v>81.794228000566363</v>
          </cell>
          <cell r="CE288">
            <v>651.0923263952136</v>
          </cell>
          <cell r="CF288">
            <v>63.015629600733519</v>
          </cell>
          <cell r="CG288">
            <v>55.439807999879122</v>
          </cell>
          <cell r="CH288">
            <v>53.054200800135732</v>
          </cell>
          <cell r="CI288">
            <v>40.670719999819994</v>
          </cell>
          <cell r="CJ288">
            <v>36.731930400244892</v>
          </cell>
          <cell r="CK288">
            <v>39.084104000590742</v>
          </cell>
          <cell r="CL288">
            <v>44.229585600085557</v>
          </cell>
          <cell r="CM288">
            <v>45.283629599958658</v>
          </cell>
          <cell r="CN288">
            <v>48.465040000155568</v>
          </cell>
          <cell r="CO288">
            <v>69.610850400291383</v>
          </cell>
          <cell r="CP288">
            <v>74.073840000666678</v>
          </cell>
          <cell r="CQ288">
            <v>81.432988000102341</v>
          </cell>
          <cell r="CR288">
            <v>651.47944319248199</v>
          </cell>
          <cell r="CS288">
            <v>63.223429599776864</v>
          </cell>
          <cell r="CT288">
            <v>55.439807999879122</v>
          </cell>
          <cell r="CU288">
            <v>53.054200800135732</v>
          </cell>
          <cell r="CV288">
            <v>40.670719999819994</v>
          </cell>
          <cell r="CW288">
            <v>36.731930400244892</v>
          </cell>
          <cell r="CX288">
            <v>39.084104000590742</v>
          </cell>
          <cell r="CY288">
            <v>44.229585600085557</v>
          </cell>
          <cell r="CZ288">
            <v>45.283629599958658</v>
          </cell>
          <cell r="DA288">
            <v>48.10493759997189</v>
          </cell>
          <cell r="DB288">
            <v>70.150269599631429</v>
          </cell>
          <cell r="DC288">
            <v>74.073840000666678</v>
          </cell>
          <cell r="DD288">
            <v>81.432988000102341</v>
          </cell>
          <cell r="DE288">
            <v>653.55470398813486</v>
          </cell>
          <cell r="DF288">
            <v>63.223429599776864</v>
          </cell>
          <cell r="DG288">
            <v>57.485535999760032</v>
          </cell>
          <cell r="DH288">
            <v>52.739000800065696</v>
          </cell>
          <cell r="DI288">
            <v>40.959457599557936</v>
          </cell>
          <cell r="DJ288">
            <v>36.731930400244892</v>
          </cell>
          <cell r="DK288">
            <v>38.786656000651419</v>
          </cell>
          <cell r="DL288">
            <v>44.463379199616611</v>
          </cell>
          <cell r="DM288">
            <v>45.029936799779534</v>
          </cell>
          <cell r="DN288">
            <v>48.465040000155568</v>
          </cell>
          <cell r="DO288">
            <v>70.150269599631429</v>
          </cell>
          <cell r="DP288">
            <v>73.72584000043571</v>
          </cell>
          <cell r="DQ288">
            <v>81.794228000566363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F315">
            <v>-4.8389999999999418</v>
          </cell>
          <cell r="G315">
            <v>5.0970000000015716</v>
          </cell>
          <cell r="H315">
            <v>13.882999999994354</v>
          </cell>
          <cell r="I315">
            <v>29.144999999989523</v>
          </cell>
          <cell r="J315">
            <v>-20.190000000002328</v>
          </cell>
          <cell r="K315">
            <v>-32.934000000001106</v>
          </cell>
          <cell r="L315">
            <v>17.259999999994761</v>
          </cell>
          <cell r="M315">
            <v>-0.48399999999674037</v>
          </cell>
          <cell r="N315">
            <v>0</v>
          </cell>
          <cell r="O315">
            <v>-3.6900000000023283</v>
          </cell>
          <cell r="P315">
            <v>0</v>
          </cell>
          <cell r="Q315">
            <v>0</v>
          </cell>
          <cell r="R315">
            <v>-28.452999999863096</v>
          </cell>
          <cell r="S315">
            <v>-1.0119999999951688</v>
          </cell>
          <cell r="T315">
            <v>1.6650000000008731</v>
          </cell>
          <cell r="U315">
            <v>2.3600000000005821</v>
          </cell>
          <cell r="V315">
            <v>13.290000000008149</v>
          </cell>
          <cell r="W315">
            <v>-31.414000000004307</v>
          </cell>
          <cell r="X315">
            <v>-20.25</v>
          </cell>
          <cell r="Y315">
            <v>14.159999999988941</v>
          </cell>
          <cell r="Z315">
            <v>-9.1299999999901047</v>
          </cell>
          <cell r="AA315">
            <v>8.2850000000034925</v>
          </cell>
          <cell r="AB315">
            <v>-4.5939999999973224</v>
          </cell>
          <cell r="AC315">
            <v>0</v>
          </cell>
          <cell r="AD315">
            <v>-1.8129999999946449</v>
          </cell>
          <cell r="AE315">
            <v>23.183000000193715</v>
          </cell>
          <cell r="AF315">
            <v>-0.27700000000186265</v>
          </cell>
          <cell r="AG315">
            <v>4.0780000000013388</v>
          </cell>
          <cell r="AH315">
            <v>16.335999999995693</v>
          </cell>
          <cell r="AI315">
            <v>0</v>
          </cell>
          <cell r="AJ315">
            <v>4.4899999999979627</v>
          </cell>
          <cell r="AK315">
            <v>2.9299999999930151</v>
          </cell>
          <cell r="AL315">
            <v>-0.44999999999708962</v>
          </cell>
          <cell r="AM315">
            <v>-9.5739999999932479</v>
          </cell>
          <cell r="AN315">
            <v>5.6500000000087311</v>
          </cell>
          <cell r="AO315">
            <v>0</v>
          </cell>
          <cell r="AP315">
            <v>0</v>
          </cell>
          <cell r="AQ315">
            <v>0</v>
          </cell>
          <cell r="AR315">
            <v>13.562999999965541</v>
          </cell>
          <cell r="AS315">
            <v>0</v>
          </cell>
          <cell r="AT315">
            <v>-0.19099999999889405</v>
          </cell>
          <cell r="AU315">
            <v>26.156000000002678</v>
          </cell>
          <cell r="AV315">
            <v>10.904999999998836</v>
          </cell>
          <cell r="AW315">
            <v>6.125</v>
          </cell>
          <cell r="AX315">
            <v>-23.019000000000233</v>
          </cell>
          <cell r="AY315">
            <v>0</v>
          </cell>
          <cell r="AZ315">
            <v>-12.195999999996275</v>
          </cell>
          <cell r="BA315">
            <v>0.58000000000174623</v>
          </cell>
          <cell r="BB315">
            <v>-0.31599999999889405</v>
          </cell>
          <cell r="BC315">
            <v>5.5190000000002328</v>
          </cell>
          <cell r="BD315">
            <v>0</v>
          </cell>
          <cell r="BE315">
            <v>34.153999999864027</v>
          </cell>
          <cell r="BF315">
            <v>0</v>
          </cell>
          <cell r="BG315">
            <v>5.5740000000005239</v>
          </cell>
          <cell r="BH315">
            <v>10.794999999998254</v>
          </cell>
          <cell r="BI315">
            <v>-1.1699999999982538</v>
          </cell>
          <cell r="BJ315">
            <v>8.3700000000026193</v>
          </cell>
          <cell r="BK315">
            <v>-5.7450000000026193</v>
          </cell>
          <cell r="BL315">
            <v>4.2349999999860302</v>
          </cell>
          <cell r="BM315">
            <v>-0.38000000000465661</v>
          </cell>
          <cell r="BN315">
            <v>12.474999999991269</v>
          </cell>
          <cell r="BO315">
            <v>0</v>
          </cell>
          <cell r="BP315">
            <v>0</v>
          </cell>
          <cell r="BQ315">
            <v>0</v>
          </cell>
          <cell r="BR315">
            <v>32.324999999837019</v>
          </cell>
          <cell r="BS315">
            <v>0</v>
          </cell>
          <cell r="BT315">
            <v>-0.25699999999778811</v>
          </cell>
          <cell r="BU315">
            <v>7.9499999999970896</v>
          </cell>
          <cell r="BV315">
            <v>4.3980000000010477</v>
          </cell>
          <cell r="BW315">
            <v>6.2300000000032014</v>
          </cell>
          <cell r="BX315">
            <v>11.304999999993015</v>
          </cell>
          <cell r="BY315">
            <v>-0.51600000000325963</v>
          </cell>
          <cell r="BZ315">
            <v>-9.2649999999994179</v>
          </cell>
          <cell r="CA315">
            <v>12.480000000010477</v>
          </cell>
          <cell r="CB315">
            <v>0</v>
          </cell>
          <cell r="CC315">
            <v>0</v>
          </cell>
          <cell r="CD315">
            <v>0</v>
          </cell>
          <cell r="CE315">
            <v>90.711000000010245</v>
          </cell>
          <cell r="CF315">
            <v>0</v>
          </cell>
          <cell r="CG315">
            <v>-0.26299999999901047</v>
          </cell>
          <cell r="CH315">
            <v>12.538999999989755</v>
          </cell>
          <cell r="CI315">
            <v>29.759999999994761</v>
          </cell>
          <cell r="CJ315">
            <v>31.200000000004366</v>
          </cell>
          <cell r="CK315">
            <v>12.169999999998254</v>
          </cell>
          <cell r="CL315">
            <v>0.46000000000640284</v>
          </cell>
          <cell r="CM315">
            <v>-1.555000000007567</v>
          </cell>
          <cell r="CN315">
            <v>0</v>
          </cell>
          <cell r="CO315">
            <v>0</v>
          </cell>
          <cell r="CP315">
            <v>6.4000000000014552</v>
          </cell>
          <cell r="CQ315">
            <v>0</v>
          </cell>
          <cell r="CR315">
            <v>23.377999999909662</v>
          </cell>
          <cell r="CS315">
            <v>0</v>
          </cell>
          <cell r="CT315">
            <v>-0.26000000000203727</v>
          </cell>
          <cell r="CU315">
            <v>7.9900000000052387</v>
          </cell>
          <cell r="CV315">
            <v>13.830000000001746</v>
          </cell>
          <cell r="CW315">
            <v>-2.1070000000036089</v>
          </cell>
          <cell r="CX315">
            <v>9.7230000000054133</v>
          </cell>
          <cell r="CY315">
            <v>0</v>
          </cell>
          <cell r="CZ315">
            <v>-13.710999999995693</v>
          </cell>
          <cell r="DA315">
            <v>8.2299999999959255</v>
          </cell>
          <cell r="DB315">
            <v>-0.31700000000273576</v>
          </cell>
          <cell r="DC315">
            <v>0</v>
          </cell>
          <cell r="DD315">
            <v>0</v>
          </cell>
          <cell r="DE315">
            <v>58.188000000081956</v>
          </cell>
          <cell r="DF315">
            <v>0</v>
          </cell>
          <cell r="DG315">
            <v>0</v>
          </cell>
          <cell r="DH315">
            <v>7.5960000000050059</v>
          </cell>
          <cell r="DI315">
            <v>17.013999999995576</v>
          </cell>
          <cell r="DJ315">
            <v>3.0760000000009313</v>
          </cell>
          <cell r="DK315">
            <v>-15.460000000006403</v>
          </cell>
          <cell r="DL315">
            <v>13.309999999997672</v>
          </cell>
          <cell r="DM315">
            <v>20.434999999997672</v>
          </cell>
          <cell r="DN315">
            <v>3.3760000000038417</v>
          </cell>
          <cell r="DO315">
            <v>0</v>
          </cell>
          <cell r="DP315">
            <v>8.1270000000004075</v>
          </cell>
          <cell r="DQ315">
            <v>0.71399999999994179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-50.25</v>
          </cell>
          <cell r="G316">
            <v>-96.763999999995576</v>
          </cell>
          <cell r="H316">
            <v>-196.09499999998661</v>
          </cell>
          <cell r="I316">
            <v>2.7599999999947613</v>
          </cell>
          <cell r="J316">
            <v>0.19999999999708962</v>
          </cell>
          <cell r="K316">
            <v>2.4900000000052387</v>
          </cell>
          <cell r="L316">
            <v>3.6300000000046566</v>
          </cell>
          <cell r="M316">
            <v>26.040000000008149</v>
          </cell>
          <cell r="N316">
            <v>16.350000000005821</v>
          </cell>
          <cell r="O316">
            <v>-19.940000000002328</v>
          </cell>
          <cell r="P316">
            <v>-12.889999999999418</v>
          </cell>
          <cell r="Q316">
            <v>-38.475999999995111</v>
          </cell>
          <cell r="R316">
            <v>-315.45000000018626</v>
          </cell>
          <cell r="S316">
            <v>-115.66999999999825</v>
          </cell>
          <cell r="T316">
            <v>-112.1359999999986</v>
          </cell>
          <cell r="U316">
            <v>-101.69999999999709</v>
          </cell>
          <cell r="V316">
            <v>-5.9500000000116415</v>
          </cell>
          <cell r="W316">
            <v>-3.0100000000020373</v>
          </cell>
          <cell r="X316">
            <v>5.5299999999988358</v>
          </cell>
          <cell r="Y316">
            <v>-15.828000000008615</v>
          </cell>
          <cell r="Z316">
            <v>-33.690000000002328</v>
          </cell>
          <cell r="AA316">
            <v>70.820000000006985</v>
          </cell>
          <cell r="AB316">
            <v>145.31399999999849</v>
          </cell>
          <cell r="AC316">
            <v>-45.279999999998836</v>
          </cell>
          <cell r="AD316">
            <v>-103.85000000000582</v>
          </cell>
          <cell r="AE316">
            <v>-290.3949999997858</v>
          </cell>
          <cell r="AF316">
            <v>-213.7100000000064</v>
          </cell>
          <cell r="AG316">
            <v>-151.57099999999627</v>
          </cell>
          <cell r="AH316">
            <v>-47.159999999988941</v>
          </cell>
          <cell r="AI316">
            <v>-11.360000000000582</v>
          </cell>
          <cell r="AJ316">
            <v>65.106999999996333</v>
          </cell>
          <cell r="AK316">
            <v>-3.0800000000017462</v>
          </cell>
          <cell r="AL316">
            <v>71.404000000009546</v>
          </cell>
          <cell r="AM316">
            <v>-7.6950000000069849</v>
          </cell>
          <cell r="AN316">
            <v>18.970000000001164</v>
          </cell>
          <cell r="AO316">
            <v>-6.5899999999965075</v>
          </cell>
          <cell r="AP316">
            <v>0.86999999999534339</v>
          </cell>
          <cell r="AQ316">
            <v>-5.5800000000017462</v>
          </cell>
          <cell r="AR316">
            <v>-138.9570000001695</v>
          </cell>
          <cell r="AS316">
            <v>-67.869999999995343</v>
          </cell>
          <cell r="AT316">
            <v>-123.13000000000466</v>
          </cell>
          <cell r="AU316">
            <v>-69.19999999999709</v>
          </cell>
          <cell r="AV316">
            <v>4.0399999999935972</v>
          </cell>
          <cell r="AW316">
            <v>-0.96699999999691499</v>
          </cell>
          <cell r="AX316">
            <v>4.8399999999965075</v>
          </cell>
          <cell r="AY316">
            <v>132.59000000001106</v>
          </cell>
          <cell r="AZ316">
            <v>23.879999999990105</v>
          </cell>
          <cell r="BA316">
            <v>40.159999999988941</v>
          </cell>
          <cell r="BB316">
            <v>4.0199999999895226</v>
          </cell>
          <cell r="BC316">
            <v>-27.75</v>
          </cell>
          <cell r="BD316">
            <v>-59.570000000006985</v>
          </cell>
          <cell r="BE316">
            <v>-75.982000000076368</v>
          </cell>
          <cell r="BF316">
            <v>-125.93400000000838</v>
          </cell>
          <cell r="BG316">
            <v>-115.57499999999709</v>
          </cell>
          <cell r="BH316">
            <v>-36.690000000002328</v>
          </cell>
          <cell r="BI316">
            <v>38.430000000007567</v>
          </cell>
          <cell r="BJ316">
            <v>-1.2530000000042492</v>
          </cell>
          <cell r="BK316">
            <v>-2.7599999999947613</v>
          </cell>
          <cell r="BL316">
            <v>170.66000000000349</v>
          </cell>
          <cell r="BM316">
            <v>-49.180000000007567</v>
          </cell>
          <cell r="BN316">
            <v>88.559999999997672</v>
          </cell>
          <cell r="BO316">
            <v>42.839999999996508</v>
          </cell>
          <cell r="BP316">
            <v>-5</v>
          </cell>
          <cell r="BQ316">
            <v>-80.080000000001746</v>
          </cell>
          <cell r="BR316">
            <v>-99.169999999925494</v>
          </cell>
          <cell r="BS316">
            <v>-134.97000000000116</v>
          </cell>
          <cell r="BT316">
            <v>-132.72999999999593</v>
          </cell>
          <cell r="BU316">
            <v>-33</v>
          </cell>
          <cell r="BV316">
            <v>13.829999999987194</v>
          </cell>
          <cell r="BW316">
            <v>-9.3099999999976717</v>
          </cell>
          <cell r="BX316">
            <v>5.4899999999906868</v>
          </cell>
          <cell r="BY316">
            <v>212.60000000000582</v>
          </cell>
          <cell r="BZ316">
            <v>75.695000000006985</v>
          </cell>
          <cell r="CA316">
            <v>48.789999999993597</v>
          </cell>
          <cell r="CB316">
            <v>8.4899999999906868</v>
          </cell>
          <cell r="CC316">
            <v>-103.69000000000233</v>
          </cell>
          <cell r="CD316">
            <v>-50.365000000005239</v>
          </cell>
          <cell r="CE316">
            <v>-33.916999999666587</v>
          </cell>
          <cell r="CF316">
            <v>-247.85000000000582</v>
          </cell>
          <cell r="CG316">
            <v>-108.3640000000014</v>
          </cell>
          <cell r="CH316">
            <v>-45.559999999997672</v>
          </cell>
          <cell r="CI316">
            <v>22.57499999999709</v>
          </cell>
          <cell r="CJ316">
            <v>7.9160000000047148</v>
          </cell>
          <cell r="CK316">
            <v>1.0999999999912689</v>
          </cell>
          <cell r="CL316">
            <v>248.66999999999825</v>
          </cell>
          <cell r="CM316">
            <v>113.15600000000268</v>
          </cell>
          <cell r="CN316">
            <v>119.50999999999476</v>
          </cell>
          <cell r="CO316">
            <v>-19.910000000003492</v>
          </cell>
          <cell r="CP316">
            <v>-35.029999999998836</v>
          </cell>
          <cell r="CQ316">
            <v>-90.129999999990105</v>
          </cell>
          <cell r="CR316">
            <v>123.61599999992177</v>
          </cell>
          <cell r="CS316">
            <v>-145.49499999999534</v>
          </cell>
          <cell r="CT316">
            <v>-115.39100000000326</v>
          </cell>
          <cell r="CU316">
            <v>-37.529999999998836</v>
          </cell>
          <cell r="CV316">
            <v>31</v>
          </cell>
          <cell r="CW316">
            <v>19.38300000000163</v>
          </cell>
          <cell r="CX316">
            <v>-0.42999999999301508</v>
          </cell>
          <cell r="CY316">
            <v>211.56500000000233</v>
          </cell>
          <cell r="CZ316">
            <v>72.75</v>
          </cell>
          <cell r="DA316">
            <v>145.26400000001013</v>
          </cell>
          <cell r="DB316">
            <v>17.75</v>
          </cell>
          <cell r="DC316">
            <v>-38.230000000010477</v>
          </cell>
          <cell r="DD316">
            <v>-37.019999999989523</v>
          </cell>
          <cell r="DE316">
            <v>255.2339999997057</v>
          </cell>
          <cell r="DF316">
            <v>-180.45999999999185</v>
          </cell>
          <cell r="DG316">
            <v>-79.720000000001164</v>
          </cell>
          <cell r="DH316">
            <v>24.735000000000582</v>
          </cell>
          <cell r="DI316">
            <v>15.229999999995925</v>
          </cell>
          <cell r="DJ316">
            <v>-1.7350000000005821</v>
          </cell>
          <cell r="DK316">
            <v>-2.0950000000011642</v>
          </cell>
          <cell r="DL316">
            <v>183.8700000000099</v>
          </cell>
          <cell r="DM316">
            <v>74.654999999998836</v>
          </cell>
          <cell r="DN316">
            <v>253.76399999999558</v>
          </cell>
          <cell r="DO316">
            <v>4.9299999999930151</v>
          </cell>
          <cell r="DP316">
            <v>-53.920000000012806</v>
          </cell>
          <cell r="DQ316">
            <v>15.979999999995925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1.1260000000002037</v>
          </cell>
          <cell r="G317">
            <v>-8.2419999999983702</v>
          </cell>
          <cell r="H317">
            <v>-19.199000000000524</v>
          </cell>
          <cell r="I317">
            <v>-21.589999999996508</v>
          </cell>
          <cell r="J317">
            <v>-58.159999999999854</v>
          </cell>
          <cell r="K317">
            <v>57.930000000000291</v>
          </cell>
          <cell r="L317">
            <v>230.14999999999418</v>
          </cell>
          <cell r="M317">
            <v>218.86399999999412</v>
          </cell>
          <cell r="N317">
            <v>82.729999999995925</v>
          </cell>
          <cell r="O317">
            <v>10.110000000000582</v>
          </cell>
          <cell r="P317">
            <v>-9.680000000000291</v>
          </cell>
          <cell r="Q317">
            <v>-31.420000000012806</v>
          </cell>
          <cell r="R317">
            <v>291.92299999983516</v>
          </cell>
          <cell r="S317">
            <v>19.060999999997875</v>
          </cell>
          <cell r="T317">
            <v>-9.5190000000002328</v>
          </cell>
          <cell r="U317">
            <v>-39.809999999997672</v>
          </cell>
          <cell r="V317">
            <v>-50.169999999998254</v>
          </cell>
          <cell r="W317">
            <v>-31.106999999999971</v>
          </cell>
          <cell r="X317">
            <v>8.8669999999983702</v>
          </cell>
          <cell r="Y317">
            <v>232.14999999999418</v>
          </cell>
          <cell r="Z317">
            <v>154.14199999999983</v>
          </cell>
          <cell r="AA317">
            <v>20.504000000000815</v>
          </cell>
          <cell r="AB317">
            <v>5.9199999999982538</v>
          </cell>
          <cell r="AC317">
            <v>-5.8960000000006403</v>
          </cell>
          <cell r="AD317">
            <v>-12.218999999997322</v>
          </cell>
          <cell r="AE317">
            <v>736.12800000014249</v>
          </cell>
          <cell r="AF317">
            <v>-7.2119999999995343</v>
          </cell>
          <cell r="AG317">
            <v>-24.636999999995169</v>
          </cell>
          <cell r="AH317">
            <v>-22.25800000000163</v>
          </cell>
          <cell r="AI317">
            <v>-14.869999999995343</v>
          </cell>
          <cell r="AJ317">
            <v>-38.211999999999534</v>
          </cell>
          <cell r="AK317">
            <v>41.777000000001863</v>
          </cell>
          <cell r="AL317">
            <v>212.57999999998719</v>
          </cell>
          <cell r="AM317">
            <v>205.69100000000617</v>
          </cell>
          <cell r="AN317">
            <v>50.819999999992433</v>
          </cell>
          <cell r="AO317">
            <v>319.10900000001129</v>
          </cell>
          <cell r="AP317">
            <v>-12.440000000002328</v>
          </cell>
          <cell r="AQ317">
            <v>25.779999999998836</v>
          </cell>
          <cell r="AR317">
            <v>540.33100000023842</v>
          </cell>
          <cell r="AS317">
            <v>-6.8539999999993597</v>
          </cell>
          <cell r="AT317">
            <v>-20.180000000000291</v>
          </cell>
          <cell r="AU317">
            <v>-9.2540000000008149</v>
          </cell>
          <cell r="AV317">
            <v>-44.170000000012806</v>
          </cell>
          <cell r="AW317">
            <v>-1.0999999999985448</v>
          </cell>
          <cell r="AX317">
            <v>95.283000000003085</v>
          </cell>
          <cell r="AY317">
            <v>230.92999999999302</v>
          </cell>
          <cell r="AZ317">
            <v>187.61000000000058</v>
          </cell>
          <cell r="BA317">
            <v>43.436000000001513</v>
          </cell>
          <cell r="BB317">
            <v>-0.27999999999883585</v>
          </cell>
          <cell r="BC317">
            <v>-30.399999999994179</v>
          </cell>
          <cell r="BD317">
            <v>95.309999999997672</v>
          </cell>
          <cell r="BE317">
            <v>388.83000000007451</v>
          </cell>
          <cell r="BF317">
            <v>5.1440000000002328</v>
          </cell>
          <cell r="BG317">
            <v>-50.703000000001339</v>
          </cell>
          <cell r="BH317">
            <v>-62.190000000002328</v>
          </cell>
          <cell r="BI317">
            <v>23.630000000004657</v>
          </cell>
          <cell r="BJ317">
            <v>-36.360000000000582</v>
          </cell>
          <cell r="BK317">
            <v>172.05999999999767</v>
          </cell>
          <cell r="BL317">
            <v>149.76999999998952</v>
          </cell>
          <cell r="BM317">
            <v>130.80799999999726</v>
          </cell>
          <cell r="BN317">
            <v>51.610000000000582</v>
          </cell>
          <cell r="BO317">
            <v>-44.289000000004307</v>
          </cell>
          <cell r="BP317">
            <v>-10.89000000001397</v>
          </cell>
          <cell r="BQ317">
            <v>60.239999999990687</v>
          </cell>
          <cell r="BR317">
            <v>417.51899999985471</v>
          </cell>
          <cell r="BS317">
            <v>-9.2860000000073342</v>
          </cell>
          <cell r="BT317">
            <v>-31.224000000001979</v>
          </cell>
          <cell r="BU317">
            <v>0.32500000001164153</v>
          </cell>
          <cell r="BV317">
            <v>27.320000000006985</v>
          </cell>
          <cell r="BW317">
            <v>5.8410000000003492</v>
          </cell>
          <cell r="BX317">
            <v>137.64599999999336</v>
          </cell>
          <cell r="BY317">
            <v>165.39000000001397</v>
          </cell>
          <cell r="BZ317">
            <v>128.52700000000186</v>
          </cell>
          <cell r="CA317">
            <v>28.929999999993015</v>
          </cell>
          <cell r="CB317">
            <v>-7.3899999999994179</v>
          </cell>
          <cell r="CC317">
            <v>-18.680000000007567</v>
          </cell>
          <cell r="CD317">
            <v>-9.8800000000046566</v>
          </cell>
          <cell r="CE317">
            <v>197.12800000002608</v>
          </cell>
          <cell r="CF317">
            <v>0.46000000000640284</v>
          </cell>
          <cell r="CG317">
            <v>5.7099999999918509</v>
          </cell>
          <cell r="CH317">
            <v>-18.040000000008149</v>
          </cell>
          <cell r="CI317">
            <v>12.330000000001746</v>
          </cell>
          <cell r="CJ317">
            <v>-2.8950000000004366</v>
          </cell>
          <cell r="CK317">
            <v>160.81599999999162</v>
          </cell>
          <cell r="CL317">
            <v>94.059999999997672</v>
          </cell>
          <cell r="CM317">
            <v>84.535000000003492</v>
          </cell>
          <cell r="CN317">
            <v>-16.584000000002561</v>
          </cell>
          <cell r="CO317">
            <v>-42.94999999999709</v>
          </cell>
          <cell r="CP317">
            <v>-103.93400000000838</v>
          </cell>
          <cell r="CQ317">
            <v>23.620000000024447</v>
          </cell>
          <cell r="CR317">
            <v>324.5629999996163</v>
          </cell>
          <cell r="CS317">
            <v>-19.089999999996508</v>
          </cell>
          <cell r="CT317">
            <v>-1.7599999999947613</v>
          </cell>
          <cell r="CU317">
            <v>-21.695000000006985</v>
          </cell>
          <cell r="CV317">
            <v>-18.360000000000582</v>
          </cell>
          <cell r="CW317">
            <v>-3.3400000000001455</v>
          </cell>
          <cell r="CX317">
            <v>183.08000000000175</v>
          </cell>
          <cell r="CY317">
            <v>104.65999999997439</v>
          </cell>
          <cell r="CZ317">
            <v>120.01199999999517</v>
          </cell>
          <cell r="DA317">
            <v>-6.3900000000139698</v>
          </cell>
          <cell r="DB317">
            <v>20.805999999996857</v>
          </cell>
          <cell r="DC317">
            <v>-60.929999999993015</v>
          </cell>
          <cell r="DD317">
            <v>27.570000000006985</v>
          </cell>
          <cell r="DE317">
            <v>449.38200000021607</v>
          </cell>
          <cell r="DF317">
            <v>0</v>
          </cell>
          <cell r="DG317">
            <v>4.6999999999970896</v>
          </cell>
          <cell r="DH317">
            <v>-58.570000000006985</v>
          </cell>
          <cell r="DI317">
            <v>2</v>
          </cell>
          <cell r="DJ317">
            <v>19.693000000002939</v>
          </cell>
          <cell r="DK317">
            <v>221.05499999999302</v>
          </cell>
          <cell r="DL317">
            <v>135.5</v>
          </cell>
          <cell r="DM317">
            <v>119.68000000000029</v>
          </cell>
          <cell r="DN317">
            <v>-10</v>
          </cell>
          <cell r="DO317">
            <v>-21.254000000000815</v>
          </cell>
          <cell r="DP317">
            <v>-43.101999999998952</v>
          </cell>
          <cell r="DQ317">
            <v>79.680000000051223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58.732000000018161</v>
          </cell>
          <cell r="G318">
            <v>-141.68700000000536</v>
          </cell>
          <cell r="H318">
            <v>-27.830999999998312</v>
          </cell>
          <cell r="I318">
            <v>1.7000000000116415</v>
          </cell>
          <cell r="J318">
            <v>2.2649999999994179</v>
          </cell>
          <cell r="K318">
            <v>6.6040000000066357</v>
          </cell>
          <cell r="L318">
            <v>0</v>
          </cell>
          <cell r="M318">
            <v>-5.7799999999988358</v>
          </cell>
          <cell r="N318">
            <v>35.158999999985099</v>
          </cell>
          <cell r="O318">
            <v>7.4359999999869615</v>
          </cell>
          <cell r="P318">
            <v>-47.222000000008848</v>
          </cell>
          <cell r="Q318">
            <v>8.7060000000055879</v>
          </cell>
          <cell r="R318">
            <v>-443.52600000007078</v>
          </cell>
          <cell r="S318">
            <v>-176.84999999999127</v>
          </cell>
          <cell r="T318">
            <v>-157.56899999998859</v>
          </cell>
          <cell r="U318">
            <v>-85.580999999998312</v>
          </cell>
          <cell r="V318">
            <v>-23.261999999987893</v>
          </cell>
          <cell r="W318">
            <v>17.773000000001048</v>
          </cell>
          <cell r="X318">
            <v>8.1000000000058208</v>
          </cell>
          <cell r="Y318">
            <v>8.6319999999977881</v>
          </cell>
          <cell r="Z318">
            <v>45.596999999994296</v>
          </cell>
          <cell r="AA318">
            <v>61.415000000008149</v>
          </cell>
          <cell r="AB318">
            <v>-39.380000000004657</v>
          </cell>
          <cell r="AC318">
            <v>-41.691999999980908</v>
          </cell>
          <cell r="AD318">
            <v>-60.708999999988009</v>
          </cell>
          <cell r="AE318">
            <v>-166.92599999997765</v>
          </cell>
          <cell r="AF318">
            <v>-142.85800000000745</v>
          </cell>
          <cell r="AG318">
            <v>-61.961000000010245</v>
          </cell>
          <cell r="AH318">
            <v>-45.214999999996508</v>
          </cell>
          <cell r="AI318">
            <v>14.023000000001048</v>
          </cell>
          <cell r="AJ318">
            <v>14.661000000007334</v>
          </cell>
          <cell r="AK318">
            <v>17.612000000008265</v>
          </cell>
          <cell r="AL318">
            <v>16.062000000005355</v>
          </cell>
          <cell r="AM318">
            <v>77.085000000006403</v>
          </cell>
          <cell r="AN318">
            <v>42.485000000015134</v>
          </cell>
          <cell r="AO318">
            <v>5.4050000000279397</v>
          </cell>
          <cell r="AP318">
            <v>-58.50899999999092</v>
          </cell>
          <cell r="AQ318">
            <v>-45.716000000000349</v>
          </cell>
          <cell r="AR318">
            <v>-145.00400000018999</v>
          </cell>
          <cell r="AS318">
            <v>-102.84900000001653</v>
          </cell>
          <cell r="AT318">
            <v>-131.34200000000419</v>
          </cell>
          <cell r="AU318">
            <v>-59.377000000000407</v>
          </cell>
          <cell r="AV318">
            <v>-8.5240000000048894</v>
          </cell>
          <cell r="AW318">
            <v>26.407999999995809</v>
          </cell>
          <cell r="AX318">
            <v>-3.7540000000008149</v>
          </cell>
          <cell r="AY318">
            <v>33.819999999992433</v>
          </cell>
          <cell r="AZ318">
            <v>43.650999999998021</v>
          </cell>
          <cell r="BA318">
            <v>70.579999999987194</v>
          </cell>
          <cell r="BB318">
            <v>72.074000000022352</v>
          </cell>
          <cell r="BC318">
            <v>-12.796000000002095</v>
          </cell>
          <cell r="BD318">
            <v>-72.895000000004075</v>
          </cell>
          <cell r="BE318">
            <v>-86.408000000286847</v>
          </cell>
          <cell r="BF318">
            <v>-154.71199999999953</v>
          </cell>
          <cell r="BG318">
            <v>-130.10099999999511</v>
          </cell>
          <cell r="BH318">
            <v>-22.152999999998428</v>
          </cell>
          <cell r="BI318">
            <v>4.0190000000002328</v>
          </cell>
          <cell r="BJ318">
            <v>-0.27099999999336433</v>
          </cell>
          <cell r="BK318">
            <v>6.5679999999993015</v>
          </cell>
          <cell r="BL318">
            <v>37.399000000004889</v>
          </cell>
          <cell r="BM318">
            <v>59.851999999998952</v>
          </cell>
          <cell r="BN318">
            <v>109.42700000002515</v>
          </cell>
          <cell r="BO318">
            <v>51.59499999997206</v>
          </cell>
          <cell r="BP318">
            <v>-41.076999999990221</v>
          </cell>
          <cell r="BQ318">
            <v>-6.9539999999979045</v>
          </cell>
          <cell r="BR318">
            <v>-32.092000000178814</v>
          </cell>
          <cell r="BS318">
            <v>-231.62099999999919</v>
          </cell>
          <cell r="BT318">
            <v>98.496000000013737</v>
          </cell>
          <cell r="BU318">
            <v>-11.917000000015832</v>
          </cell>
          <cell r="BV318">
            <v>17.24299999998766</v>
          </cell>
          <cell r="BW318">
            <v>1.1319999999977881</v>
          </cell>
          <cell r="BX318">
            <v>-7.3629999999975553</v>
          </cell>
          <cell r="BY318">
            <v>-24.355999999999767</v>
          </cell>
          <cell r="BZ318">
            <v>-6.5459999999875436</v>
          </cell>
          <cell r="CA318">
            <v>158.72499999997672</v>
          </cell>
          <cell r="CB318">
            <v>46.211999999999534</v>
          </cell>
          <cell r="CC318">
            <v>-79.304000000003725</v>
          </cell>
          <cell r="CD318">
            <v>7.2069999999948777</v>
          </cell>
          <cell r="CE318">
            <v>-67.009999999776483</v>
          </cell>
          <cell r="CF318">
            <v>-110.14399999998568</v>
          </cell>
          <cell r="CG318">
            <v>-75.388000000006286</v>
          </cell>
          <cell r="CH318">
            <v>-21.100999999995111</v>
          </cell>
          <cell r="CI318">
            <v>50.045000000012806</v>
          </cell>
          <cell r="CJ318">
            <v>15.450000000011642</v>
          </cell>
          <cell r="CK318">
            <v>14.654999999998836</v>
          </cell>
          <cell r="CL318">
            <v>122.21899999999732</v>
          </cell>
          <cell r="CM318">
            <v>-0.41300000000046566</v>
          </cell>
          <cell r="CN318">
            <v>117.28099999998813</v>
          </cell>
          <cell r="CO318">
            <v>-2.3630000000121072</v>
          </cell>
          <cell r="CP318">
            <v>-112.61999999999534</v>
          </cell>
          <cell r="CQ318">
            <v>-64.630999999993946</v>
          </cell>
          <cell r="CR318">
            <v>-110.37599999969825</v>
          </cell>
          <cell r="CS318">
            <v>-111.05800000000454</v>
          </cell>
          <cell r="CT318">
            <v>-26.747000000003027</v>
          </cell>
          <cell r="CU318">
            <v>-51.547999999995227</v>
          </cell>
          <cell r="CV318">
            <v>24.76299999999901</v>
          </cell>
          <cell r="CW318">
            <v>-11.05800000000454</v>
          </cell>
          <cell r="CX318">
            <v>3.2090000000025611</v>
          </cell>
          <cell r="CY318">
            <v>26.501000000003842</v>
          </cell>
          <cell r="CZ318">
            <v>33.75</v>
          </cell>
          <cell r="DA318">
            <v>101.61800000001676</v>
          </cell>
          <cell r="DB318">
            <v>21.259000000020023</v>
          </cell>
          <cell r="DC318">
            <v>-57.94199999999546</v>
          </cell>
          <cell r="DD318">
            <v>-63.122999999992317</v>
          </cell>
          <cell r="DE318">
            <v>107.98799999966286</v>
          </cell>
          <cell r="DF318">
            <v>-77.188000000009197</v>
          </cell>
          <cell r="DG318">
            <v>-53.880999999993946</v>
          </cell>
          <cell r="DH318">
            <v>-8.2430000000022119</v>
          </cell>
          <cell r="DI318">
            <v>54.400999999998021</v>
          </cell>
          <cell r="DJ318">
            <v>-7.5650000000023283</v>
          </cell>
          <cell r="DK318">
            <v>6.657999999995809</v>
          </cell>
          <cell r="DL318">
            <v>76.989999999997963</v>
          </cell>
          <cell r="DM318">
            <v>49.110000000000582</v>
          </cell>
          <cell r="DN318">
            <v>84.531999999991967</v>
          </cell>
          <cell r="DO318">
            <v>47.4769999999844</v>
          </cell>
          <cell r="DP318">
            <v>-53.381999999997788</v>
          </cell>
          <cell r="DQ318">
            <v>-10.921000000002095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2.5829999999996289</v>
          </cell>
          <cell r="G319">
            <v>-14.23700000000008</v>
          </cell>
          <cell r="H319">
            <v>0.7217000000000553</v>
          </cell>
          <cell r="I319">
            <v>0</v>
          </cell>
          <cell r="J319">
            <v>0</v>
          </cell>
          <cell r="K319">
            <v>0</v>
          </cell>
          <cell r="L319">
            <v>1.3840000000000146</v>
          </cell>
          <cell r="M319">
            <v>-1.2978000000002794</v>
          </cell>
          <cell r="N319">
            <v>-4.0425000000004729</v>
          </cell>
          <cell r="O319">
            <v>3.8793000000005122</v>
          </cell>
          <cell r="P319">
            <v>-5.8482000000003609</v>
          </cell>
          <cell r="Q319">
            <v>-14.751000000000204</v>
          </cell>
          <cell r="R319">
            <v>-3.1411999999691034</v>
          </cell>
          <cell r="S319">
            <v>-6.5393000000003667</v>
          </cell>
          <cell r="T319">
            <v>-6.2833000000000538</v>
          </cell>
          <cell r="U319">
            <v>5.1774000000004889</v>
          </cell>
          <cell r="V319">
            <v>0</v>
          </cell>
          <cell r="W319">
            <v>5.2620000000006257</v>
          </cell>
          <cell r="X319">
            <v>0</v>
          </cell>
          <cell r="Y319">
            <v>2.4930000000003929</v>
          </cell>
          <cell r="Z319">
            <v>-0.13100000000031287</v>
          </cell>
          <cell r="AA319">
            <v>3.1790000000000873</v>
          </cell>
          <cell r="AB319">
            <v>4.3410000000003492</v>
          </cell>
          <cell r="AC319">
            <v>1.1620000000002619</v>
          </cell>
          <cell r="AD319">
            <v>-11.802000000000589</v>
          </cell>
          <cell r="AE319">
            <v>-4.6134999999922002</v>
          </cell>
          <cell r="AF319">
            <v>-3.2056999999995242</v>
          </cell>
          <cell r="AG319">
            <v>-25.6274999999996</v>
          </cell>
          <cell r="AH319">
            <v>-7.7026999999998225</v>
          </cell>
          <cell r="AI319">
            <v>0</v>
          </cell>
          <cell r="AJ319">
            <v>-0.16700000000128057</v>
          </cell>
          <cell r="AK319">
            <v>0</v>
          </cell>
          <cell r="AL319">
            <v>9.3410000000003492</v>
          </cell>
          <cell r="AM319">
            <v>-1.3402999999998428</v>
          </cell>
          <cell r="AN319">
            <v>0</v>
          </cell>
          <cell r="AO319">
            <v>7.1367000000000189</v>
          </cell>
          <cell r="AP319">
            <v>0</v>
          </cell>
          <cell r="AQ319">
            <v>16.952000000001135</v>
          </cell>
          <cell r="AR319">
            <v>-11.988300000011805</v>
          </cell>
          <cell r="AS319">
            <v>-1.0870000000004438</v>
          </cell>
          <cell r="AT319">
            <v>-14.560099999999693</v>
          </cell>
          <cell r="AU319">
            <v>-2.9543999999996231</v>
          </cell>
          <cell r="AV319">
            <v>0</v>
          </cell>
          <cell r="AW319">
            <v>0</v>
          </cell>
          <cell r="AX319">
            <v>0</v>
          </cell>
          <cell r="AY319">
            <v>7.0117000000000189</v>
          </cell>
          <cell r="AZ319">
            <v>-1.0600000000004002</v>
          </cell>
          <cell r="BA319">
            <v>-3.0749999999998181</v>
          </cell>
          <cell r="BB319">
            <v>-3.8024999999997817</v>
          </cell>
          <cell r="BC319">
            <v>-0.17500000000109139</v>
          </cell>
          <cell r="BD319">
            <v>7.7139999999999418</v>
          </cell>
          <cell r="BE319">
            <v>-10.470600000000559</v>
          </cell>
          <cell r="BF319">
            <v>-5.4633000000003449</v>
          </cell>
          <cell r="BG319">
            <v>8.7349000000003798</v>
          </cell>
          <cell r="BH319">
            <v>-7.9380000000001019</v>
          </cell>
          <cell r="BI319">
            <v>0</v>
          </cell>
          <cell r="BJ319">
            <v>1.2960000000002765</v>
          </cell>
          <cell r="BK319">
            <v>0</v>
          </cell>
          <cell r="BL319">
            <v>-7.1957999999995081</v>
          </cell>
          <cell r="BM319">
            <v>-3.0797000000002299</v>
          </cell>
          <cell r="BN319">
            <v>3.860899999999674</v>
          </cell>
          <cell r="BO319">
            <v>-6.813600000000406</v>
          </cell>
          <cell r="BP319">
            <v>0</v>
          </cell>
          <cell r="BQ319">
            <v>6.1279999999987922</v>
          </cell>
          <cell r="BR319">
            <v>16.982799999997951</v>
          </cell>
          <cell r="BS319">
            <v>-9.7502999999996973</v>
          </cell>
          <cell r="BT319">
            <v>1.8720999999995911</v>
          </cell>
          <cell r="BU319">
            <v>4.9539999999997235</v>
          </cell>
          <cell r="BV319">
            <v>0</v>
          </cell>
          <cell r="BW319">
            <v>0.52900000000045111</v>
          </cell>
          <cell r="BX319">
            <v>0</v>
          </cell>
          <cell r="BY319">
            <v>4.6159999999999854</v>
          </cell>
          <cell r="BZ319">
            <v>-0.67330000000038126</v>
          </cell>
          <cell r="CA319">
            <v>5.9130999999997584</v>
          </cell>
          <cell r="CB319">
            <v>9.904500000000553</v>
          </cell>
          <cell r="CC319">
            <v>1.75</v>
          </cell>
          <cell r="CD319">
            <v>-2.1322999999993044</v>
          </cell>
          <cell r="CE319">
            <v>5.5632999999943422</v>
          </cell>
          <cell r="CF319">
            <v>-13.186099999999897</v>
          </cell>
          <cell r="CG319">
            <v>-0.99909999999999854</v>
          </cell>
          <cell r="CH319">
            <v>-1.7409999999999854</v>
          </cell>
          <cell r="CI319">
            <v>3.0320000000010623</v>
          </cell>
          <cell r="CJ319">
            <v>1.3819999999996071</v>
          </cell>
          <cell r="CK319">
            <v>2.2179999999989377</v>
          </cell>
          <cell r="CL319">
            <v>11.09060000000045</v>
          </cell>
          <cell r="CM319">
            <v>0.76080000000001746</v>
          </cell>
          <cell r="CN319">
            <v>1.2871000000004642</v>
          </cell>
          <cell r="CO319">
            <v>-0.36700000000018917</v>
          </cell>
          <cell r="CP319">
            <v>9.2269999999989523</v>
          </cell>
          <cell r="CQ319">
            <v>-7.1409999999996217</v>
          </cell>
          <cell r="CR319">
            <v>52.490500000014435</v>
          </cell>
          <cell r="CS319">
            <v>12.170500000000175</v>
          </cell>
          <cell r="CT319">
            <v>-2.8019999999996799</v>
          </cell>
          <cell r="CU319">
            <v>-2.8139999999993961</v>
          </cell>
          <cell r="CV319">
            <v>19.556000000000495</v>
          </cell>
          <cell r="CW319">
            <v>-0.27000000000043656</v>
          </cell>
          <cell r="CX319">
            <v>0</v>
          </cell>
          <cell r="CY319">
            <v>13.871699999999691</v>
          </cell>
          <cell r="CZ319">
            <v>-2.0583000000005995</v>
          </cell>
          <cell r="DA319">
            <v>8.4095999999999549</v>
          </cell>
          <cell r="DB319">
            <v>-8.9369999999998981</v>
          </cell>
          <cell r="DC319">
            <v>3.6010000000005675</v>
          </cell>
          <cell r="DD319">
            <v>11.76299999999992</v>
          </cell>
          <cell r="DE319">
            <v>9.0152999999845633</v>
          </cell>
          <cell r="DF319">
            <v>-11.10399999999936</v>
          </cell>
          <cell r="DG319">
            <v>1.5319999999992433</v>
          </cell>
          <cell r="DH319">
            <v>0</v>
          </cell>
          <cell r="DI319">
            <v>-1.0354999999999563</v>
          </cell>
          <cell r="DJ319">
            <v>0</v>
          </cell>
          <cell r="DK319">
            <v>7.0290000000004511</v>
          </cell>
          <cell r="DL319">
            <v>3.3079999999999927</v>
          </cell>
          <cell r="DM319">
            <v>5.6886999999996988</v>
          </cell>
          <cell r="DN319">
            <v>-1.7509000000000015</v>
          </cell>
          <cell r="DO319">
            <v>5.7192999999997483</v>
          </cell>
          <cell r="DP319">
            <v>-4.7139999999999418</v>
          </cell>
          <cell r="DQ319">
            <v>4.3426999999992404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-7.7857665000010456</v>
          </cell>
          <cell r="AS322">
            <v>0</v>
          </cell>
          <cell r="AT322">
            <v>0</v>
          </cell>
          <cell r="AU322">
            <v>0</v>
          </cell>
          <cell r="AV322">
            <v>-7.7857665000000003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-48.31954290000067</v>
          </cell>
          <cell r="BS322">
            <v>0</v>
          </cell>
          <cell r="BT322">
            <v>0</v>
          </cell>
          <cell r="BU322">
            <v>-0.76095389999999996</v>
          </cell>
          <cell r="BV322">
            <v>-47.55858899999987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-26.140120000000024</v>
          </cell>
          <cell r="CF322">
            <v>0</v>
          </cell>
          <cell r="CG322">
            <v>0</v>
          </cell>
          <cell r="CH322">
            <v>0</v>
          </cell>
          <cell r="CI322">
            <v>-26.140120000000024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-54.844466999998986</v>
          </cell>
          <cell r="CS322">
            <v>0</v>
          </cell>
          <cell r="CT322">
            <v>0</v>
          </cell>
          <cell r="CU322">
            <v>-42.32382999999993</v>
          </cell>
          <cell r="CV322">
            <v>-12.520636999999965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-446.23630000000048</v>
          </cell>
          <cell r="DF322">
            <v>0</v>
          </cell>
          <cell r="DG322">
            <v>0</v>
          </cell>
          <cell r="DH322">
            <v>-234.7505000000001</v>
          </cell>
          <cell r="DI322">
            <v>-167.02597499999956</v>
          </cell>
          <cell r="DJ322">
            <v>0</v>
          </cell>
          <cell r="DK322">
            <v>-44.45982499999991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7.3519999999844003</v>
          </cell>
          <cell r="G323">
            <v>-255.83299999998417</v>
          </cell>
          <cell r="H323">
            <v>-228.52030000003288</v>
          </cell>
          <cell r="I323">
            <v>12.01500000001397</v>
          </cell>
          <cell r="J323">
            <v>-75.885000000009313</v>
          </cell>
          <cell r="K323">
            <v>34.090000000025611</v>
          </cell>
          <cell r="L323">
            <v>252.42399999999907</v>
          </cell>
          <cell r="M323">
            <v>237.34220000001369</v>
          </cell>
          <cell r="N323">
            <v>130.19649999990361</v>
          </cell>
          <cell r="O323">
            <v>-2.2047000000602566</v>
          </cell>
          <cell r="P323">
            <v>-75.640199999965262</v>
          </cell>
          <cell r="Q323">
            <v>-75.94099999993341</v>
          </cell>
          <cell r="R323">
            <v>-498.64720000093803</v>
          </cell>
          <cell r="S323">
            <v>-281.01030000002356</v>
          </cell>
          <cell r="T323">
            <v>-283.84229999996023</v>
          </cell>
          <cell r="U323">
            <v>-219.55359999998473</v>
          </cell>
          <cell r="V323">
            <v>-66.091999999945983</v>
          </cell>
          <cell r="W323">
            <v>-42.495999999984633</v>
          </cell>
          <cell r="X323">
            <v>2.2470000000030268</v>
          </cell>
          <cell r="Y323">
            <v>241.60700000001816</v>
          </cell>
          <cell r="Z323">
            <v>156.78800000000047</v>
          </cell>
          <cell r="AA323">
            <v>164.20299999997951</v>
          </cell>
          <cell r="AB323">
            <v>111.60100000002421</v>
          </cell>
          <cell r="AC323">
            <v>-91.70599999994738</v>
          </cell>
          <cell r="AD323">
            <v>-190.39299999998184</v>
          </cell>
          <cell r="AE323">
            <v>297.37650000024587</v>
          </cell>
          <cell r="AF323">
            <v>-367.26270000002114</v>
          </cell>
          <cell r="AG323">
            <v>-259.71849999995902</v>
          </cell>
          <cell r="AH323">
            <v>-105.99969999998575</v>
          </cell>
          <cell r="AI323">
            <v>-12.207000000053085</v>
          </cell>
          <cell r="AJ323">
            <v>45.879000000015367</v>
          </cell>
          <cell r="AK323">
            <v>59.239000000001397</v>
          </cell>
          <cell r="AL323">
            <v>308.93700000009267</v>
          </cell>
          <cell r="AM323">
            <v>264.16670000005979</v>
          </cell>
          <cell r="AN323">
            <v>117.92499999998836</v>
          </cell>
          <cell r="AO323">
            <v>325.06070000003092</v>
          </cell>
          <cell r="AP323">
            <v>-70.078999999910593</v>
          </cell>
          <cell r="AQ323">
            <v>-8.5639999999548309</v>
          </cell>
          <cell r="AR323">
            <v>250.15893349982798</v>
          </cell>
          <cell r="AS323">
            <v>-178.6600000000326</v>
          </cell>
          <cell r="AT323">
            <v>-289.4030999999959</v>
          </cell>
          <cell r="AU323">
            <v>-114.62939999997616</v>
          </cell>
          <cell r="AV323">
            <v>-45.53476650005905</v>
          </cell>
          <cell r="AW323">
            <v>30.465999999985797</v>
          </cell>
          <cell r="AX323">
            <v>73.349999999976717</v>
          </cell>
          <cell r="AY323">
            <v>404.35169999999925</v>
          </cell>
          <cell r="AZ323">
            <v>241.88500000006752</v>
          </cell>
          <cell r="BA323">
            <v>151.6809999999823</v>
          </cell>
          <cell r="BB323">
            <v>71.695499999972526</v>
          </cell>
          <cell r="BC323">
            <v>-65.601999999955297</v>
          </cell>
          <cell r="BD323">
            <v>-29.440999999991618</v>
          </cell>
          <cell r="BE323">
            <v>250.123399999924</v>
          </cell>
          <cell r="BF323">
            <v>-280.96529999998165</v>
          </cell>
          <cell r="BG323">
            <v>-282.07009999995353</v>
          </cell>
          <cell r="BH323">
            <v>-118.17599999997765</v>
          </cell>
          <cell r="BI323">
            <v>64.908999999985099</v>
          </cell>
          <cell r="BJ323">
            <v>-28.218000000022585</v>
          </cell>
          <cell r="BK323">
            <v>170.12300000002142</v>
          </cell>
          <cell r="BL323">
            <v>354.86819999990985</v>
          </cell>
          <cell r="BM323">
            <v>138.02029999997467</v>
          </cell>
          <cell r="BN323">
            <v>265.93290000007255</v>
          </cell>
          <cell r="BO323">
            <v>43.332399999955669</v>
          </cell>
          <cell r="BP323">
            <v>-56.967000000062399</v>
          </cell>
          <cell r="BQ323">
            <v>-20.665999999910127</v>
          </cell>
          <cell r="BR323">
            <v>287.24525709915906</v>
          </cell>
          <cell r="BS323">
            <v>-385.62730000010924</v>
          </cell>
          <cell r="BT323">
            <v>-63.842899999930523</v>
          </cell>
          <cell r="BU323">
            <v>-32.448953899962362</v>
          </cell>
          <cell r="BV323">
            <v>15.232410999946296</v>
          </cell>
          <cell r="BW323">
            <v>4.4220000000204891</v>
          </cell>
          <cell r="BX323">
            <v>147.07800000003772</v>
          </cell>
          <cell r="BY323">
            <v>357.73400000011316</v>
          </cell>
          <cell r="BZ323">
            <v>187.73769999999786</v>
          </cell>
          <cell r="CA323">
            <v>254.83809999993537</v>
          </cell>
          <cell r="CB323">
            <v>57.21650000003865</v>
          </cell>
          <cell r="CC323">
            <v>-199.92399999999907</v>
          </cell>
          <cell r="CD323">
            <v>-55.170299999939743</v>
          </cell>
          <cell r="CE323">
            <v>166.33518000040203</v>
          </cell>
          <cell r="CF323">
            <v>-370.72009999997681</v>
          </cell>
          <cell r="CG323">
            <v>-179.30410000000848</v>
          </cell>
          <cell r="CH323">
            <v>-73.90300000004936</v>
          </cell>
          <cell r="CI323">
            <v>91.601880000089295</v>
          </cell>
          <cell r="CJ323">
            <v>53.053000000014435</v>
          </cell>
          <cell r="CK323">
            <v>190.95899999997346</v>
          </cell>
          <cell r="CL323">
            <v>476.49960000003921</v>
          </cell>
          <cell r="CM323">
            <v>196.48379999998724</v>
          </cell>
          <cell r="CN323">
            <v>221.4940999999526</v>
          </cell>
          <cell r="CO323">
            <v>-65.590000000025611</v>
          </cell>
          <cell r="CP323">
            <v>-235.95699999999488</v>
          </cell>
          <cell r="CQ323">
            <v>-138.28199999994831</v>
          </cell>
          <cell r="CR323">
            <v>358.82703300006688</v>
          </cell>
          <cell r="CS323">
            <v>-263.47249999991618</v>
          </cell>
          <cell r="CT323">
            <v>-146.96000000002095</v>
          </cell>
          <cell r="CU323">
            <v>-147.9208300000173</v>
          </cell>
          <cell r="CV323">
            <v>58.268363000126556</v>
          </cell>
          <cell r="CW323">
            <v>2.6079999999492429</v>
          </cell>
          <cell r="CX323">
            <v>195.58200000005309</v>
          </cell>
          <cell r="CY323">
            <v>356.59769999998389</v>
          </cell>
          <cell r="CZ323">
            <v>210.74270000006072</v>
          </cell>
          <cell r="DA323">
            <v>257.13159999996424</v>
          </cell>
          <cell r="DB323">
            <v>50.560999999986961</v>
          </cell>
          <cell r="DC323">
            <v>-153.50099999998929</v>
          </cell>
          <cell r="DD323">
            <v>-60.809999999997672</v>
          </cell>
          <cell r="DE323">
            <v>433.57099999953061</v>
          </cell>
          <cell r="DF323">
            <v>-268.75200000003679</v>
          </cell>
          <cell r="DG323">
            <v>-127.36899999994785</v>
          </cell>
          <cell r="DH323">
            <v>-269.2324999999837</v>
          </cell>
          <cell r="DI323">
            <v>-79.416475000034552</v>
          </cell>
          <cell r="DJ323">
            <v>13.469000000011874</v>
          </cell>
          <cell r="DK323">
            <v>172.72717499989085</v>
          </cell>
          <cell r="DL323">
            <v>412.97800000000279</v>
          </cell>
          <cell r="DM323">
            <v>269.56870000006165</v>
          </cell>
          <cell r="DN323">
            <v>329.92109999997774</v>
          </cell>
          <cell r="DO323">
            <v>36.87230000004638</v>
          </cell>
          <cell r="DP323">
            <v>-146.99100000003818</v>
          </cell>
          <cell r="DQ323">
            <v>89.795700000133365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5">
          <cell r="F325">
            <v>7.3519999999844003</v>
          </cell>
          <cell r="G325">
            <v>-255.83299999998417</v>
          </cell>
          <cell r="H325">
            <v>-228.52030000003288</v>
          </cell>
          <cell r="I325">
            <v>12.01500000001397</v>
          </cell>
          <cell r="J325">
            <v>-75.885000000009313</v>
          </cell>
          <cell r="K325">
            <v>34.090000000025611</v>
          </cell>
          <cell r="L325">
            <v>252.42399999999907</v>
          </cell>
          <cell r="M325">
            <v>237.34220000001369</v>
          </cell>
          <cell r="N325">
            <v>130.19649999990361</v>
          </cell>
          <cell r="O325">
            <v>-2.2047000000602566</v>
          </cell>
          <cell r="P325">
            <v>-75.640199999965262</v>
          </cell>
          <cell r="Q325">
            <v>-75.94099999993341</v>
          </cell>
          <cell r="R325">
            <v>-498.64720000000671</v>
          </cell>
          <cell r="S325">
            <v>-281.01030000002356</v>
          </cell>
          <cell r="T325">
            <v>-283.84229999996023</v>
          </cell>
          <cell r="U325">
            <v>-219.55359999998473</v>
          </cell>
          <cell r="V325">
            <v>-66.091999999945983</v>
          </cell>
          <cell r="W325">
            <v>-42.495999999984633</v>
          </cell>
          <cell r="X325">
            <v>2.2470000000030268</v>
          </cell>
          <cell r="Y325">
            <v>241.60700000001816</v>
          </cell>
          <cell r="Z325">
            <v>156.78800000000047</v>
          </cell>
          <cell r="AA325">
            <v>164.20299999997951</v>
          </cell>
          <cell r="AB325">
            <v>111.60100000002421</v>
          </cell>
          <cell r="AC325">
            <v>-91.70599999994738</v>
          </cell>
          <cell r="AD325">
            <v>-190.39299999998184</v>
          </cell>
          <cell r="AE325">
            <v>297.37650000024587</v>
          </cell>
          <cell r="AF325">
            <v>-367.26270000002114</v>
          </cell>
          <cell r="AG325">
            <v>-259.71849999995902</v>
          </cell>
          <cell r="AH325">
            <v>-105.99969999998575</v>
          </cell>
          <cell r="AI325">
            <v>-12.207000000053085</v>
          </cell>
          <cell r="AJ325">
            <v>45.879000000015367</v>
          </cell>
          <cell r="AK325">
            <v>59.239000000001397</v>
          </cell>
          <cell r="AL325">
            <v>308.93700000009267</v>
          </cell>
          <cell r="AM325">
            <v>264.16670000005979</v>
          </cell>
          <cell r="AN325">
            <v>117.92499999998836</v>
          </cell>
          <cell r="AO325">
            <v>325.06070000003092</v>
          </cell>
          <cell r="AP325">
            <v>-70.078999999910593</v>
          </cell>
          <cell r="AQ325">
            <v>-8.5639999999548309</v>
          </cell>
          <cell r="AR325">
            <v>250.15893349982798</v>
          </cell>
          <cell r="AS325">
            <v>-178.6600000000326</v>
          </cell>
          <cell r="AT325">
            <v>-289.4030999999959</v>
          </cell>
          <cell r="AU325">
            <v>-114.62939999997616</v>
          </cell>
          <cell r="AV325">
            <v>-45.53476650005905</v>
          </cell>
          <cell r="AW325">
            <v>30.465999999985797</v>
          </cell>
          <cell r="AX325">
            <v>73.349999999976717</v>
          </cell>
          <cell r="AY325">
            <v>404.35169999999925</v>
          </cell>
          <cell r="AZ325">
            <v>241.88500000006752</v>
          </cell>
          <cell r="BA325">
            <v>151.6809999999823</v>
          </cell>
          <cell r="BB325">
            <v>71.695499999972526</v>
          </cell>
          <cell r="BC325">
            <v>-65.601999999955297</v>
          </cell>
          <cell r="BD325">
            <v>-29.440999999991618</v>
          </cell>
          <cell r="BE325">
            <v>250.12339999899268</v>
          </cell>
          <cell r="BF325">
            <v>-280.96529999998165</v>
          </cell>
          <cell r="BG325">
            <v>-282.07009999995353</v>
          </cell>
          <cell r="BH325">
            <v>-118.17599999997765</v>
          </cell>
          <cell r="BI325">
            <v>64.908999999985099</v>
          </cell>
          <cell r="BJ325">
            <v>-28.218000000022585</v>
          </cell>
          <cell r="BK325">
            <v>170.12300000002142</v>
          </cell>
          <cell r="BL325">
            <v>354.86819999990985</v>
          </cell>
          <cell r="BM325">
            <v>138.02029999997467</v>
          </cell>
          <cell r="BN325">
            <v>265.93290000007255</v>
          </cell>
          <cell r="BO325">
            <v>43.332399999955669</v>
          </cell>
          <cell r="BP325">
            <v>-56.967000000062399</v>
          </cell>
          <cell r="BQ325">
            <v>-20.665999999910127</v>
          </cell>
          <cell r="BR325">
            <v>287.24525710009038</v>
          </cell>
          <cell r="BS325">
            <v>-385.62730000010924</v>
          </cell>
          <cell r="BT325">
            <v>-63.842899999930523</v>
          </cell>
          <cell r="BU325">
            <v>-32.448953899962362</v>
          </cell>
          <cell r="BV325">
            <v>15.232410999946296</v>
          </cell>
          <cell r="BW325">
            <v>4.4220000000204891</v>
          </cell>
          <cell r="BX325">
            <v>147.07800000003772</v>
          </cell>
          <cell r="BY325">
            <v>357.73400000011316</v>
          </cell>
          <cell r="BZ325">
            <v>187.73769999999786</v>
          </cell>
          <cell r="CA325">
            <v>254.83809999993537</v>
          </cell>
          <cell r="CB325">
            <v>57.21650000003865</v>
          </cell>
          <cell r="CC325">
            <v>-199.92399999999907</v>
          </cell>
          <cell r="CD325">
            <v>-55.170299999939743</v>
          </cell>
          <cell r="CE325">
            <v>166.33518000040203</v>
          </cell>
          <cell r="CF325">
            <v>-370.72009999997681</v>
          </cell>
          <cell r="CG325">
            <v>-179.30410000000848</v>
          </cell>
          <cell r="CH325">
            <v>-73.90300000004936</v>
          </cell>
          <cell r="CI325">
            <v>91.601880000089295</v>
          </cell>
          <cell r="CJ325">
            <v>53.053000000014435</v>
          </cell>
          <cell r="CK325">
            <v>190.95899999997346</v>
          </cell>
          <cell r="CL325">
            <v>476.49960000003921</v>
          </cell>
          <cell r="CM325">
            <v>196.48379999998724</v>
          </cell>
          <cell r="CN325">
            <v>221.4940999999526</v>
          </cell>
          <cell r="CO325">
            <v>-65.590000000025611</v>
          </cell>
          <cell r="CP325">
            <v>-235.95699999999488</v>
          </cell>
          <cell r="CQ325">
            <v>-138.28199999994831</v>
          </cell>
          <cell r="CR325">
            <v>358.82703300006688</v>
          </cell>
          <cell r="CS325">
            <v>-263.47249999991618</v>
          </cell>
          <cell r="CT325">
            <v>-146.96000000002095</v>
          </cell>
          <cell r="CU325">
            <v>-147.9208300000173</v>
          </cell>
          <cell r="CV325">
            <v>58.268363000126556</v>
          </cell>
          <cell r="CW325">
            <v>2.6079999999492429</v>
          </cell>
          <cell r="CX325">
            <v>195.58200000005309</v>
          </cell>
          <cell r="CY325">
            <v>356.59769999998389</v>
          </cell>
          <cell r="CZ325">
            <v>210.74270000006072</v>
          </cell>
          <cell r="DA325">
            <v>257.13159999996424</v>
          </cell>
          <cell r="DB325">
            <v>50.560999999986961</v>
          </cell>
          <cell r="DC325">
            <v>-153.50099999998929</v>
          </cell>
          <cell r="DD325">
            <v>-60.809999999997672</v>
          </cell>
          <cell r="DE325">
            <v>433.57099999953061</v>
          </cell>
          <cell r="DF325">
            <v>-268.75200000003679</v>
          </cell>
          <cell r="DG325">
            <v>-127.36899999994785</v>
          </cell>
          <cell r="DH325">
            <v>-269.2324999999837</v>
          </cell>
          <cell r="DI325">
            <v>-79.416475000034552</v>
          </cell>
          <cell r="DJ325">
            <v>13.469000000011874</v>
          </cell>
          <cell r="DK325">
            <v>172.72717499989085</v>
          </cell>
          <cell r="DL325">
            <v>412.97800000000279</v>
          </cell>
          <cell r="DM325">
            <v>269.56870000006165</v>
          </cell>
          <cell r="DN325">
            <v>329.92109999997774</v>
          </cell>
          <cell r="DO325">
            <v>36.87230000004638</v>
          </cell>
          <cell r="DP325">
            <v>-146.99100000003818</v>
          </cell>
          <cell r="DQ325">
            <v>89.795700000133365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F327">
            <v>70.367629600688815</v>
          </cell>
          <cell r="G327">
            <v>-198.34746399987489</v>
          </cell>
          <cell r="H327">
            <v>-175.46609920077026</v>
          </cell>
          <cell r="I327">
            <v>52.685719999484718</v>
          </cell>
          <cell r="J327">
            <v>-39.153069599531591</v>
          </cell>
          <cell r="K327">
            <v>73.17410400044173</v>
          </cell>
          <cell r="L327">
            <v>296.65358559973538</v>
          </cell>
          <cell r="M327">
            <v>282.62582960072905</v>
          </cell>
          <cell r="N327">
            <v>178.66154000069946</v>
          </cell>
          <cell r="O327">
            <v>67.406150399707258</v>
          </cell>
          <cell r="P327">
            <v>-1.566359999589622</v>
          </cell>
          <cell r="Q327">
            <v>5.491988000459969</v>
          </cell>
          <cell r="R327">
            <v>152.83224319666624</v>
          </cell>
          <cell r="S327">
            <v>-217.78687040042132</v>
          </cell>
          <cell r="T327">
            <v>-228.40249199979007</v>
          </cell>
          <cell r="U327">
            <v>-166.49939920008183</v>
          </cell>
          <cell r="V327">
            <v>-25.421279999427497</v>
          </cell>
          <cell r="W327">
            <v>-5.7640696000307798</v>
          </cell>
          <cell r="X327">
            <v>41.331104001030326</v>
          </cell>
          <cell r="Y327">
            <v>285.83658559992909</v>
          </cell>
          <cell r="Z327">
            <v>202.07162959966809</v>
          </cell>
          <cell r="AA327">
            <v>212.30793759971857</v>
          </cell>
          <cell r="AB327">
            <v>181.75126959942281</v>
          </cell>
          <cell r="AC327">
            <v>-17.632159998640418</v>
          </cell>
          <cell r="AD327">
            <v>-108.96001200005412</v>
          </cell>
          <cell r="AE327">
            <v>948.76582639664412</v>
          </cell>
          <cell r="AF327">
            <v>-304.03927040006965</v>
          </cell>
          <cell r="AG327">
            <v>-204.27869200054556</v>
          </cell>
          <cell r="AH327">
            <v>-53.260699200443923</v>
          </cell>
          <cell r="AI327">
            <v>28.752457600086927</v>
          </cell>
          <cell r="AJ327">
            <v>82.61093039996922</v>
          </cell>
          <cell r="AK327">
            <v>98.025656000711024</v>
          </cell>
          <cell r="AL327">
            <v>353.40037919953465</v>
          </cell>
          <cell r="AM327">
            <v>309.45032959990203</v>
          </cell>
          <cell r="AN327">
            <v>166.02993759978563</v>
          </cell>
          <cell r="AO327">
            <v>395.21096959989518</v>
          </cell>
          <cell r="AP327">
            <v>3.9948400007560849</v>
          </cell>
          <cell r="AQ327">
            <v>72.868988000787795</v>
          </cell>
          <cell r="AR327">
            <v>901.66790950298309</v>
          </cell>
          <cell r="AS327">
            <v>-115.43657040037215</v>
          </cell>
          <cell r="AT327">
            <v>-233.96329200081527</v>
          </cell>
          <cell r="AU327">
            <v>-61.890399199910462</v>
          </cell>
          <cell r="AV327">
            <v>-4.575308901257813</v>
          </cell>
          <cell r="AW327">
            <v>67.197930400259793</v>
          </cell>
          <cell r="AX327">
            <v>112.13665600121021</v>
          </cell>
          <cell r="AY327">
            <v>448.8150791991502</v>
          </cell>
          <cell r="AZ327">
            <v>286.91493679955602</v>
          </cell>
          <cell r="BA327">
            <v>200.14604000002146</v>
          </cell>
          <cell r="BB327">
            <v>141.84576960001141</v>
          </cell>
          <cell r="BC327">
            <v>8.1238400004804134</v>
          </cell>
          <cell r="BD327">
            <v>52.353228000923991</v>
          </cell>
          <cell r="BE327">
            <v>903.3397696018219</v>
          </cell>
          <cell r="BF327">
            <v>-217.74187040049583</v>
          </cell>
          <cell r="BG327">
            <v>-225.04470800049603</v>
          </cell>
          <cell r="BH327">
            <v>-65.121799199841917</v>
          </cell>
          <cell r="BI327">
            <v>105.86845759954304</v>
          </cell>
          <cell r="BJ327">
            <v>8.2145112007856369</v>
          </cell>
          <cell r="BK327">
            <v>209.20710400026292</v>
          </cell>
          <cell r="BL327">
            <v>399.3315791990608</v>
          </cell>
          <cell r="BM327">
            <v>183.0502367997542</v>
          </cell>
          <cell r="BN327">
            <v>314.39793999958783</v>
          </cell>
          <cell r="BO327">
            <v>112.94325040001422</v>
          </cell>
          <cell r="BP327">
            <v>17.106840000487864</v>
          </cell>
          <cell r="BQ327">
            <v>61.128228000365198</v>
          </cell>
          <cell r="BR327">
            <v>938.68814188987017</v>
          </cell>
          <cell r="BS327">
            <v>-322.61167039908469</v>
          </cell>
          <cell r="BT327">
            <v>-8.4030920006334782</v>
          </cell>
          <cell r="BU327">
            <v>20.605246900580823</v>
          </cell>
          <cell r="BV327">
            <v>56.191868599504232</v>
          </cell>
          <cell r="BW327">
            <v>40.854511199519038</v>
          </cell>
          <cell r="BX327">
            <v>186.16210400033742</v>
          </cell>
          <cell r="BY327">
            <v>401.96358560025692</v>
          </cell>
          <cell r="BZ327">
            <v>233.02132959943265</v>
          </cell>
          <cell r="CA327">
            <v>303.30313999950886</v>
          </cell>
          <cell r="CB327">
            <v>126.82735040038824</v>
          </cell>
          <cell r="CC327">
            <v>-125.85015999898314</v>
          </cell>
          <cell r="CD327">
            <v>26.623928000219166</v>
          </cell>
          <cell r="CE327">
            <v>817.42750639468431</v>
          </cell>
          <cell r="CF327">
            <v>-307.70447039883584</v>
          </cell>
          <cell r="CG327">
            <v>-123.86429200042039</v>
          </cell>
          <cell r="CH327">
            <v>-20.848799199797213</v>
          </cell>
          <cell r="CI327">
            <v>132.27259999979287</v>
          </cell>
          <cell r="CJ327">
            <v>89.784930400550365</v>
          </cell>
          <cell r="CK327">
            <v>230.04310400038958</v>
          </cell>
          <cell r="CL327">
            <v>520.72918559983373</v>
          </cell>
          <cell r="CM327">
            <v>241.76742959953845</v>
          </cell>
          <cell r="CN327">
            <v>269.95913999993354</v>
          </cell>
          <cell r="CO327">
            <v>4.0208504004403949</v>
          </cell>
          <cell r="CP327">
            <v>-161.88315999973565</v>
          </cell>
          <cell r="CQ327">
            <v>-56.849012000486255</v>
          </cell>
          <cell r="CR327">
            <v>1010.3064761906862</v>
          </cell>
          <cell r="CS327">
            <v>-200.24907040037215</v>
          </cell>
          <cell r="CT327">
            <v>-91.520192001014948</v>
          </cell>
          <cell r="CU327">
            <v>-94.866629200056195</v>
          </cell>
          <cell r="CV327">
            <v>98.939082999713719</v>
          </cell>
          <cell r="CW327">
            <v>39.339930400252342</v>
          </cell>
          <cell r="CX327">
            <v>234.66610400006175</v>
          </cell>
          <cell r="CY327">
            <v>400.82728559989482</v>
          </cell>
          <cell r="CZ327">
            <v>256.02632959932089</v>
          </cell>
          <cell r="DA327">
            <v>305.23653759993613</v>
          </cell>
          <cell r="DB327">
            <v>120.71126959938556</v>
          </cell>
          <cell r="DC327">
            <v>-79.427159999497235</v>
          </cell>
          <cell r="DD327">
            <v>20.622987999580801</v>
          </cell>
          <cell r="DE327">
            <v>1087.12570399791</v>
          </cell>
          <cell r="DF327">
            <v>-205.52857039961964</v>
          </cell>
          <cell r="DG327">
            <v>-69.883464000187814</v>
          </cell>
          <cell r="DH327">
            <v>-216.4934991998598</v>
          </cell>
          <cell r="DI327">
            <v>-38.457017400301993</v>
          </cell>
          <cell r="DJ327">
            <v>50.200930399820209</v>
          </cell>
          <cell r="DK327">
            <v>211.5138310007751</v>
          </cell>
          <cell r="DL327">
            <v>457.44137919973582</v>
          </cell>
          <cell r="DM327">
            <v>314.59863680042326</v>
          </cell>
          <cell r="DN327">
            <v>378.3861400000751</v>
          </cell>
          <cell r="DO327">
            <v>107.02256960049272</v>
          </cell>
          <cell r="DP327">
            <v>-73.265159999020398</v>
          </cell>
          <cell r="DQ327">
            <v>171.58992800116539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F361">
            <v>2064.39</v>
          </cell>
          <cell r="G361">
            <v>1806.97</v>
          </cell>
          <cell r="H361">
            <v>2109.59</v>
          </cell>
          <cell r="I361">
            <v>1813.23</v>
          </cell>
          <cell r="J361">
            <v>1789.22</v>
          </cell>
          <cell r="K361">
            <v>2245.64</v>
          </cell>
          <cell r="L361">
            <v>2583.9</v>
          </cell>
          <cell r="M361">
            <v>2688.27</v>
          </cell>
          <cell r="N361">
            <v>2638.25</v>
          </cell>
          <cell r="O361">
            <v>2527.7199999999998</v>
          </cell>
          <cell r="P361">
            <v>2521.9</v>
          </cell>
          <cell r="Q361">
            <v>2481.9</v>
          </cell>
          <cell r="R361">
            <v>27190.870000000003</v>
          </cell>
          <cell r="S361">
            <v>2064.39</v>
          </cell>
          <cell r="T361">
            <v>1726.86</v>
          </cell>
          <cell r="U361">
            <v>2109.59</v>
          </cell>
          <cell r="V361">
            <v>1813.23</v>
          </cell>
          <cell r="W361">
            <v>1789.22</v>
          </cell>
          <cell r="X361">
            <v>2245.64</v>
          </cell>
          <cell r="Y361">
            <v>2583.9</v>
          </cell>
          <cell r="Z361">
            <v>2688.27</v>
          </cell>
          <cell r="AA361">
            <v>2638.25</v>
          </cell>
          <cell r="AB361">
            <v>2527.7199999999998</v>
          </cell>
          <cell r="AC361">
            <v>2521.9</v>
          </cell>
          <cell r="AD361">
            <v>2481.9</v>
          </cell>
          <cell r="AE361">
            <v>27190.870000000003</v>
          </cell>
          <cell r="AF361">
            <v>2064.39</v>
          </cell>
          <cell r="AG361">
            <v>1726.86</v>
          </cell>
          <cell r="AH361">
            <v>2109.59</v>
          </cell>
          <cell r="AI361">
            <v>1813.23</v>
          </cell>
          <cell r="AJ361">
            <v>1789.22</v>
          </cell>
          <cell r="AK361">
            <v>2245.64</v>
          </cell>
          <cell r="AL361">
            <v>2583.9</v>
          </cell>
          <cell r="AM361">
            <v>2688.27</v>
          </cell>
          <cell r="AN361">
            <v>2638.25</v>
          </cell>
          <cell r="AO361">
            <v>2527.7199999999998</v>
          </cell>
          <cell r="AP361">
            <v>2521.9</v>
          </cell>
          <cell r="AQ361">
            <v>2481.9</v>
          </cell>
          <cell r="AR361">
            <v>27190.870000000003</v>
          </cell>
          <cell r="AS361">
            <v>2064.39</v>
          </cell>
          <cell r="AT361">
            <v>1726.86</v>
          </cell>
          <cell r="AU361">
            <v>2109.59</v>
          </cell>
          <cell r="AV361">
            <v>1813.23</v>
          </cell>
          <cell r="AW361">
            <v>1789.22</v>
          </cell>
          <cell r="AX361">
            <v>2245.64</v>
          </cell>
          <cell r="AY361">
            <v>2583.9</v>
          </cell>
          <cell r="AZ361">
            <v>2688.27</v>
          </cell>
          <cell r="BA361">
            <v>2638.25</v>
          </cell>
          <cell r="BB361">
            <v>2527.7199999999998</v>
          </cell>
          <cell r="BC361">
            <v>2521.9</v>
          </cell>
          <cell r="BD361">
            <v>2481.9</v>
          </cell>
          <cell r="BE361">
            <v>27270.980000000003</v>
          </cell>
          <cell r="BF361">
            <v>2064.39</v>
          </cell>
          <cell r="BG361">
            <v>1806.97</v>
          </cell>
          <cell r="BH361">
            <v>2109.59</v>
          </cell>
          <cell r="BI361">
            <v>1813.23</v>
          </cell>
          <cell r="BJ361">
            <v>1789.22</v>
          </cell>
          <cell r="BK361">
            <v>2245.64</v>
          </cell>
          <cell r="BL361">
            <v>2583.9</v>
          </cell>
          <cell r="BM361">
            <v>2688.27</v>
          </cell>
          <cell r="BN361">
            <v>2638.25</v>
          </cell>
          <cell r="BO361">
            <v>2527.7199999999998</v>
          </cell>
          <cell r="BP361">
            <v>2521.9</v>
          </cell>
          <cell r="BQ361">
            <v>2481.9</v>
          </cell>
          <cell r="BR361">
            <v>27190.870000000003</v>
          </cell>
          <cell r="BS361">
            <v>2064.39</v>
          </cell>
          <cell r="BT361">
            <v>1726.86</v>
          </cell>
          <cell r="BU361">
            <v>2109.59</v>
          </cell>
          <cell r="BV361">
            <v>1813.23</v>
          </cell>
          <cell r="BW361">
            <v>1789.22</v>
          </cell>
          <cell r="BX361">
            <v>2245.64</v>
          </cell>
          <cell r="BY361">
            <v>2583.9</v>
          </cell>
          <cell r="BZ361">
            <v>2688.27</v>
          </cell>
          <cell r="CA361">
            <v>2638.25</v>
          </cell>
          <cell r="CB361">
            <v>2527.7199999999998</v>
          </cell>
          <cell r="CC361">
            <v>2521.9</v>
          </cell>
          <cell r="CD361">
            <v>2481.9</v>
          </cell>
          <cell r="CE361">
            <v>27190.870000000003</v>
          </cell>
          <cell r="CF361">
            <v>2064.39</v>
          </cell>
          <cell r="CG361">
            <v>1726.86</v>
          </cell>
          <cell r="CH361">
            <v>2109.59</v>
          </cell>
          <cell r="CI361">
            <v>1813.23</v>
          </cell>
          <cell r="CJ361">
            <v>1789.22</v>
          </cell>
          <cell r="CK361">
            <v>2245.64</v>
          </cell>
          <cell r="CL361">
            <v>2583.9</v>
          </cell>
          <cell r="CM361">
            <v>2688.27</v>
          </cell>
          <cell r="CN361">
            <v>2638.25</v>
          </cell>
          <cell r="CO361">
            <v>2527.7199999999998</v>
          </cell>
          <cell r="CP361">
            <v>2521.9</v>
          </cell>
          <cell r="CQ361">
            <v>2481.9</v>
          </cell>
          <cell r="CR361">
            <v>27190.870000000003</v>
          </cell>
          <cell r="CS361">
            <v>2064.39</v>
          </cell>
          <cell r="CT361">
            <v>1726.86</v>
          </cell>
          <cell r="CU361">
            <v>2109.59</v>
          </cell>
          <cell r="CV361">
            <v>1813.23</v>
          </cell>
          <cell r="CW361">
            <v>1789.22</v>
          </cell>
          <cell r="CX361">
            <v>2245.64</v>
          </cell>
          <cell r="CY361">
            <v>2583.9</v>
          </cell>
          <cell r="CZ361">
            <v>2688.27</v>
          </cell>
          <cell r="DA361">
            <v>2638.25</v>
          </cell>
          <cell r="DB361">
            <v>2527.7199999999998</v>
          </cell>
          <cell r="DC361">
            <v>2521.9</v>
          </cell>
          <cell r="DD361">
            <v>2481.9</v>
          </cell>
          <cell r="DE361">
            <v>27270.980000000003</v>
          </cell>
          <cell r="DF361">
            <v>2064.39</v>
          </cell>
          <cell r="DG361">
            <v>1806.97</v>
          </cell>
          <cell r="DH361">
            <v>2109.59</v>
          </cell>
          <cell r="DI361">
            <v>1813.23</v>
          </cell>
          <cell r="DJ361">
            <v>1789.22</v>
          </cell>
          <cell r="DK361">
            <v>2245.64</v>
          </cell>
          <cell r="DL361">
            <v>2583.9</v>
          </cell>
          <cell r="DM361">
            <v>2688.27</v>
          </cell>
          <cell r="DN361">
            <v>2638.25</v>
          </cell>
          <cell r="DO361">
            <v>2527.7199999999998</v>
          </cell>
          <cell r="DP361">
            <v>2521.9</v>
          </cell>
          <cell r="DQ361">
            <v>2481.9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2064.39</v>
          </cell>
          <cell r="G363">
            <v>1806.97</v>
          </cell>
          <cell r="H363">
            <v>2109.59</v>
          </cell>
          <cell r="I363">
            <v>1813.23</v>
          </cell>
          <cell r="J363">
            <v>1789.22</v>
          </cell>
          <cell r="K363">
            <v>2245.64</v>
          </cell>
          <cell r="L363">
            <v>2583.9</v>
          </cell>
          <cell r="M363">
            <v>2688.27</v>
          </cell>
          <cell r="N363">
            <v>2638.25</v>
          </cell>
          <cell r="O363">
            <v>2527.7199999999998</v>
          </cell>
          <cell r="P363">
            <v>2521.9</v>
          </cell>
          <cell r="Q363">
            <v>2481.9</v>
          </cell>
          <cell r="R363">
            <v>27190.870000000003</v>
          </cell>
          <cell r="S363">
            <v>2064.39</v>
          </cell>
          <cell r="T363">
            <v>1726.86</v>
          </cell>
          <cell r="U363">
            <v>2109.59</v>
          </cell>
          <cell r="V363">
            <v>1813.23</v>
          </cell>
          <cell r="W363">
            <v>1789.22</v>
          </cell>
          <cell r="X363">
            <v>2245.64</v>
          </cell>
          <cell r="Y363">
            <v>2583.9</v>
          </cell>
          <cell r="Z363">
            <v>2688.27</v>
          </cell>
          <cell r="AA363">
            <v>2638.25</v>
          </cell>
          <cell r="AB363">
            <v>2527.7199999999998</v>
          </cell>
          <cell r="AC363">
            <v>2521.9</v>
          </cell>
          <cell r="AD363">
            <v>2481.9</v>
          </cell>
          <cell r="AE363">
            <v>27190.870000000003</v>
          </cell>
          <cell r="AF363">
            <v>2064.39</v>
          </cell>
          <cell r="AG363">
            <v>1726.86</v>
          </cell>
          <cell r="AH363">
            <v>2109.59</v>
          </cell>
          <cell r="AI363">
            <v>1813.23</v>
          </cell>
          <cell r="AJ363">
            <v>1789.22</v>
          </cell>
          <cell r="AK363">
            <v>2245.64</v>
          </cell>
          <cell r="AL363">
            <v>2583.9</v>
          </cell>
          <cell r="AM363">
            <v>2688.27</v>
          </cell>
          <cell r="AN363">
            <v>2638.25</v>
          </cell>
          <cell r="AO363">
            <v>2527.7199999999998</v>
          </cell>
          <cell r="AP363">
            <v>2521.9</v>
          </cell>
          <cell r="AQ363">
            <v>2481.9</v>
          </cell>
          <cell r="AR363">
            <v>27190.870000000003</v>
          </cell>
          <cell r="AS363">
            <v>2064.39</v>
          </cell>
          <cell r="AT363">
            <v>1726.86</v>
          </cell>
          <cell r="AU363">
            <v>2109.59</v>
          </cell>
          <cell r="AV363">
            <v>1813.23</v>
          </cell>
          <cell r="AW363">
            <v>1789.22</v>
          </cell>
          <cell r="AX363">
            <v>2245.64</v>
          </cell>
          <cell r="AY363">
            <v>2583.9</v>
          </cell>
          <cell r="AZ363">
            <v>2688.27</v>
          </cell>
          <cell r="BA363">
            <v>2638.25</v>
          </cell>
          <cell r="BB363">
            <v>2527.7199999999998</v>
          </cell>
          <cell r="BC363">
            <v>2521.9</v>
          </cell>
          <cell r="BD363">
            <v>2481.9</v>
          </cell>
          <cell r="BE363">
            <v>27270.980000000003</v>
          </cell>
          <cell r="BF363">
            <v>2064.39</v>
          </cell>
          <cell r="BG363">
            <v>1806.97</v>
          </cell>
          <cell r="BH363">
            <v>2109.59</v>
          </cell>
          <cell r="BI363">
            <v>1813.23</v>
          </cell>
          <cell r="BJ363">
            <v>1789.22</v>
          </cell>
          <cell r="BK363">
            <v>2245.64</v>
          </cell>
          <cell r="BL363">
            <v>2583.9</v>
          </cell>
          <cell r="BM363">
            <v>2688.27</v>
          </cell>
          <cell r="BN363">
            <v>2638.25</v>
          </cell>
          <cell r="BO363">
            <v>2527.7199999999998</v>
          </cell>
          <cell r="BP363">
            <v>2521.9</v>
          </cell>
          <cell r="BQ363">
            <v>2481.9</v>
          </cell>
          <cell r="BR363">
            <v>27190.870000000003</v>
          </cell>
          <cell r="BS363">
            <v>2064.39</v>
          </cell>
          <cell r="BT363">
            <v>1726.86</v>
          </cell>
          <cell r="BU363">
            <v>2109.59</v>
          </cell>
          <cell r="BV363">
            <v>1813.23</v>
          </cell>
          <cell r="BW363">
            <v>1789.22</v>
          </cell>
          <cell r="BX363">
            <v>2245.64</v>
          </cell>
          <cell r="BY363">
            <v>2583.9</v>
          </cell>
          <cell r="BZ363">
            <v>2688.27</v>
          </cell>
          <cell r="CA363">
            <v>2638.25</v>
          </cell>
          <cell r="CB363">
            <v>2527.7199999999998</v>
          </cell>
          <cell r="CC363">
            <v>2521.9</v>
          </cell>
          <cell r="CD363">
            <v>2481.9</v>
          </cell>
          <cell r="CE363">
            <v>27190.870000000003</v>
          </cell>
          <cell r="CF363">
            <v>2064.39</v>
          </cell>
          <cell r="CG363">
            <v>1726.86</v>
          </cell>
          <cell r="CH363">
            <v>2109.59</v>
          </cell>
          <cell r="CI363">
            <v>1813.23</v>
          </cell>
          <cell r="CJ363">
            <v>1789.22</v>
          </cell>
          <cell r="CK363">
            <v>2245.64</v>
          </cell>
          <cell r="CL363">
            <v>2583.9</v>
          </cell>
          <cell r="CM363">
            <v>2688.27</v>
          </cell>
          <cell r="CN363">
            <v>2638.25</v>
          </cell>
          <cell r="CO363">
            <v>2527.7199999999998</v>
          </cell>
          <cell r="CP363">
            <v>2521.9</v>
          </cell>
          <cell r="CQ363">
            <v>2481.9</v>
          </cell>
          <cell r="CR363">
            <v>27190.870000000003</v>
          </cell>
          <cell r="CS363">
            <v>2064.39</v>
          </cell>
          <cell r="CT363">
            <v>1726.86</v>
          </cell>
          <cell r="CU363">
            <v>2109.59</v>
          </cell>
          <cell r="CV363">
            <v>1813.23</v>
          </cell>
          <cell r="CW363">
            <v>1789.22</v>
          </cell>
          <cell r="CX363">
            <v>2245.64</v>
          </cell>
          <cell r="CY363">
            <v>2583.9</v>
          </cell>
          <cell r="CZ363">
            <v>2688.27</v>
          </cell>
          <cell r="DA363">
            <v>2638.25</v>
          </cell>
          <cell r="DB363">
            <v>2527.7199999999998</v>
          </cell>
          <cell r="DC363">
            <v>2521.9</v>
          </cell>
          <cell r="DD363">
            <v>2481.9</v>
          </cell>
          <cell r="DE363">
            <v>27270.980000000003</v>
          </cell>
          <cell r="DF363">
            <v>2064.39</v>
          </cell>
          <cell r="DG363">
            <v>1806.97</v>
          </cell>
          <cell r="DH363">
            <v>2109.59</v>
          </cell>
          <cell r="DI363">
            <v>1813.23</v>
          </cell>
          <cell r="DJ363">
            <v>1789.22</v>
          </cell>
          <cell r="DK363">
            <v>2245.64</v>
          </cell>
          <cell r="DL363">
            <v>2583.9</v>
          </cell>
          <cell r="DM363">
            <v>2688.27</v>
          </cell>
          <cell r="DN363">
            <v>2638.25</v>
          </cell>
          <cell r="DO363">
            <v>2527.7199999999998</v>
          </cell>
          <cell r="DP363">
            <v>2521.9</v>
          </cell>
          <cell r="DQ363">
            <v>2481.9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2064.3899999999558</v>
          </cell>
          <cell r="G424">
            <v>1806.9699999999721</v>
          </cell>
          <cell r="H424">
            <v>2109.5900000000838</v>
          </cell>
          <cell r="I424">
            <v>1813.2300000000396</v>
          </cell>
          <cell r="J424">
            <v>1789.2199999999721</v>
          </cell>
          <cell r="K424">
            <v>2245.640000000014</v>
          </cell>
          <cell r="L424">
            <v>2583.9000000000233</v>
          </cell>
          <cell r="M424">
            <v>2688.2700000000186</v>
          </cell>
          <cell r="N424">
            <v>2638.25</v>
          </cell>
          <cell r="O424">
            <v>2527.7199999999721</v>
          </cell>
          <cell r="P424">
            <v>2521.8999999999651</v>
          </cell>
          <cell r="Q424">
            <v>2481.9000000000233</v>
          </cell>
          <cell r="R424">
            <v>27190.870000000112</v>
          </cell>
          <cell r="S424">
            <v>2064.390000000014</v>
          </cell>
          <cell r="T424">
            <v>1726.859999999986</v>
          </cell>
          <cell r="U424">
            <v>2109.5899999999674</v>
          </cell>
          <cell r="V424">
            <v>1813.2299999999814</v>
          </cell>
          <cell r="W424">
            <v>1789.2199999999721</v>
          </cell>
          <cell r="X424">
            <v>2245.640000000014</v>
          </cell>
          <cell r="Y424">
            <v>2583.9000000000233</v>
          </cell>
          <cell r="Z424">
            <v>2688.2699999999604</v>
          </cell>
          <cell r="AA424">
            <v>2638.25</v>
          </cell>
          <cell r="AB424">
            <v>2527.7199999999721</v>
          </cell>
          <cell r="AC424">
            <v>2521.9000000000233</v>
          </cell>
          <cell r="AD424">
            <v>2481.9000000000233</v>
          </cell>
          <cell r="AE424">
            <v>27190.870000000112</v>
          </cell>
          <cell r="AF424">
            <v>2064.390000000014</v>
          </cell>
          <cell r="AG424">
            <v>1726.859999999986</v>
          </cell>
          <cell r="AH424">
            <v>2109.5900000000256</v>
          </cell>
          <cell r="AI424">
            <v>1813.2299999999814</v>
          </cell>
          <cell r="AJ424">
            <v>1789.2200000000303</v>
          </cell>
          <cell r="AK424">
            <v>2245.640000000014</v>
          </cell>
          <cell r="AL424">
            <v>2583.9000000000233</v>
          </cell>
          <cell r="AM424">
            <v>2688.2699999999022</v>
          </cell>
          <cell r="AN424">
            <v>2638.25</v>
          </cell>
          <cell r="AO424">
            <v>2527.7199999999721</v>
          </cell>
          <cell r="AP424">
            <v>2521.9000000000233</v>
          </cell>
          <cell r="AQ424">
            <v>2481.9000000000815</v>
          </cell>
          <cell r="AR424">
            <v>27190.870000000112</v>
          </cell>
          <cell r="AS424">
            <v>2064.3899999998976</v>
          </cell>
          <cell r="AT424">
            <v>1726.859999999986</v>
          </cell>
          <cell r="AU424">
            <v>2109.5899999999674</v>
          </cell>
          <cell r="AV424">
            <v>1813.2299999999814</v>
          </cell>
          <cell r="AW424">
            <v>1789.2199999999721</v>
          </cell>
          <cell r="AX424">
            <v>2245.640000000014</v>
          </cell>
          <cell r="AY424">
            <v>2583.9000000000815</v>
          </cell>
          <cell r="AZ424">
            <v>2688.2700000000186</v>
          </cell>
          <cell r="BA424">
            <v>2638.25</v>
          </cell>
          <cell r="BB424">
            <v>2527.7199999999721</v>
          </cell>
          <cell r="BC424">
            <v>2521.9000000000233</v>
          </cell>
          <cell r="BD424">
            <v>2481.9000000000233</v>
          </cell>
          <cell r="BE424">
            <v>27270.979999999516</v>
          </cell>
          <cell r="BF424">
            <v>2064.390000000014</v>
          </cell>
          <cell r="BG424">
            <v>1806.9699999999721</v>
          </cell>
          <cell r="BH424">
            <v>2109.5899999999674</v>
          </cell>
          <cell r="BI424">
            <v>1813.2300000000396</v>
          </cell>
          <cell r="BJ424">
            <v>1789.2199999999721</v>
          </cell>
          <cell r="BK424">
            <v>2245.640000000014</v>
          </cell>
          <cell r="BL424">
            <v>2583.9000000000233</v>
          </cell>
          <cell r="BM424">
            <v>2688.2700000000186</v>
          </cell>
          <cell r="BN424">
            <v>2638.25</v>
          </cell>
          <cell r="BO424">
            <v>2527.7199999999721</v>
          </cell>
          <cell r="BP424">
            <v>2521.9000000000233</v>
          </cell>
          <cell r="BQ424">
            <v>2481.8999999999651</v>
          </cell>
          <cell r="BR424">
            <v>27190.870000000112</v>
          </cell>
          <cell r="BS424">
            <v>2064.390000000014</v>
          </cell>
          <cell r="BT424">
            <v>1726.859999999986</v>
          </cell>
          <cell r="BU424">
            <v>2109.5900000000256</v>
          </cell>
          <cell r="BV424">
            <v>1813.2299999999814</v>
          </cell>
          <cell r="BW424">
            <v>1789.2200000000303</v>
          </cell>
          <cell r="BX424">
            <v>2245.640000000014</v>
          </cell>
          <cell r="BY424">
            <v>2583.9000000000233</v>
          </cell>
          <cell r="BZ424">
            <v>2688.2699999999604</v>
          </cell>
          <cell r="CA424">
            <v>2638.25</v>
          </cell>
          <cell r="CB424">
            <v>2527.7199999999721</v>
          </cell>
          <cell r="CC424">
            <v>2521.9000000000233</v>
          </cell>
          <cell r="CD424">
            <v>2481.8999999999651</v>
          </cell>
          <cell r="CE424">
            <v>27190.870000000112</v>
          </cell>
          <cell r="CF424">
            <v>2064.390000000014</v>
          </cell>
          <cell r="CG424">
            <v>1726.8600000000151</v>
          </cell>
          <cell r="CH424">
            <v>2109.5899999999674</v>
          </cell>
          <cell r="CI424">
            <v>1813.2299999999814</v>
          </cell>
          <cell r="CJ424">
            <v>1789.2199999999721</v>
          </cell>
          <cell r="CK424">
            <v>2245.640000000014</v>
          </cell>
          <cell r="CL424">
            <v>2583.9000000000233</v>
          </cell>
          <cell r="CM424">
            <v>2688.2699999999604</v>
          </cell>
          <cell r="CN424">
            <v>2638.25</v>
          </cell>
          <cell r="CO424">
            <v>2527.7199999999721</v>
          </cell>
          <cell r="CP424">
            <v>2521.9000000000233</v>
          </cell>
          <cell r="CQ424">
            <v>2481.9000000000233</v>
          </cell>
          <cell r="CR424">
            <v>27190.869999999646</v>
          </cell>
          <cell r="CS424">
            <v>2064.390000000014</v>
          </cell>
          <cell r="CT424">
            <v>1726.8600000000151</v>
          </cell>
          <cell r="CU424">
            <v>2109.5900000000256</v>
          </cell>
          <cell r="CV424">
            <v>1813.2299999999814</v>
          </cell>
          <cell r="CW424">
            <v>1789.2200000000885</v>
          </cell>
          <cell r="CX424">
            <v>2245.6399999999558</v>
          </cell>
          <cell r="CY424">
            <v>2583.8999999999069</v>
          </cell>
          <cell r="CZ424">
            <v>2688.2700000000186</v>
          </cell>
          <cell r="DA424">
            <v>2638.25</v>
          </cell>
          <cell r="DB424">
            <v>2527.7199999999721</v>
          </cell>
          <cell r="DC424">
            <v>2521.8999999999651</v>
          </cell>
          <cell r="DD424">
            <v>2481.8999999999942</v>
          </cell>
          <cell r="DE424">
            <v>27270.980000000447</v>
          </cell>
          <cell r="DF424">
            <v>2064.390000000014</v>
          </cell>
          <cell r="DG424">
            <v>1806.9700000000012</v>
          </cell>
          <cell r="DH424">
            <v>2109.5900000000256</v>
          </cell>
          <cell r="DI424">
            <v>1813.2300000000396</v>
          </cell>
          <cell r="DJ424">
            <v>1789.2200000000303</v>
          </cell>
          <cell r="DK424">
            <v>2245.640000000014</v>
          </cell>
          <cell r="DL424">
            <v>2583.9000000000233</v>
          </cell>
          <cell r="DM424">
            <v>2688.2699999999604</v>
          </cell>
          <cell r="DN424">
            <v>2638.25</v>
          </cell>
          <cell r="DO424">
            <v>2527.7200000000157</v>
          </cell>
          <cell r="DP424">
            <v>2521.8999999999869</v>
          </cell>
          <cell r="DQ424">
            <v>2481.8999999999942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2064.3899999999558</v>
          </cell>
          <cell r="G434">
            <v>1806.9699999999721</v>
          </cell>
          <cell r="H434">
            <v>2109.5900000000838</v>
          </cell>
          <cell r="I434">
            <v>1813.2300000000396</v>
          </cell>
          <cell r="J434">
            <v>1789.2199999999721</v>
          </cell>
          <cell r="K434">
            <v>2245.640000000014</v>
          </cell>
          <cell r="L434">
            <v>2583.9000000000233</v>
          </cell>
          <cell r="M434">
            <v>2688.2700000000186</v>
          </cell>
          <cell r="N434">
            <v>2638.25</v>
          </cell>
          <cell r="O434">
            <v>2527.7199999999721</v>
          </cell>
          <cell r="P434">
            <v>2521.8999999999651</v>
          </cell>
          <cell r="Q434">
            <v>2481.9000000000233</v>
          </cell>
          <cell r="R434">
            <v>27190.870000000112</v>
          </cell>
          <cell r="S434">
            <v>2064.390000000014</v>
          </cell>
          <cell r="T434">
            <v>1726.859999999986</v>
          </cell>
          <cell r="U434">
            <v>2109.5899999999674</v>
          </cell>
          <cell r="V434">
            <v>1813.2299999999814</v>
          </cell>
          <cell r="W434">
            <v>1789.2199999999721</v>
          </cell>
          <cell r="X434">
            <v>2245.640000000014</v>
          </cell>
          <cell r="Y434">
            <v>2583.9000000000233</v>
          </cell>
          <cell r="Z434">
            <v>2688.2699999999604</v>
          </cell>
          <cell r="AA434">
            <v>2638.25</v>
          </cell>
          <cell r="AB434">
            <v>2527.7199999999721</v>
          </cell>
          <cell r="AC434">
            <v>2521.9000000000233</v>
          </cell>
          <cell r="AD434">
            <v>2481.9000000000233</v>
          </cell>
          <cell r="AE434">
            <v>27190.870000000112</v>
          </cell>
          <cell r="AF434">
            <v>2064.390000000014</v>
          </cell>
          <cell r="AG434">
            <v>1726.859999999986</v>
          </cell>
          <cell r="AH434">
            <v>2109.5900000000256</v>
          </cell>
          <cell r="AI434">
            <v>1813.2299999999814</v>
          </cell>
          <cell r="AJ434">
            <v>1789.2200000000303</v>
          </cell>
          <cell r="AK434">
            <v>2245.640000000014</v>
          </cell>
          <cell r="AL434">
            <v>2583.9000000000233</v>
          </cell>
          <cell r="AM434">
            <v>2688.2699999999022</v>
          </cell>
          <cell r="AN434">
            <v>2638.25</v>
          </cell>
          <cell r="AO434">
            <v>2527.7199999999721</v>
          </cell>
          <cell r="AP434">
            <v>2521.9000000000233</v>
          </cell>
          <cell r="AQ434">
            <v>2481.9000000000815</v>
          </cell>
          <cell r="AR434">
            <v>27190.870000000112</v>
          </cell>
          <cell r="AS434">
            <v>2064.3899999998976</v>
          </cell>
          <cell r="AT434">
            <v>1726.859999999986</v>
          </cell>
          <cell r="AU434">
            <v>2109.5899999999674</v>
          </cell>
          <cell r="AV434">
            <v>1813.2299999999814</v>
          </cell>
          <cell r="AW434">
            <v>1789.2199999999721</v>
          </cell>
          <cell r="AX434">
            <v>2245.640000000014</v>
          </cell>
          <cell r="AY434">
            <v>2583.9000000000815</v>
          </cell>
          <cell r="AZ434">
            <v>2688.2700000000186</v>
          </cell>
          <cell r="BA434">
            <v>2638.25</v>
          </cell>
          <cell r="BB434">
            <v>2527.7199999999721</v>
          </cell>
          <cell r="BC434">
            <v>2521.9000000000233</v>
          </cell>
          <cell r="BD434">
            <v>2481.9000000000233</v>
          </cell>
          <cell r="BE434">
            <v>27270.979999999516</v>
          </cell>
          <cell r="BF434">
            <v>2064.390000000014</v>
          </cell>
          <cell r="BG434">
            <v>1806.9699999999721</v>
          </cell>
          <cell r="BH434">
            <v>2109.5899999999674</v>
          </cell>
          <cell r="BI434">
            <v>1813.2300000000396</v>
          </cell>
          <cell r="BJ434">
            <v>1789.2199999999721</v>
          </cell>
          <cell r="BK434">
            <v>2245.640000000014</v>
          </cell>
          <cell r="BL434">
            <v>2583.9000000000233</v>
          </cell>
          <cell r="BM434">
            <v>2688.2700000000186</v>
          </cell>
          <cell r="BN434">
            <v>2638.25</v>
          </cell>
          <cell r="BO434">
            <v>2527.7199999999721</v>
          </cell>
          <cell r="BP434">
            <v>2521.9000000000233</v>
          </cell>
          <cell r="BQ434">
            <v>2481.8999999999651</v>
          </cell>
          <cell r="BR434">
            <v>27190.870000000112</v>
          </cell>
          <cell r="BS434">
            <v>2064.390000000014</v>
          </cell>
          <cell r="BT434">
            <v>1726.859999999986</v>
          </cell>
          <cell r="BU434">
            <v>2109.5900000000256</v>
          </cell>
          <cell r="BV434">
            <v>1813.2299999999814</v>
          </cell>
          <cell r="BW434">
            <v>1789.2200000000303</v>
          </cell>
          <cell r="BX434">
            <v>2245.640000000014</v>
          </cell>
          <cell r="BY434">
            <v>2583.9000000000233</v>
          </cell>
          <cell r="BZ434">
            <v>2688.2699999999604</v>
          </cell>
          <cell r="CA434">
            <v>2638.25</v>
          </cell>
          <cell r="CB434">
            <v>2527.7199999999721</v>
          </cell>
          <cell r="CC434">
            <v>2521.9000000000233</v>
          </cell>
          <cell r="CD434">
            <v>2481.8999999999651</v>
          </cell>
          <cell r="CE434">
            <v>27190.870000000112</v>
          </cell>
          <cell r="CF434">
            <v>2064.390000000014</v>
          </cell>
          <cell r="CG434">
            <v>1726.8600000000151</v>
          </cell>
          <cell r="CH434">
            <v>2109.5899999999674</v>
          </cell>
          <cell r="CI434">
            <v>1813.2299999999814</v>
          </cell>
          <cell r="CJ434">
            <v>1789.2199999999721</v>
          </cell>
          <cell r="CK434">
            <v>2245.640000000014</v>
          </cell>
          <cell r="CL434">
            <v>2583.9000000000233</v>
          </cell>
          <cell r="CM434">
            <v>2688.2699999999604</v>
          </cell>
          <cell r="CN434">
            <v>2638.25</v>
          </cell>
          <cell r="CO434">
            <v>2527.7199999999721</v>
          </cell>
          <cell r="CP434">
            <v>2521.9000000000233</v>
          </cell>
          <cell r="CQ434">
            <v>2481.9000000000233</v>
          </cell>
          <cell r="CR434">
            <v>27190.869999999646</v>
          </cell>
          <cell r="CS434">
            <v>2064.390000000014</v>
          </cell>
          <cell r="CT434">
            <v>1726.8600000000151</v>
          </cell>
          <cell r="CU434">
            <v>2109.5900000000256</v>
          </cell>
          <cell r="CV434">
            <v>1813.2299999999814</v>
          </cell>
          <cell r="CW434">
            <v>1789.2200000000885</v>
          </cell>
          <cell r="CX434">
            <v>2245.6399999999558</v>
          </cell>
          <cell r="CY434">
            <v>2583.8999999999069</v>
          </cell>
          <cell r="CZ434">
            <v>2688.2700000000186</v>
          </cell>
          <cell r="DA434">
            <v>2638.25</v>
          </cell>
          <cell r="DB434">
            <v>2527.7199999999721</v>
          </cell>
          <cell r="DC434">
            <v>2521.8999999999651</v>
          </cell>
          <cell r="DD434">
            <v>2481.8999999999942</v>
          </cell>
          <cell r="DE434">
            <v>27270.980000000447</v>
          </cell>
          <cell r="DF434">
            <v>2064.390000000014</v>
          </cell>
          <cell r="DG434">
            <v>1806.9700000000012</v>
          </cell>
          <cell r="DH434">
            <v>2109.5900000000256</v>
          </cell>
          <cell r="DI434">
            <v>1813.2300000000396</v>
          </cell>
          <cell r="DJ434">
            <v>1789.2200000000303</v>
          </cell>
          <cell r="DK434">
            <v>2245.640000000014</v>
          </cell>
          <cell r="DL434">
            <v>2583.9000000000233</v>
          </cell>
          <cell r="DM434">
            <v>2688.2699999999604</v>
          </cell>
          <cell r="DN434">
            <v>2638.25</v>
          </cell>
          <cell r="DO434">
            <v>2527.7200000000157</v>
          </cell>
          <cell r="DP434">
            <v>2521.8999999999869</v>
          </cell>
          <cell r="DQ434">
            <v>2481.8999999999942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F463">
            <v>9.6760000000003856</v>
          </cell>
          <cell r="G463">
            <v>-13.519999999996799</v>
          </cell>
          <cell r="H463">
            <v>-39.404600000001665</v>
          </cell>
          <cell r="I463">
            <v>-15.34680000000003</v>
          </cell>
          <cell r="J463">
            <v>60.28599999999642</v>
          </cell>
          <cell r="K463">
            <v>27.364300000001094</v>
          </cell>
          <cell r="L463">
            <v>-15.831400000000031</v>
          </cell>
          <cell r="M463">
            <v>-10.633099999999104</v>
          </cell>
          <cell r="N463">
            <v>-13.696600000000217</v>
          </cell>
          <cell r="O463">
            <v>-0.28300000000001546</v>
          </cell>
          <cell r="P463">
            <v>6.9004999999997381</v>
          </cell>
          <cell r="Q463">
            <v>1.651400000000649</v>
          </cell>
          <cell r="R463">
            <v>-13.780469999997877</v>
          </cell>
          <cell r="S463">
            <v>-2.1893000000000029</v>
          </cell>
          <cell r="T463">
            <v>3.6219999999993888</v>
          </cell>
          <cell r="U463">
            <v>-34.733200000002398</v>
          </cell>
          <cell r="V463">
            <v>-8.1126499999998032</v>
          </cell>
          <cell r="W463">
            <v>41.525999999998021</v>
          </cell>
          <cell r="X463">
            <v>48.989500000010594</v>
          </cell>
          <cell r="Y463">
            <v>-7.7056400000001304</v>
          </cell>
          <cell r="Z463">
            <v>-1.6600999999973283</v>
          </cell>
          <cell r="AA463">
            <v>-45.077250000000276</v>
          </cell>
          <cell r="AB463">
            <v>0.26946999999995569</v>
          </cell>
          <cell r="AC463">
            <v>-2.1822999999994863</v>
          </cell>
          <cell r="AD463">
            <v>-6.5269999999991342</v>
          </cell>
          <cell r="AE463">
            <v>-72.496702000018558</v>
          </cell>
          <cell r="AF463">
            <v>1.9437199999999848</v>
          </cell>
          <cell r="AG463">
            <v>-3.6779999999907886E-2</v>
          </cell>
          <cell r="AH463">
            <v>-54.506000000001222</v>
          </cell>
          <cell r="AI463">
            <v>0</v>
          </cell>
          <cell r="AJ463">
            <v>18.201600000000326</v>
          </cell>
          <cell r="AK463">
            <v>29.095399999998335</v>
          </cell>
          <cell r="AL463">
            <v>-7.3232000000007247</v>
          </cell>
          <cell r="AM463">
            <v>24.550999999999476</v>
          </cell>
          <cell r="AN463">
            <v>-63.103839999999764</v>
          </cell>
          <cell r="AO463">
            <v>0</v>
          </cell>
          <cell r="AP463">
            <v>-7.9177219999999977</v>
          </cell>
          <cell r="AQ463">
            <v>-13.400880000000001</v>
          </cell>
          <cell r="AR463">
            <v>5.3418350000138162</v>
          </cell>
          <cell r="AS463">
            <v>-4.4111950000000206</v>
          </cell>
          <cell r="AT463">
            <v>-3.8148499999997512</v>
          </cell>
          <cell r="AU463">
            <v>-24.759200000002238</v>
          </cell>
          <cell r="AV463">
            <v>-6.1857599999998456</v>
          </cell>
          <cell r="AW463">
            <v>25.650300000001153</v>
          </cell>
          <cell r="AX463">
            <v>21.225600000001577</v>
          </cell>
          <cell r="AY463">
            <v>5.1585399999999026</v>
          </cell>
          <cell r="AZ463">
            <v>35.06170000000202</v>
          </cell>
          <cell r="BA463">
            <v>-42.583299999999326</v>
          </cell>
          <cell r="BB463">
            <v>0</v>
          </cell>
          <cell r="BC463">
            <v>0</v>
          </cell>
          <cell r="BD463">
            <v>0</v>
          </cell>
          <cell r="BE463">
            <v>2.1916199999977835</v>
          </cell>
          <cell r="BF463">
            <v>0</v>
          </cell>
          <cell r="BG463">
            <v>-3.0993999999991502</v>
          </cell>
          <cell r="BH463">
            <v>-29.575399999997899</v>
          </cell>
          <cell r="BI463">
            <v>2.5108700000000681</v>
          </cell>
          <cell r="BJ463">
            <v>19.316000000002532</v>
          </cell>
          <cell r="BK463">
            <v>29.608599999999569</v>
          </cell>
          <cell r="BL463">
            <v>-17.68080000000009</v>
          </cell>
          <cell r="BM463">
            <v>51.772000000000844</v>
          </cell>
          <cell r="BN463">
            <v>-54.893770000000586</v>
          </cell>
          <cell r="BO463">
            <v>0</v>
          </cell>
          <cell r="BP463">
            <v>4.2335199999999986</v>
          </cell>
          <cell r="BQ463">
            <v>0</v>
          </cell>
          <cell r="BR463">
            <v>-7.8426430000108667</v>
          </cell>
          <cell r="BS463">
            <v>0</v>
          </cell>
          <cell r="BT463">
            <v>2.360580000000482</v>
          </cell>
          <cell r="BU463">
            <v>-22.238999999998668</v>
          </cell>
          <cell r="BV463">
            <v>0</v>
          </cell>
          <cell r="BW463">
            <v>-0.51629999999931897</v>
          </cell>
          <cell r="BX463">
            <v>16.917699999998149</v>
          </cell>
          <cell r="BY463">
            <v>-5.5874000000003434</v>
          </cell>
          <cell r="BZ463">
            <v>32.726900000001478</v>
          </cell>
          <cell r="CA463">
            <v>-29.520869999999832</v>
          </cell>
          <cell r="CB463">
            <v>0</v>
          </cell>
          <cell r="CC463">
            <v>-1.9842529999999954</v>
          </cell>
          <cell r="CD463">
            <v>0</v>
          </cell>
          <cell r="CE463">
            <v>4.2200400000001537</v>
          </cell>
          <cell r="CF463">
            <v>0</v>
          </cell>
          <cell r="CG463">
            <v>0.62164000000029773</v>
          </cell>
          <cell r="CH463">
            <v>-66.429000000000087</v>
          </cell>
          <cell r="CI463">
            <v>-11.943799999999783</v>
          </cell>
          <cell r="CJ463">
            <v>12.359999999996944</v>
          </cell>
          <cell r="CK463">
            <v>55.885099999999511</v>
          </cell>
          <cell r="CL463">
            <v>-2.2344999999995707</v>
          </cell>
          <cell r="CM463">
            <v>44.022300000000541</v>
          </cell>
          <cell r="CN463">
            <v>-28.061699999999746</v>
          </cell>
          <cell r="CO463">
            <v>0</v>
          </cell>
          <cell r="CP463">
            <v>0</v>
          </cell>
          <cell r="CQ463">
            <v>0</v>
          </cell>
          <cell r="CR463">
            <v>-18.831369999985327</v>
          </cell>
          <cell r="CS463">
            <v>0</v>
          </cell>
          <cell r="CT463">
            <v>0.52408000000013999</v>
          </cell>
          <cell r="CU463">
            <v>-49.98700000000099</v>
          </cell>
          <cell r="CV463">
            <v>-6.812310000000025</v>
          </cell>
          <cell r="CW463">
            <v>8.0500000000029104</v>
          </cell>
          <cell r="CX463">
            <v>8.6042000000015832</v>
          </cell>
          <cell r="CY463">
            <v>5.4263000000000829</v>
          </cell>
          <cell r="CZ463">
            <v>21.931600000003527</v>
          </cell>
          <cell r="DA463">
            <v>-6.5682400000000598</v>
          </cell>
          <cell r="DB463">
            <v>0</v>
          </cell>
          <cell r="DC463">
            <v>0</v>
          </cell>
          <cell r="DD463">
            <v>0</v>
          </cell>
          <cell r="DE463">
            <v>-74.619244000001345</v>
          </cell>
          <cell r="DF463">
            <v>0.21944999999993797</v>
          </cell>
          <cell r="DG463">
            <v>0</v>
          </cell>
          <cell r="DH463">
            <v>-17.00840000000062</v>
          </cell>
          <cell r="DI463">
            <v>-4.2287599999997383</v>
          </cell>
          <cell r="DJ463">
            <v>28.732999999992899</v>
          </cell>
          <cell r="DK463">
            <v>-11.291699999999764</v>
          </cell>
          <cell r="DL463">
            <v>-19.125700000000506</v>
          </cell>
          <cell r="DM463">
            <v>6.615300000001298</v>
          </cell>
          <cell r="DN463">
            <v>-21.625344000000041</v>
          </cell>
          <cell r="DO463">
            <v>0</v>
          </cell>
          <cell r="DP463">
            <v>-31.132339999999999</v>
          </cell>
          <cell r="DQ463">
            <v>-5.7747500000000045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231.40999999998894</v>
          </cell>
          <cell r="G464">
            <v>213.08999999999651</v>
          </cell>
          <cell r="H464">
            <v>-26.459999999991851</v>
          </cell>
          <cell r="I464">
            <v>-84.671000000000276</v>
          </cell>
          <cell r="J464">
            <v>-4.767399999999725</v>
          </cell>
          <cell r="K464">
            <v>16.479399999999941</v>
          </cell>
          <cell r="L464">
            <v>-7.9250000000001819</v>
          </cell>
          <cell r="M464">
            <v>26.754000000000815</v>
          </cell>
          <cell r="N464">
            <v>-47.206000000000131</v>
          </cell>
          <cell r="O464">
            <v>-55.520000000004075</v>
          </cell>
          <cell r="P464">
            <v>234.91799999999785</v>
          </cell>
          <cell r="Q464">
            <v>25.632000000005064</v>
          </cell>
          <cell r="R464">
            <v>318.97570000000997</v>
          </cell>
          <cell r="S464">
            <v>89.042000000001281</v>
          </cell>
          <cell r="T464">
            <v>71.189999999995052</v>
          </cell>
          <cell r="U464">
            <v>-77.055999999996857</v>
          </cell>
          <cell r="V464">
            <v>-54.76299999999901</v>
          </cell>
          <cell r="W464">
            <v>20.981999999999971</v>
          </cell>
          <cell r="X464">
            <v>20.507699999999204</v>
          </cell>
          <cell r="Y464">
            <v>-26.121999999999389</v>
          </cell>
          <cell r="Z464">
            <v>-17.544999999998254</v>
          </cell>
          <cell r="AA464">
            <v>-29.324000000000524</v>
          </cell>
          <cell r="AB464">
            <v>100.3700000000099</v>
          </cell>
          <cell r="AC464">
            <v>96.330999999998312</v>
          </cell>
          <cell r="AD464">
            <v>125.36300000000483</v>
          </cell>
          <cell r="AE464">
            <v>551.78890000010142</v>
          </cell>
          <cell r="AF464">
            <v>224.09999999999127</v>
          </cell>
          <cell r="AG464">
            <v>137.14099999999598</v>
          </cell>
          <cell r="AH464">
            <v>62.886999999995169</v>
          </cell>
          <cell r="AI464">
            <v>-47.076700000000073</v>
          </cell>
          <cell r="AJ464">
            <v>7.0560000000004948</v>
          </cell>
          <cell r="AK464">
            <v>-0.11840000000006512</v>
          </cell>
          <cell r="AL464">
            <v>23.191000000002532</v>
          </cell>
          <cell r="AM464">
            <v>-5</v>
          </cell>
          <cell r="AN464">
            <v>-46.229999999999563</v>
          </cell>
          <cell r="AO464">
            <v>7.0950000000011642</v>
          </cell>
          <cell r="AP464">
            <v>59.794000000001688</v>
          </cell>
          <cell r="AQ464">
            <v>128.95000000000437</v>
          </cell>
          <cell r="AR464">
            <v>491.60830000007991</v>
          </cell>
          <cell r="AS464">
            <v>64.777999999998428</v>
          </cell>
          <cell r="AT464">
            <v>157.18699999999808</v>
          </cell>
          <cell r="AU464">
            <v>112.65000000000146</v>
          </cell>
          <cell r="AV464">
            <v>-29.602100000000064</v>
          </cell>
          <cell r="AW464">
            <v>-1.5490000000008877</v>
          </cell>
          <cell r="AX464">
            <v>1.2634000000007291</v>
          </cell>
          <cell r="AY464">
            <v>-65.453000000001339</v>
          </cell>
          <cell r="AZ464">
            <v>169.75200000000041</v>
          </cell>
          <cell r="BA464">
            <v>-30.902999999998428</v>
          </cell>
          <cell r="BB464">
            <v>-52.069999999999709</v>
          </cell>
          <cell r="BC464">
            <v>88.945000000001528</v>
          </cell>
          <cell r="BD464">
            <v>76.610000000000582</v>
          </cell>
          <cell r="BE464">
            <v>217.49350000009872</v>
          </cell>
          <cell r="BF464">
            <v>30.743000000002212</v>
          </cell>
          <cell r="BG464">
            <v>126.15199999999459</v>
          </cell>
          <cell r="BH464">
            <v>115.36699999999837</v>
          </cell>
          <cell r="BI464">
            <v>-73.41989999999987</v>
          </cell>
          <cell r="BJ464">
            <v>-30.131999999999607</v>
          </cell>
          <cell r="BK464">
            <v>9.6463999999996304</v>
          </cell>
          <cell r="BL464">
            <v>-42.660000000003492</v>
          </cell>
          <cell r="BM464">
            <v>43.588000000003376</v>
          </cell>
          <cell r="BN464">
            <v>-21.721999999997934</v>
          </cell>
          <cell r="BO464">
            <v>-49.381999999997788</v>
          </cell>
          <cell r="BP464">
            <v>40.003000000000611</v>
          </cell>
          <cell r="BQ464">
            <v>69.309999999997672</v>
          </cell>
          <cell r="BR464">
            <v>470.72730000002775</v>
          </cell>
          <cell r="BS464">
            <v>218.27300000000105</v>
          </cell>
          <cell r="BT464">
            <v>96.172000000002299</v>
          </cell>
          <cell r="BU464">
            <v>-2.7309999999997672</v>
          </cell>
          <cell r="BV464">
            <v>-66.745999999999185</v>
          </cell>
          <cell r="BW464">
            <v>-1.1399999999994179</v>
          </cell>
          <cell r="BX464">
            <v>5.1693000000000211</v>
          </cell>
          <cell r="BY464">
            <v>-3.9099999999962165</v>
          </cell>
          <cell r="BZ464">
            <v>-22.684000000008382</v>
          </cell>
          <cell r="CA464">
            <v>-13.044999999998254</v>
          </cell>
          <cell r="CB464">
            <v>6.8800000000046566</v>
          </cell>
          <cell r="CC464">
            <v>103.75900000000183</v>
          </cell>
          <cell r="CD464">
            <v>150.7300000000032</v>
          </cell>
          <cell r="CE464">
            <v>389.16330000001471</v>
          </cell>
          <cell r="CF464">
            <v>410.51799999999639</v>
          </cell>
          <cell r="CG464">
            <v>99.230999999999767</v>
          </cell>
          <cell r="CH464">
            <v>7.2699999999967986</v>
          </cell>
          <cell r="CI464">
            <v>-59.387000000000626</v>
          </cell>
          <cell r="CJ464">
            <v>-4.2579999999998108</v>
          </cell>
          <cell r="CK464">
            <v>-0.63469999999983884</v>
          </cell>
          <cell r="CL464">
            <v>-13.259999999994761</v>
          </cell>
          <cell r="CM464">
            <v>-72.725000000005821</v>
          </cell>
          <cell r="CN464">
            <v>-169.49599999999919</v>
          </cell>
          <cell r="CO464">
            <v>-63.349999999998545</v>
          </cell>
          <cell r="CP464">
            <v>131.60100000000239</v>
          </cell>
          <cell r="CQ464">
            <v>123.65400000000227</v>
          </cell>
          <cell r="CR464">
            <v>491.42439999990165</v>
          </cell>
          <cell r="CS464">
            <v>476.77999999999884</v>
          </cell>
          <cell r="CT464">
            <v>212.87999999999738</v>
          </cell>
          <cell r="CU464">
            <v>21.344000000004598</v>
          </cell>
          <cell r="CV464">
            <v>-57.212999999999738</v>
          </cell>
          <cell r="CW464">
            <v>1.6970000000001164</v>
          </cell>
          <cell r="CX464">
            <v>18.94839999999931</v>
          </cell>
          <cell r="CY464">
            <v>-145.3550000000032</v>
          </cell>
          <cell r="CZ464">
            <v>-45.025999999998021</v>
          </cell>
          <cell r="DA464">
            <v>-157.33699999999953</v>
          </cell>
          <cell r="DB464">
            <v>3.4939999999987776</v>
          </cell>
          <cell r="DC464">
            <v>-1.0730000000003201</v>
          </cell>
          <cell r="DD464">
            <v>162.28499999999622</v>
          </cell>
          <cell r="DE464">
            <v>340.85040000011213</v>
          </cell>
          <cell r="DF464">
            <v>282.47999999999593</v>
          </cell>
          <cell r="DG464">
            <v>151.45899999999892</v>
          </cell>
          <cell r="DH464">
            <v>-79.166000000001077</v>
          </cell>
          <cell r="DI464">
            <v>-61.501000000000204</v>
          </cell>
          <cell r="DJ464">
            <v>2.5020000000004075</v>
          </cell>
          <cell r="DK464">
            <v>22.157400000000052</v>
          </cell>
          <cell r="DL464">
            <v>-94.119999999995343</v>
          </cell>
          <cell r="DM464">
            <v>-218.20500000000175</v>
          </cell>
          <cell r="DN464">
            <v>27.940000000002328</v>
          </cell>
          <cell r="DO464">
            <v>77.779999999998836</v>
          </cell>
          <cell r="DP464">
            <v>124.09000000000015</v>
          </cell>
          <cell r="DQ464">
            <v>105.43400000000111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-105.02000000001863</v>
          </cell>
          <cell r="G465">
            <v>187.38000000000466</v>
          </cell>
          <cell r="H465">
            <v>80.790000000008149</v>
          </cell>
          <cell r="I465">
            <v>55.30000000000291</v>
          </cell>
          <cell r="J465">
            <v>133.02999999996973</v>
          </cell>
          <cell r="K465">
            <v>-335.72000000000116</v>
          </cell>
          <cell r="L465">
            <v>-438.78500000000349</v>
          </cell>
          <cell r="M465">
            <v>-216.82999999998719</v>
          </cell>
          <cell r="N465">
            <v>75.445000000006985</v>
          </cell>
          <cell r="O465">
            <v>32.605000000010477</v>
          </cell>
          <cell r="P465">
            <v>130.02000000000407</v>
          </cell>
          <cell r="Q465">
            <v>-76.970000000001164</v>
          </cell>
          <cell r="R465">
            <v>-494.84300000034273</v>
          </cell>
          <cell r="S465">
            <v>34.89000000001397</v>
          </cell>
          <cell r="T465">
            <v>13.402999999998428</v>
          </cell>
          <cell r="U465">
            <v>165.95999999999185</v>
          </cell>
          <cell r="V465">
            <v>62.754000000000815</v>
          </cell>
          <cell r="W465">
            <v>366.93999999994412</v>
          </cell>
          <cell r="X465">
            <v>-270.9199999999837</v>
          </cell>
          <cell r="Y465">
            <v>-615.28999999997905</v>
          </cell>
          <cell r="Z465">
            <v>-544.9100000000326</v>
          </cell>
          <cell r="AA465">
            <v>43.809999999997672</v>
          </cell>
          <cell r="AB465">
            <v>87.130000000004657</v>
          </cell>
          <cell r="AC465">
            <v>150.80999999999767</v>
          </cell>
          <cell r="AD465">
            <v>10.580000000001746</v>
          </cell>
          <cell r="AE465">
            <v>-615.7570000004489</v>
          </cell>
          <cell r="AF465">
            <v>-46.304999999993015</v>
          </cell>
          <cell r="AG465">
            <v>37.944999999999709</v>
          </cell>
          <cell r="AH465">
            <v>271.25999999998021</v>
          </cell>
          <cell r="AI465">
            <v>30.173999999999069</v>
          </cell>
          <cell r="AJ465">
            <v>346.43999999994412</v>
          </cell>
          <cell r="AK465">
            <v>-365.23000000001048</v>
          </cell>
          <cell r="AL465">
            <v>-667.69999999998254</v>
          </cell>
          <cell r="AM465">
            <v>-529.87000000005355</v>
          </cell>
          <cell r="AN465">
            <v>128.82999999998719</v>
          </cell>
          <cell r="AO465">
            <v>9.9850000000005821</v>
          </cell>
          <cell r="AP465">
            <v>175.20900000000256</v>
          </cell>
          <cell r="AQ465">
            <v>-6.4949999999989814</v>
          </cell>
          <cell r="AR465">
            <v>-435.24899999983609</v>
          </cell>
          <cell r="AS465">
            <v>-17.168000000005122</v>
          </cell>
          <cell r="AT465">
            <v>88.709999999999127</v>
          </cell>
          <cell r="AU465">
            <v>251.98999999999069</v>
          </cell>
          <cell r="AV465">
            <v>61.902000000001863</v>
          </cell>
          <cell r="AW465">
            <v>155.96999999997206</v>
          </cell>
          <cell r="AX465">
            <v>-318.41000000000349</v>
          </cell>
          <cell r="AY465">
            <v>-581.73999999999069</v>
          </cell>
          <cell r="AZ465">
            <v>-531.38000000000466</v>
          </cell>
          <cell r="BA465">
            <v>156.47000000000116</v>
          </cell>
          <cell r="BB465">
            <v>93.215000000011059</v>
          </cell>
          <cell r="BC465">
            <v>188.68399999999747</v>
          </cell>
          <cell r="BD465">
            <v>16.50800000000163</v>
          </cell>
          <cell r="BE465">
            <v>-320.52600000007078</v>
          </cell>
          <cell r="BF465">
            <v>2.1559999999954016</v>
          </cell>
          <cell r="BG465">
            <v>163.44999999999709</v>
          </cell>
          <cell r="BH465">
            <v>259.90999999997439</v>
          </cell>
          <cell r="BI465">
            <v>158.72800000000279</v>
          </cell>
          <cell r="BJ465">
            <v>121.78000000002794</v>
          </cell>
          <cell r="BK465">
            <v>-248.20999999999185</v>
          </cell>
          <cell r="BL465">
            <v>-553.37999999997555</v>
          </cell>
          <cell r="BM465">
            <v>-546.98000000003958</v>
          </cell>
          <cell r="BN465">
            <v>46.029999999998836</v>
          </cell>
          <cell r="BO465">
            <v>111.81500000000233</v>
          </cell>
          <cell r="BP465">
            <v>160.29999999999927</v>
          </cell>
          <cell r="BQ465">
            <v>3.875</v>
          </cell>
          <cell r="BR465">
            <v>-455.39700000034645</v>
          </cell>
          <cell r="BS465">
            <v>20.256000000001222</v>
          </cell>
          <cell r="BT465">
            <v>199.75999999999476</v>
          </cell>
          <cell r="BU465">
            <v>291.13999999999942</v>
          </cell>
          <cell r="BV465">
            <v>56.145000000004075</v>
          </cell>
          <cell r="BW465">
            <v>-44.090000000025611</v>
          </cell>
          <cell r="BX465">
            <v>-105.13999999999942</v>
          </cell>
          <cell r="BY465">
            <v>-482.76000000000931</v>
          </cell>
          <cell r="BZ465">
            <v>-559.40000000002328</v>
          </cell>
          <cell r="CA465">
            <v>13.580000000016298</v>
          </cell>
          <cell r="CB465">
            <v>68.954999999987194</v>
          </cell>
          <cell r="CC465">
            <v>72.655000000000655</v>
          </cell>
          <cell r="CD465">
            <v>13.502000000000407</v>
          </cell>
          <cell r="CE465">
            <v>-367.32299999985844</v>
          </cell>
          <cell r="CF465">
            <v>-20.714999999996508</v>
          </cell>
          <cell r="CG465">
            <v>132.99199999999837</v>
          </cell>
          <cell r="CH465">
            <v>217.04000000000815</v>
          </cell>
          <cell r="CI465">
            <v>211.05000000000291</v>
          </cell>
          <cell r="CJ465">
            <v>-48</v>
          </cell>
          <cell r="CK465">
            <v>-27.809999999997672</v>
          </cell>
          <cell r="CL465">
            <v>-588.31000000002678</v>
          </cell>
          <cell r="CM465">
            <v>-562.44000000000233</v>
          </cell>
          <cell r="CN465">
            <v>99.589999999996508</v>
          </cell>
          <cell r="CO465">
            <v>80.580000000001746</v>
          </cell>
          <cell r="CP465">
            <v>101.09300000000076</v>
          </cell>
          <cell r="CQ465">
            <v>37.606999999999971</v>
          </cell>
          <cell r="CR465">
            <v>-551.72000000020489</v>
          </cell>
          <cell r="CS465">
            <v>-3.5850000000064028</v>
          </cell>
          <cell r="CT465">
            <v>78.953000000001339</v>
          </cell>
          <cell r="CU465">
            <v>137.25</v>
          </cell>
          <cell r="CV465">
            <v>67.959999999991851</v>
          </cell>
          <cell r="CW465">
            <v>-62.619999999995343</v>
          </cell>
          <cell r="CX465">
            <v>-194.31600000000617</v>
          </cell>
          <cell r="CY465">
            <v>-470.35999999998603</v>
          </cell>
          <cell r="CZ465">
            <v>-548.30999999999767</v>
          </cell>
          <cell r="DA465">
            <v>47.163999999989755</v>
          </cell>
          <cell r="DB465">
            <v>49.865000000005239</v>
          </cell>
          <cell r="DC465">
            <v>308.11699999999837</v>
          </cell>
          <cell r="DD465">
            <v>38.162000000000262</v>
          </cell>
          <cell r="DE465">
            <v>-699.33000000030734</v>
          </cell>
          <cell r="DF465">
            <v>33.936000000001513</v>
          </cell>
          <cell r="DG465">
            <v>43.74199999999837</v>
          </cell>
          <cell r="DH465">
            <v>166.85599999999977</v>
          </cell>
          <cell r="DI465">
            <v>88.814999999987776</v>
          </cell>
          <cell r="DJ465">
            <v>-198.78000000002794</v>
          </cell>
          <cell r="DK465">
            <v>-149.32000000000698</v>
          </cell>
          <cell r="DL465">
            <v>-443.82099999999627</v>
          </cell>
          <cell r="DM465">
            <v>-470.50999999998021</v>
          </cell>
          <cell r="DN465">
            <v>76.533999999999651</v>
          </cell>
          <cell r="DO465">
            <v>13.090000000000146</v>
          </cell>
          <cell r="DP465">
            <v>156.12800000000061</v>
          </cell>
          <cell r="DQ465">
            <v>-16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F466">
            <v>90.355000000003201</v>
          </cell>
          <cell r="G466">
            <v>153.77399999999034</v>
          </cell>
          <cell r="H466">
            <v>44.371960000004037</v>
          </cell>
          <cell r="I466">
            <v>-15.252000000000407</v>
          </cell>
          <cell r="J466">
            <v>22.043499999999767</v>
          </cell>
          <cell r="K466">
            <v>1.2480000000000473</v>
          </cell>
          <cell r="L466">
            <v>1.6402586999999986</v>
          </cell>
          <cell r="M466">
            <v>16.404080000002068</v>
          </cell>
          <cell r="N466">
            <v>-32.102359999999862</v>
          </cell>
          <cell r="O466">
            <v>34.127000000000407</v>
          </cell>
          <cell r="P466">
            <v>95.436699999998382</v>
          </cell>
          <cell r="Q466">
            <v>79.177999999999884</v>
          </cell>
          <cell r="R466">
            <v>253.32905000005849</v>
          </cell>
          <cell r="S466">
            <v>178.35499999999593</v>
          </cell>
          <cell r="T466">
            <v>140.74419000000125</v>
          </cell>
          <cell r="U466">
            <v>28.755899999996473</v>
          </cell>
          <cell r="V466">
            <v>-53.7549999999992</v>
          </cell>
          <cell r="W466">
            <v>-9.5119999999988067</v>
          </cell>
          <cell r="X466">
            <v>13.636199999999917</v>
          </cell>
          <cell r="Y466">
            <v>1.2806499999999801</v>
          </cell>
          <cell r="Z466">
            <v>-28.173000000000684</v>
          </cell>
          <cell r="AA466">
            <v>-82.27599999999984</v>
          </cell>
          <cell r="AB466">
            <v>-25.703819999995176</v>
          </cell>
          <cell r="AC466">
            <v>5.0859999999993306</v>
          </cell>
          <cell r="AD466">
            <v>84.89093000000139</v>
          </cell>
          <cell r="AE466">
            <v>425.81888000006438</v>
          </cell>
          <cell r="AF466">
            <v>253.04801999999472</v>
          </cell>
          <cell r="AG466">
            <v>104.30470000000059</v>
          </cell>
          <cell r="AH466">
            <v>76.80967000000237</v>
          </cell>
          <cell r="AI466">
            <v>-19.800999999999476</v>
          </cell>
          <cell r="AJ466">
            <v>-16.654999999998836</v>
          </cell>
          <cell r="AK466">
            <v>4.9794999999999163</v>
          </cell>
          <cell r="AL466">
            <v>-3.4715000000001055</v>
          </cell>
          <cell r="AM466">
            <v>2.9619999999995343</v>
          </cell>
          <cell r="AN466">
            <v>-41.735599999999977</v>
          </cell>
          <cell r="AO466">
            <v>-22.387910000001284</v>
          </cell>
          <cell r="AP466">
            <v>65.863000000001193</v>
          </cell>
          <cell r="AQ466">
            <v>21.903000000002066</v>
          </cell>
          <cell r="AR466">
            <v>174.79026000003796</v>
          </cell>
          <cell r="AS466">
            <v>239.40999999999622</v>
          </cell>
          <cell r="AT466">
            <v>112.50050999999075</v>
          </cell>
          <cell r="AU466">
            <v>83.847060000000056</v>
          </cell>
          <cell r="AV466">
            <v>-50.413000000000466</v>
          </cell>
          <cell r="AW466">
            <v>3.6340000000000146</v>
          </cell>
          <cell r="AX466">
            <v>-7.6743999999998778</v>
          </cell>
          <cell r="AY466">
            <v>-17.713770000000068</v>
          </cell>
          <cell r="AZ466">
            <v>-213.91500000000087</v>
          </cell>
          <cell r="BA466">
            <v>-107.69427999999971</v>
          </cell>
          <cell r="BB466">
            <v>45.902290000001813</v>
          </cell>
          <cell r="BC466">
            <v>38.626000000000204</v>
          </cell>
          <cell r="BD466">
            <v>48.280849999999191</v>
          </cell>
          <cell r="BE466">
            <v>160.78193800000008</v>
          </cell>
          <cell r="BF466">
            <v>100.99306000000797</v>
          </cell>
          <cell r="BG466">
            <v>152.56599999999889</v>
          </cell>
          <cell r="BH466">
            <v>111.76299999999901</v>
          </cell>
          <cell r="BI466">
            <v>-25.20299999999952</v>
          </cell>
          <cell r="BJ466">
            <v>-23.500275000000329</v>
          </cell>
          <cell r="BK466">
            <v>3.1829429999997956</v>
          </cell>
          <cell r="BL466">
            <v>4.5747499999997672</v>
          </cell>
          <cell r="BM466">
            <v>-93.969450000000506</v>
          </cell>
          <cell r="BN466">
            <v>-116.81952999999885</v>
          </cell>
          <cell r="BO466">
            <v>-34.532560000001467</v>
          </cell>
          <cell r="BP466">
            <v>21.627000000000407</v>
          </cell>
          <cell r="BQ466">
            <v>60.099999999998545</v>
          </cell>
          <cell r="BR466">
            <v>402.27765000000363</v>
          </cell>
          <cell r="BS466">
            <v>174.51600000000326</v>
          </cell>
          <cell r="BT466">
            <v>302.82110999999713</v>
          </cell>
          <cell r="BU466">
            <v>59.432000000000698</v>
          </cell>
          <cell r="BV466">
            <v>-31.568999999999505</v>
          </cell>
          <cell r="BW466">
            <v>4.4775000000008731</v>
          </cell>
          <cell r="BX466">
            <v>4.0018000000000029</v>
          </cell>
          <cell r="BY466">
            <v>-90.515049999999974</v>
          </cell>
          <cell r="BZ466">
            <v>6.1417400000027556</v>
          </cell>
          <cell r="CA466">
            <v>-113.49645999999848</v>
          </cell>
          <cell r="CB466">
            <v>-21.638999999999214</v>
          </cell>
          <cell r="CC466">
            <v>54.298999999999069</v>
          </cell>
          <cell r="CD466">
            <v>53.80801000000065</v>
          </cell>
          <cell r="CE466">
            <v>377.93008800002281</v>
          </cell>
          <cell r="CF466">
            <v>199.52158000000054</v>
          </cell>
          <cell r="CG466">
            <v>128.38200000000143</v>
          </cell>
          <cell r="CH466">
            <v>41.612999999997555</v>
          </cell>
          <cell r="CI466">
            <v>-23.372999999999593</v>
          </cell>
          <cell r="CJ466">
            <v>24.975571999999374</v>
          </cell>
          <cell r="CK466">
            <v>4.1565059999993537</v>
          </cell>
          <cell r="CL466">
            <v>52.181809999999132</v>
          </cell>
          <cell r="CM466">
            <v>31.526700000002165</v>
          </cell>
          <cell r="CN466">
            <v>-160.25708000000304</v>
          </cell>
          <cell r="CO466">
            <v>-77.386000000002241</v>
          </cell>
          <cell r="CP466">
            <v>97.093000000000757</v>
          </cell>
          <cell r="CQ466">
            <v>59.495999999999185</v>
          </cell>
          <cell r="CR466">
            <v>210.47365999990143</v>
          </cell>
          <cell r="CS466">
            <v>128.22376999999688</v>
          </cell>
          <cell r="CT466">
            <v>179.22000000000116</v>
          </cell>
          <cell r="CU466">
            <v>56.13003999999637</v>
          </cell>
          <cell r="CV466">
            <v>2.0030000000006112</v>
          </cell>
          <cell r="CW466">
            <v>-9.1150000000016007</v>
          </cell>
          <cell r="CX466">
            <v>24.074999999999818</v>
          </cell>
          <cell r="CY466">
            <v>-13.421030000001338</v>
          </cell>
          <cell r="CZ466">
            <v>-1.2578000000030443</v>
          </cell>
          <cell r="DA466">
            <v>-100.4269400000012</v>
          </cell>
          <cell r="DB466">
            <v>-42.981999999999971</v>
          </cell>
          <cell r="DC466">
            <v>2.5570000000006985</v>
          </cell>
          <cell r="DD466">
            <v>-14.532380000004196</v>
          </cell>
          <cell r="DE466">
            <v>232.10163500002818</v>
          </cell>
          <cell r="DF466">
            <v>166.60149999999703</v>
          </cell>
          <cell r="DG466">
            <v>93.452564999999595</v>
          </cell>
          <cell r="DH466">
            <v>-23.532840000003489</v>
          </cell>
          <cell r="DI466">
            <v>-46.058000000000902</v>
          </cell>
          <cell r="DJ466">
            <v>-9.602999999999156</v>
          </cell>
          <cell r="DK466">
            <v>-9.863999999999578</v>
          </cell>
          <cell r="DL466">
            <v>9.5236499999991793</v>
          </cell>
          <cell r="DM466">
            <v>75.261700000002747</v>
          </cell>
          <cell r="DN466">
            <v>-108.07000000000335</v>
          </cell>
          <cell r="DO466">
            <v>-12.103539999996428</v>
          </cell>
          <cell r="DP466">
            <v>41.047780000000785</v>
          </cell>
          <cell r="DQ466">
            <v>55.445820000000822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-0.2277000000000271</v>
          </cell>
          <cell r="G467">
            <v>7.4537000000000262</v>
          </cell>
          <cell r="H467">
            <v>1.2296499999999924</v>
          </cell>
          <cell r="I467">
            <v>0</v>
          </cell>
          <cell r="J467">
            <v>0</v>
          </cell>
          <cell r="K467">
            <v>0</v>
          </cell>
          <cell r="L467">
            <v>-0.76380000000000337</v>
          </cell>
          <cell r="M467">
            <v>0</v>
          </cell>
          <cell r="N467">
            <v>-3.2026900000000182</v>
          </cell>
          <cell r="O467">
            <v>-0.58240000000000691</v>
          </cell>
          <cell r="P467">
            <v>5.6623500000000035</v>
          </cell>
          <cell r="Q467">
            <v>0</v>
          </cell>
          <cell r="R467">
            <v>6.5193500000013955</v>
          </cell>
          <cell r="S467">
            <v>-1.2485899999999219</v>
          </cell>
          <cell r="T467">
            <v>-2.1531999999999698</v>
          </cell>
          <cell r="U467">
            <v>1.4058200000000625</v>
          </cell>
          <cell r="V467">
            <v>0</v>
          </cell>
          <cell r="W467">
            <v>-2.3253500000000003</v>
          </cell>
          <cell r="X467">
            <v>0</v>
          </cell>
          <cell r="Y467">
            <v>-5.1147700000000214</v>
          </cell>
          <cell r="Z467">
            <v>-1.1555000000000746</v>
          </cell>
          <cell r="AA467">
            <v>1.322400000000016</v>
          </cell>
          <cell r="AB467">
            <v>0.33650000000000091</v>
          </cell>
          <cell r="AC467">
            <v>2.5839300000000094</v>
          </cell>
          <cell r="AD467">
            <v>12.868110000000001</v>
          </cell>
          <cell r="AE467">
            <v>10.652969999999186</v>
          </cell>
          <cell r="AF467">
            <v>-6.219159999999988</v>
          </cell>
          <cell r="AG467">
            <v>-3.1978199999999788</v>
          </cell>
          <cell r="AH467">
            <v>10.480549999999994</v>
          </cell>
          <cell r="AI467">
            <v>0</v>
          </cell>
          <cell r="AJ467">
            <v>2.0359499999999855</v>
          </cell>
          <cell r="AK467">
            <v>0</v>
          </cell>
          <cell r="AL467">
            <v>3.4972000000000207</v>
          </cell>
          <cell r="AM467">
            <v>0</v>
          </cell>
          <cell r="AN467">
            <v>6.2879999999950087E-2</v>
          </cell>
          <cell r="AO467">
            <v>4.657100000000014</v>
          </cell>
          <cell r="AP467">
            <v>0</v>
          </cell>
          <cell r="AQ467">
            <v>-0.66372999999998683</v>
          </cell>
          <cell r="AR467">
            <v>-6.479549999999108</v>
          </cell>
          <cell r="AS467">
            <v>0.12986000000000786</v>
          </cell>
          <cell r="AT467">
            <v>2.054520000000025</v>
          </cell>
          <cell r="AU467">
            <v>-0.76193999999998141</v>
          </cell>
          <cell r="AV467">
            <v>0.26372999999999536</v>
          </cell>
          <cell r="AW467">
            <v>-5.2069699999999983</v>
          </cell>
          <cell r="AX467">
            <v>0</v>
          </cell>
          <cell r="AY467">
            <v>-6.3584000000000742</v>
          </cell>
          <cell r="AZ467">
            <v>2.4140300000000252</v>
          </cell>
          <cell r="BA467">
            <v>-2.3317599999999743</v>
          </cell>
          <cell r="BB467">
            <v>0</v>
          </cell>
          <cell r="BC467">
            <v>3.31738</v>
          </cell>
          <cell r="BD467">
            <v>0</v>
          </cell>
          <cell r="BE467">
            <v>13.29663999999957</v>
          </cell>
          <cell r="BF467">
            <v>5.685100000000034</v>
          </cell>
          <cell r="BG467">
            <v>13.206500000000005</v>
          </cell>
          <cell r="BH467">
            <v>2.4071299999999383</v>
          </cell>
          <cell r="BI467">
            <v>0</v>
          </cell>
          <cell r="BJ467">
            <v>0</v>
          </cell>
          <cell r="BK467">
            <v>0</v>
          </cell>
          <cell r="BL467">
            <v>-3.2282999999999902</v>
          </cell>
          <cell r="BM467">
            <v>-3.9509999999999081</v>
          </cell>
          <cell r="BN467">
            <v>-3.1024799999999573</v>
          </cell>
          <cell r="BO467">
            <v>2.2796899999999596</v>
          </cell>
          <cell r="BP467">
            <v>0</v>
          </cell>
          <cell r="BQ467">
            <v>0</v>
          </cell>
          <cell r="BR467">
            <v>6.4018439999990733</v>
          </cell>
          <cell r="BS467">
            <v>0</v>
          </cell>
          <cell r="BT467">
            <v>1.4511999999999716</v>
          </cell>
          <cell r="BU467">
            <v>0</v>
          </cell>
          <cell r="BV467">
            <v>0</v>
          </cell>
          <cell r="BW467">
            <v>-0.85316600000000165</v>
          </cell>
          <cell r="BX467">
            <v>0</v>
          </cell>
          <cell r="BY467">
            <v>-2.9841400000000249</v>
          </cell>
          <cell r="BZ467">
            <v>-0.75509999999997035</v>
          </cell>
          <cell r="CA467">
            <v>4.176400000000001</v>
          </cell>
          <cell r="CB467">
            <v>3.9425699999999892</v>
          </cell>
          <cell r="CC467">
            <v>0</v>
          </cell>
          <cell r="CD467">
            <v>1.4240800000000036</v>
          </cell>
          <cell r="CE467">
            <v>-14.81747600000017</v>
          </cell>
          <cell r="CF467">
            <v>6.5102800000000229</v>
          </cell>
          <cell r="CG467">
            <v>7.02828999999997</v>
          </cell>
          <cell r="CH467">
            <v>-2.8651999999999589</v>
          </cell>
          <cell r="CI467">
            <v>-3.5</v>
          </cell>
          <cell r="CJ467">
            <v>1.7823239999999885</v>
          </cell>
          <cell r="CK467">
            <v>0</v>
          </cell>
          <cell r="CL467">
            <v>-9.226069999999936</v>
          </cell>
          <cell r="CM467">
            <v>-2.6806000000001404</v>
          </cell>
          <cell r="CN467">
            <v>-4.6043000000000234</v>
          </cell>
          <cell r="CO467">
            <v>0</v>
          </cell>
          <cell r="CP467">
            <v>0</v>
          </cell>
          <cell r="CQ467">
            <v>-7.2622000000000071</v>
          </cell>
          <cell r="CR467">
            <v>-24.163859999998749</v>
          </cell>
          <cell r="CS467">
            <v>-4.2120499999999765</v>
          </cell>
          <cell r="CT467">
            <v>0</v>
          </cell>
          <cell r="CU467">
            <v>0.52510000000006585</v>
          </cell>
          <cell r="CV467">
            <v>-9.6022799999999933</v>
          </cell>
          <cell r="CW467">
            <v>3.189850000000007</v>
          </cell>
          <cell r="CX467">
            <v>0</v>
          </cell>
          <cell r="CY467">
            <v>-8.0214899999999716</v>
          </cell>
          <cell r="CZ467">
            <v>-3.6363999999998668</v>
          </cell>
          <cell r="DA467">
            <v>-0.76351999999997133</v>
          </cell>
          <cell r="DB467">
            <v>3.5</v>
          </cell>
          <cell r="DC467">
            <v>0</v>
          </cell>
          <cell r="DD467">
            <v>-5.1430700000000229</v>
          </cell>
          <cell r="DE467">
            <v>-1.3927000000003318</v>
          </cell>
          <cell r="DF467">
            <v>6.0477300000000014</v>
          </cell>
          <cell r="DG467">
            <v>2.2809299999999837</v>
          </cell>
          <cell r="DH467">
            <v>0</v>
          </cell>
          <cell r="DI467">
            <v>-3.5</v>
          </cell>
          <cell r="DJ467">
            <v>0</v>
          </cell>
          <cell r="DK467">
            <v>0</v>
          </cell>
          <cell r="DL467">
            <v>-3.0841299999999592</v>
          </cell>
          <cell r="DM467">
            <v>-7.4750999999998839</v>
          </cell>
          <cell r="DN467">
            <v>-3.7647999999999229</v>
          </cell>
          <cell r="DO467">
            <v>10.76084000000003</v>
          </cell>
          <cell r="DP467">
            <v>0.39155999999999835</v>
          </cell>
          <cell r="DQ467">
            <v>-3.0497300000000678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226.19329999992624</v>
          </cell>
          <cell r="G471">
            <v>548.17769999997108</v>
          </cell>
          <cell r="H471">
            <v>60.5270100000198</v>
          </cell>
          <cell r="I471">
            <v>-59.969799999991665</v>
          </cell>
          <cell r="J471">
            <v>210.59210000000894</v>
          </cell>
          <cell r="K471">
            <v>-290.62829999992391</v>
          </cell>
          <cell r="L471">
            <v>-461.66494130001229</v>
          </cell>
          <cell r="M471">
            <v>-184.30501999997068</v>
          </cell>
          <cell r="N471">
            <v>-20.762650000018766</v>
          </cell>
          <cell r="O471">
            <v>10.346600000018952</v>
          </cell>
          <cell r="P471">
            <v>472.93755000000237</v>
          </cell>
          <cell r="Q471">
            <v>29.491399999998976</v>
          </cell>
          <cell r="R471">
            <v>70.200629999861121</v>
          </cell>
          <cell r="S471">
            <v>298.84911000006832</v>
          </cell>
          <cell r="T471">
            <v>226.80598999999347</v>
          </cell>
          <cell r="U471">
            <v>84.332519999996293</v>
          </cell>
          <cell r="V471">
            <v>-53.876649999976507</v>
          </cell>
          <cell r="W471">
            <v>417.61064999981318</v>
          </cell>
          <cell r="X471">
            <v>-187.78659999999218</v>
          </cell>
          <cell r="Y471">
            <v>-652.95175999999628</v>
          </cell>
          <cell r="Z471">
            <v>-593.4436000000569</v>
          </cell>
          <cell r="AA471">
            <v>-111.54485000000568</v>
          </cell>
          <cell r="AB471">
            <v>162.40215000000899</v>
          </cell>
          <cell r="AC471">
            <v>252.62863000000652</v>
          </cell>
          <cell r="AD471">
            <v>227.175040000031</v>
          </cell>
          <cell r="AE471">
            <v>300.00704799965024</v>
          </cell>
          <cell r="AF471">
            <v>426.56757999997353</v>
          </cell>
          <cell r="AG471">
            <v>276.15609999997832</v>
          </cell>
          <cell r="AH471">
            <v>366.93121999991126</v>
          </cell>
          <cell r="AI471">
            <v>-36.703699999998207</v>
          </cell>
          <cell r="AJ471">
            <v>357.07854999997653</v>
          </cell>
          <cell r="AK471">
            <v>-331.27350000003935</v>
          </cell>
          <cell r="AL471">
            <v>-651.80649999997695</v>
          </cell>
          <cell r="AM471">
            <v>-507.35700000001816</v>
          </cell>
          <cell r="AN471">
            <v>-22.176559999992605</v>
          </cell>
          <cell r="AO471">
            <v>-0.65080999999190681</v>
          </cell>
          <cell r="AP471">
            <v>292.94827800001076</v>
          </cell>
          <cell r="AQ471">
            <v>130.29339000000618</v>
          </cell>
          <cell r="AR471">
            <v>230.01184500008821</v>
          </cell>
          <cell r="AS471">
            <v>282.73866500001168</v>
          </cell>
          <cell r="AT471">
            <v>356.63717999997607</v>
          </cell>
          <cell r="AU471">
            <v>422.96591999998782</v>
          </cell>
          <cell r="AV471">
            <v>-24.035130000003846</v>
          </cell>
          <cell r="AW471">
            <v>178.49832999985665</v>
          </cell>
          <cell r="AX471">
            <v>-303.59540000002016</v>
          </cell>
          <cell r="AY471">
            <v>-666.10662999996566</v>
          </cell>
          <cell r="AZ471">
            <v>-538.06726999999955</v>
          </cell>
          <cell r="BA471">
            <v>-27.042339999985415</v>
          </cell>
          <cell r="BB471">
            <v>87.047290000016801</v>
          </cell>
          <cell r="BC471">
            <v>319.57237999999052</v>
          </cell>
          <cell r="BD471">
            <v>141.39884999999776</v>
          </cell>
          <cell r="BE471">
            <v>73.237698000390083</v>
          </cell>
          <cell r="BF471">
            <v>139.57716000001528</v>
          </cell>
          <cell r="BG471">
            <v>452.27509999999893</v>
          </cell>
          <cell r="BH471">
            <v>459.87173000001349</v>
          </cell>
          <cell r="BI471">
            <v>62.615969999998924</v>
          </cell>
          <cell r="BJ471">
            <v>87.463725000037812</v>
          </cell>
          <cell r="BK471">
            <v>-205.77205699999467</v>
          </cell>
          <cell r="BL471">
            <v>-612.37434999996913</v>
          </cell>
          <cell r="BM471">
            <v>-549.54045000002952</v>
          </cell>
          <cell r="BN471">
            <v>-150.50777999998536</v>
          </cell>
          <cell r="BO471">
            <v>30.180129999993369</v>
          </cell>
          <cell r="BP471">
            <v>226.16352000000188</v>
          </cell>
          <cell r="BQ471">
            <v>133.28500000000349</v>
          </cell>
          <cell r="BR471">
            <v>416.16715099941939</v>
          </cell>
          <cell r="BS471">
            <v>413.04499999999825</v>
          </cell>
          <cell r="BT471">
            <v>602.56488999997964</v>
          </cell>
          <cell r="BU471">
            <v>325.6020000000135</v>
          </cell>
          <cell r="BV471">
            <v>-42.169999999998254</v>
          </cell>
          <cell r="BW471">
            <v>-42.121966000064276</v>
          </cell>
          <cell r="BX471">
            <v>-79.051200000016252</v>
          </cell>
          <cell r="BY471">
            <v>-585.7565899999754</v>
          </cell>
          <cell r="BZ471">
            <v>-543.97045999992406</v>
          </cell>
          <cell r="CA471">
            <v>-138.30592999997316</v>
          </cell>
          <cell r="CB471">
            <v>58.138569999980973</v>
          </cell>
          <cell r="CC471">
            <v>228.72874700000102</v>
          </cell>
          <cell r="CD471">
            <v>219.46409000000858</v>
          </cell>
          <cell r="CE471">
            <v>389.17295199958608</v>
          </cell>
          <cell r="CF471">
            <v>595.83485999997356</v>
          </cell>
          <cell r="CG471">
            <v>368.25492999999551</v>
          </cell>
          <cell r="CH471">
            <v>196.62880000000587</v>
          </cell>
          <cell r="CI471">
            <v>112.84620000002906</v>
          </cell>
          <cell r="CJ471">
            <v>-13.14010399999097</v>
          </cell>
          <cell r="CK471">
            <v>31.596905999991577</v>
          </cell>
          <cell r="CL471">
            <v>-560.8487600000517</v>
          </cell>
          <cell r="CM471">
            <v>-562.29660000000149</v>
          </cell>
          <cell r="CN471">
            <v>-262.82907999999588</v>
          </cell>
          <cell r="CO471">
            <v>-60.156000000017229</v>
          </cell>
          <cell r="CP471">
            <v>329.78699999999662</v>
          </cell>
          <cell r="CQ471">
            <v>213.4948000000004</v>
          </cell>
          <cell r="CR471">
            <v>107.18282999983057</v>
          </cell>
          <cell r="CS471">
            <v>597.2067199999874</v>
          </cell>
          <cell r="CT471">
            <v>471.5770799999882</v>
          </cell>
          <cell r="CU471">
            <v>165.26214000000618</v>
          </cell>
          <cell r="CV471">
            <v>-3.6645900000294205</v>
          </cell>
          <cell r="CW471">
            <v>-58.7981499999878</v>
          </cell>
          <cell r="CX471">
            <v>-142.68840000001364</v>
          </cell>
          <cell r="CY471">
            <v>-631.73121999998693</v>
          </cell>
          <cell r="CZ471">
            <v>-576.29859999992186</v>
          </cell>
          <cell r="DA471">
            <v>-217.93170000001555</v>
          </cell>
          <cell r="DB471">
            <v>13.87699999997858</v>
          </cell>
          <cell r="DC471">
            <v>309.60099999999511</v>
          </cell>
          <cell r="DD471">
            <v>180.77155000000494</v>
          </cell>
          <cell r="DE471">
            <v>-202.3899089996703</v>
          </cell>
          <cell r="DF471">
            <v>489.28467999998247</v>
          </cell>
          <cell r="DG471">
            <v>290.93449500000861</v>
          </cell>
          <cell r="DH471">
            <v>47.1487599999964</v>
          </cell>
          <cell r="DI471">
            <v>-26.472759999989648</v>
          </cell>
          <cell r="DJ471">
            <v>-177.1480000000447</v>
          </cell>
          <cell r="DK471">
            <v>-148.31830000001355</v>
          </cell>
          <cell r="DL471">
            <v>-550.62718000001041</v>
          </cell>
          <cell r="DM471">
            <v>-614.31309999985388</v>
          </cell>
          <cell r="DN471">
            <v>-28.986143999994965</v>
          </cell>
          <cell r="DO471">
            <v>89.527299999987008</v>
          </cell>
          <cell r="DP471">
            <v>290.52500000000873</v>
          </cell>
          <cell r="DQ471">
            <v>136.05534000000625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3">
          <cell r="F473">
            <v>2290.5832999998238</v>
          </cell>
          <cell r="G473">
            <v>2355.1476999999722</v>
          </cell>
          <cell r="H473">
            <v>2170.1170100001618</v>
          </cell>
          <cell r="I473">
            <v>1753.2602000000188</v>
          </cell>
          <cell r="J473">
            <v>1999.812099999981</v>
          </cell>
          <cell r="K473">
            <v>1955.0117000000319</v>
          </cell>
          <cell r="L473">
            <v>2122.2350586999673</v>
          </cell>
          <cell r="M473">
            <v>2503.9649800000479</v>
          </cell>
          <cell r="N473">
            <v>2617.4873500000685</v>
          </cell>
          <cell r="O473">
            <v>2538.0666000000201</v>
          </cell>
          <cell r="P473">
            <v>2994.8375499999383</v>
          </cell>
          <cell r="Q473">
            <v>2511.3913999999641</v>
          </cell>
          <cell r="R473">
            <v>27261.070629999042</v>
          </cell>
          <cell r="S473">
            <v>2363.2391100000823</v>
          </cell>
          <cell r="T473">
            <v>1953.6659899998922</v>
          </cell>
          <cell r="U473">
            <v>2193.9225200000219</v>
          </cell>
          <cell r="V473">
            <v>1759.3533499999903</v>
          </cell>
          <cell r="W473">
            <v>2206.8306499996688</v>
          </cell>
          <cell r="X473">
            <v>2057.8534000000218</v>
          </cell>
          <cell r="Y473">
            <v>1930.9482399999397</v>
          </cell>
          <cell r="Z473">
            <v>2094.8263999999035</v>
          </cell>
          <cell r="AA473">
            <v>2526.7051499999361</v>
          </cell>
          <cell r="AB473">
            <v>2690.1221499999519</v>
          </cell>
          <cell r="AC473">
            <v>2774.528629999957</v>
          </cell>
          <cell r="AD473">
            <v>2709.0750400000252</v>
          </cell>
          <cell r="AE473">
            <v>27490.877047999762</v>
          </cell>
          <cell r="AF473">
            <v>2490.9575800000457</v>
          </cell>
          <cell r="AG473">
            <v>2003.0160999999498</v>
          </cell>
          <cell r="AH473">
            <v>2476.5212199999951</v>
          </cell>
          <cell r="AI473">
            <v>1776.5263000000268</v>
          </cell>
          <cell r="AJ473">
            <v>2146.2985499999486</v>
          </cell>
          <cell r="AK473">
            <v>1914.3664999998873</v>
          </cell>
          <cell r="AL473">
            <v>1932.0935000000754</v>
          </cell>
          <cell r="AM473">
            <v>2180.9129999998258</v>
          </cell>
          <cell r="AN473">
            <v>2616.0734399999492</v>
          </cell>
          <cell r="AO473">
            <v>2527.069189999951</v>
          </cell>
          <cell r="AP473">
            <v>2814.8482780000195</v>
          </cell>
          <cell r="AQ473">
            <v>2612.1933900000877</v>
          </cell>
          <cell r="AR473">
            <v>27420.8818450002</v>
          </cell>
          <cell r="AS473">
            <v>2347.1286649999092</v>
          </cell>
          <cell r="AT473">
            <v>2083.4971799999475</v>
          </cell>
          <cell r="AU473">
            <v>2532.5559199999552</v>
          </cell>
          <cell r="AV473">
            <v>1789.1948699998902</v>
          </cell>
          <cell r="AW473">
            <v>1967.7183299998287</v>
          </cell>
          <cell r="AX473">
            <v>1942.0446000000229</v>
          </cell>
          <cell r="AY473">
            <v>1917.7933700000867</v>
          </cell>
          <cell r="AZ473">
            <v>2150.2027300000191</v>
          </cell>
          <cell r="BA473">
            <v>2611.2076600000728</v>
          </cell>
          <cell r="BB473">
            <v>2614.7672899999889</v>
          </cell>
          <cell r="BC473">
            <v>2841.4723800000502</v>
          </cell>
          <cell r="BD473">
            <v>2623.298850000021</v>
          </cell>
          <cell r="BE473">
            <v>27344.217698000371</v>
          </cell>
          <cell r="BF473">
            <v>2203.9671600000001</v>
          </cell>
          <cell r="BG473">
            <v>2259.2451000000001</v>
          </cell>
          <cell r="BH473">
            <v>2569.4617299999809</v>
          </cell>
          <cell r="BI473">
            <v>1875.845970000024</v>
          </cell>
          <cell r="BJ473">
            <v>1876.6837250001263</v>
          </cell>
          <cell r="BK473">
            <v>2039.867942999932</v>
          </cell>
          <cell r="BL473">
            <v>1971.5256499999668</v>
          </cell>
          <cell r="BM473">
            <v>2138.7295499999309</v>
          </cell>
          <cell r="BN473">
            <v>2487.7422200000146</v>
          </cell>
          <cell r="BO473">
            <v>2557.9001299999654</v>
          </cell>
          <cell r="BP473">
            <v>2748.0635200000252</v>
          </cell>
          <cell r="BQ473">
            <v>2615.1849999999977</v>
          </cell>
          <cell r="BR473">
            <v>27607.037150999531</v>
          </cell>
          <cell r="BS473">
            <v>2477.4349999999977</v>
          </cell>
          <cell r="BT473">
            <v>2329.4248899999075</v>
          </cell>
          <cell r="BU473">
            <v>2435.1920000000391</v>
          </cell>
          <cell r="BV473">
            <v>1771.0599999999395</v>
          </cell>
          <cell r="BW473">
            <v>1747.0980339999078</v>
          </cell>
          <cell r="BX473">
            <v>2166.5888000000268</v>
          </cell>
          <cell r="BY473">
            <v>1998.1434100000188</v>
          </cell>
          <cell r="BZ473">
            <v>2144.2995400000364</v>
          </cell>
          <cell r="CA473">
            <v>2499.9440699999686</v>
          </cell>
          <cell r="CB473">
            <v>2585.8585699999239</v>
          </cell>
          <cell r="CC473">
            <v>2750.6287470000098</v>
          </cell>
          <cell r="CD473">
            <v>2701.3640899999882</v>
          </cell>
          <cell r="CE473">
            <v>27580.042951999232</v>
          </cell>
          <cell r="CF473">
            <v>2660.2248600000166</v>
          </cell>
          <cell r="CG473">
            <v>2095.1149300000397</v>
          </cell>
          <cell r="CH473">
            <v>2306.2188000000315</v>
          </cell>
          <cell r="CI473">
            <v>1926.0762000000104</v>
          </cell>
          <cell r="CJ473">
            <v>1776.0798959999811</v>
          </cell>
          <cell r="CK473">
            <v>2277.2369060000055</v>
          </cell>
          <cell r="CL473">
            <v>2023.0512399999425</v>
          </cell>
          <cell r="CM473">
            <v>2125.9733999999007</v>
          </cell>
          <cell r="CN473">
            <v>2375.4209200000041</v>
          </cell>
          <cell r="CO473">
            <v>2467.564000000013</v>
          </cell>
          <cell r="CP473">
            <v>2851.6870000000345</v>
          </cell>
          <cell r="CQ473">
            <v>2695.3948000000091</v>
          </cell>
          <cell r="CR473">
            <v>27298.052829999477</v>
          </cell>
          <cell r="CS473">
            <v>2661.5967200000305</v>
          </cell>
          <cell r="CT473">
            <v>2198.4370800000033</v>
          </cell>
          <cell r="CU473">
            <v>2274.8521399999736</v>
          </cell>
          <cell r="CV473">
            <v>1809.5654099999811</v>
          </cell>
          <cell r="CW473">
            <v>1730.4218500001589</v>
          </cell>
          <cell r="CX473">
            <v>2102.9515999999712</v>
          </cell>
          <cell r="CY473">
            <v>1952.168779999949</v>
          </cell>
          <cell r="CZ473">
            <v>2111.971400000155</v>
          </cell>
          <cell r="DA473">
            <v>2420.3182999999844</v>
          </cell>
          <cell r="DB473">
            <v>2541.5969999999506</v>
          </cell>
          <cell r="DC473">
            <v>2831.5009999999893</v>
          </cell>
          <cell r="DD473">
            <v>2662.6715500000282</v>
          </cell>
          <cell r="DE473">
            <v>27068.590091000311</v>
          </cell>
          <cell r="DF473">
            <v>2553.6746799999964</v>
          </cell>
          <cell r="DG473">
            <v>2097.9044950000243</v>
          </cell>
          <cell r="DH473">
            <v>2156.7387600000366</v>
          </cell>
          <cell r="DI473">
            <v>1786.7572400000645</v>
          </cell>
          <cell r="DJ473">
            <v>1612.0719999999274</v>
          </cell>
          <cell r="DK473">
            <v>2097.3216999999713</v>
          </cell>
          <cell r="DL473">
            <v>2033.2728199999547</v>
          </cell>
          <cell r="DM473">
            <v>2073.9569000001065</v>
          </cell>
          <cell r="DN473">
            <v>2609.2638560000341</v>
          </cell>
          <cell r="DO473">
            <v>2617.2472999999882</v>
          </cell>
          <cell r="DP473">
            <v>2812.4249999999884</v>
          </cell>
          <cell r="DQ473">
            <v>2617.955340000015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16.424836999969557</v>
          </cell>
          <cell r="S477">
            <v>0</v>
          </cell>
          <cell r="T477">
            <v>0</v>
          </cell>
          <cell r="U477">
            <v>16.424836999998661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7.7464600000530481</v>
          </cell>
          <cell r="AS477">
            <v>0</v>
          </cell>
          <cell r="AT477">
            <v>0</v>
          </cell>
          <cell r="AU477">
            <v>0</v>
          </cell>
          <cell r="AV477">
            <v>7.7464600000093924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8.2985830001998693</v>
          </cell>
          <cell r="BF477">
            <v>0</v>
          </cell>
          <cell r="BG477">
            <v>0</v>
          </cell>
          <cell r="BH477">
            <v>0</v>
          </cell>
          <cell r="BI477">
            <v>8.2985830000106944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19.276240000035614</v>
          </cell>
          <cell r="BS477">
            <v>0</v>
          </cell>
          <cell r="BT477">
            <v>0</v>
          </cell>
          <cell r="BU477">
            <v>5.7327880000084406</v>
          </cell>
          <cell r="BV477">
            <v>13.543451999983517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25.514526000013575</v>
          </cell>
          <cell r="CF477">
            <v>0</v>
          </cell>
          <cell r="CG477">
            <v>0</v>
          </cell>
          <cell r="CH477">
            <v>0</v>
          </cell>
          <cell r="CI477">
            <v>25.514526000013575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14.45092700002715</v>
          </cell>
          <cell r="CS477">
            <v>0</v>
          </cell>
          <cell r="CT477">
            <v>0</v>
          </cell>
          <cell r="CU477">
            <v>8.9040529999911087</v>
          </cell>
          <cell r="CV477">
            <v>5.5468739999923855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128.48174600000493</v>
          </cell>
          <cell r="DF477">
            <v>0</v>
          </cell>
          <cell r="DG477">
            <v>9.5338120000087656</v>
          </cell>
          <cell r="DH477">
            <v>41.393972999998368</v>
          </cell>
          <cell r="DI477">
            <v>64.502812999999151</v>
          </cell>
          <cell r="DJ477">
            <v>5.6422120000061113</v>
          </cell>
          <cell r="DK477">
            <v>7.4089359999925364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-3.0400000003282912E-2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285.25584200001322</v>
          </cell>
          <cell r="S478">
            <v>72.962795000006736</v>
          </cell>
          <cell r="T478">
            <v>54.359056000001146</v>
          </cell>
          <cell r="U478">
            <v>66.619228000003204</v>
          </cell>
          <cell r="V478">
            <v>28.25100399999792</v>
          </cell>
          <cell r="W478">
            <v>-21.100808000002871</v>
          </cell>
          <cell r="X478">
            <v>-1.4577520000020741</v>
          </cell>
          <cell r="Y478">
            <v>0</v>
          </cell>
          <cell r="Z478">
            <v>6.1057749999963562</v>
          </cell>
          <cell r="AA478">
            <v>-3.4589539999942644</v>
          </cell>
          <cell r="AB478">
            <v>0</v>
          </cell>
          <cell r="AC478">
            <v>48.505435999999463</v>
          </cell>
          <cell r="AD478">
            <v>34.470062000000325</v>
          </cell>
          <cell r="AE478">
            <v>254.03937200002838</v>
          </cell>
          <cell r="AF478">
            <v>84.427780999998504</v>
          </cell>
          <cell r="AG478">
            <v>61.171963000000687</v>
          </cell>
          <cell r="AH478">
            <v>73.354645000006713</v>
          </cell>
          <cell r="AI478">
            <v>-42.723021000001609</v>
          </cell>
          <cell r="AJ478">
            <v>-14.376861999997345</v>
          </cell>
          <cell r="AK478">
            <v>-28.5557159999953</v>
          </cell>
          <cell r="AL478">
            <v>0.29203200000483776</v>
          </cell>
          <cell r="AM478">
            <v>-11.679738999999245</v>
          </cell>
          <cell r="AN478">
            <v>5.3657509999975446</v>
          </cell>
          <cell r="AO478">
            <v>4.0283940000008442</v>
          </cell>
          <cell r="AP478">
            <v>69.831873000002815</v>
          </cell>
          <cell r="AQ478">
            <v>52.902270999999018</v>
          </cell>
          <cell r="AR478">
            <v>304.16836399992462</v>
          </cell>
          <cell r="AS478">
            <v>119.0706810000047</v>
          </cell>
          <cell r="AT478">
            <v>51.409140999996453</v>
          </cell>
          <cell r="AU478">
            <v>49.242318999997224</v>
          </cell>
          <cell r="AV478">
            <v>-0.61296600000059698</v>
          </cell>
          <cell r="AW478">
            <v>-1.9184349999995902</v>
          </cell>
          <cell r="AX478">
            <v>13.501672999998846</v>
          </cell>
          <cell r="AY478">
            <v>-9.4076209999984712</v>
          </cell>
          <cell r="AZ478">
            <v>4.7336450000002515</v>
          </cell>
          <cell r="BA478">
            <v>-13.903905000006489</v>
          </cell>
          <cell r="BB478">
            <v>2.5349569999998494</v>
          </cell>
          <cell r="BC478">
            <v>47.522417000000132</v>
          </cell>
          <cell r="BD478">
            <v>41.996458000001439</v>
          </cell>
          <cell r="BE478">
            <v>327.33480800001416</v>
          </cell>
          <cell r="BF478">
            <v>47.914900000003399</v>
          </cell>
          <cell r="BG478">
            <v>34.93061100000341</v>
          </cell>
          <cell r="BH478">
            <v>63.571071999998821</v>
          </cell>
          <cell r="BI478">
            <v>16.80406000000221</v>
          </cell>
          <cell r="BJ478">
            <v>16.961677999999665</v>
          </cell>
          <cell r="BK478">
            <v>-13.259694000000309</v>
          </cell>
          <cell r="BL478">
            <v>-1.9627049999980954</v>
          </cell>
          <cell r="BM478">
            <v>-0.32213999999657972</v>
          </cell>
          <cell r="BN478">
            <v>3.5410909999991418</v>
          </cell>
          <cell r="BO478">
            <v>27.605369999997492</v>
          </cell>
          <cell r="BP478">
            <v>37.804657000000589</v>
          </cell>
          <cell r="BQ478">
            <v>93.74590800000442</v>
          </cell>
          <cell r="BR478">
            <v>380.03462099999888</v>
          </cell>
          <cell r="BS478">
            <v>100.73680299999978</v>
          </cell>
          <cell r="BT478">
            <v>37.920515000005253</v>
          </cell>
          <cell r="BU478">
            <v>57.716976999996405</v>
          </cell>
          <cell r="BV478">
            <v>-4.2545419999951264</v>
          </cell>
          <cell r="BW478">
            <v>10.8687329999957</v>
          </cell>
          <cell r="BX478">
            <v>-2.2794670000002952</v>
          </cell>
          <cell r="BY478">
            <v>0.36133700000209501</v>
          </cell>
          <cell r="BZ478">
            <v>12.802354999999807</v>
          </cell>
          <cell r="CA478">
            <v>4.2032630000030622</v>
          </cell>
          <cell r="CB478">
            <v>3.5446919999994861</v>
          </cell>
          <cell r="CC478">
            <v>56.506107000001066</v>
          </cell>
          <cell r="CD478">
            <v>101.90784800000256</v>
          </cell>
          <cell r="CE478">
            <v>371.18267699994612</v>
          </cell>
          <cell r="CF478">
            <v>147.13539099999616</v>
          </cell>
          <cell r="CG478">
            <v>64.858713000001444</v>
          </cell>
          <cell r="CH478">
            <v>66.030022999999346</v>
          </cell>
          <cell r="CI478">
            <v>6.7067759999990813</v>
          </cell>
          <cell r="CJ478">
            <v>3.8333169999968959</v>
          </cell>
          <cell r="CK478">
            <v>-11.275778000002902</v>
          </cell>
          <cell r="CL478">
            <v>10.92156999999861</v>
          </cell>
          <cell r="CM478">
            <v>-6.0818419999995967</v>
          </cell>
          <cell r="CN478">
            <v>23.495947000003071</v>
          </cell>
          <cell r="CO478">
            <v>27.649292999998579</v>
          </cell>
          <cell r="CP478">
            <v>-11.234484000000521</v>
          </cell>
          <cell r="CQ478">
            <v>49.143751000003249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-16.140449000005901</v>
          </cell>
          <cell r="G480">
            <v>-5.6191399999988789</v>
          </cell>
          <cell r="H480">
            <v>-5.3025440000019444</v>
          </cell>
          <cell r="I480">
            <v>0.4704539999984263</v>
          </cell>
          <cell r="J480">
            <v>4.2900699999991048</v>
          </cell>
          <cell r="K480">
            <v>-4.4672850000024482</v>
          </cell>
          <cell r="L480">
            <v>-20.523019000000204</v>
          </cell>
          <cell r="M480">
            <v>-19.657805999999255</v>
          </cell>
          <cell r="N480">
            <v>-5.728253000001132</v>
          </cell>
          <cell r="O480">
            <v>-16.19174949999433</v>
          </cell>
          <cell r="P480">
            <v>-1.2647710000019288</v>
          </cell>
          <cell r="Q480">
            <v>-2.2541130000026897</v>
          </cell>
          <cell r="R480">
            <v>-75.34625100006815</v>
          </cell>
          <cell r="S480">
            <v>-21.88340899999821</v>
          </cell>
          <cell r="T480">
            <v>1.1170990000027814</v>
          </cell>
          <cell r="U480">
            <v>2.1043939999981376</v>
          </cell>
          <cell r="V480">
            <v>-2.8429789999972854</v>
          </cell>
          <cell r="W480">
            <v>0.16058400000110851</v>
          </cell>
          <cell r="X480">
            <v>-1.1681510000016715</v>
          </cell>
          <cell r="Y480">
            <v>-26.475411999999778</v>
          </cell>
          <cell r="Z480">
            <v>-4.1454909999956726</v>
          </cell>
          <cell r="AA480">
            <v>-15.639548000006471</v>
          </cell>
          <cell r="AB480">
            <v>-44.162549000000581</v>
          </cell>
          <cell r="AC480">
            <v>7.9113159999978961</v>
          </cell>
          <cell r="AD480">
            <v>29.677895000000717</v>
          </cell>
          <cell r="AE480">
            <v>-34.781497000018135</v>
          </cell>
          <cell r="AF480">
            <v>-4.4246000004932284E-2</v>
          </cell>
          <cell r="AG480">
            <v>-0.28701999999975669</v>
          </cell>
          <cell r="AH480">
            <v>0.62394500000300468</v>
          </cell>
          <cell r="AI480">
            <v>-0.68618699999933597</v>
          </cell>
          <cell r="AJ480">
            <v>-0.52505500000188476</v>
          </cell>
          <cell r="AK480">
            <v>-4.5033450000009907</v>
          </cell>
          <cell r="AL480">
            <v>-2.2116890000033891</v>
          </cell>
          <cell r="AM480">
            <v>0</v>
          </cell>
          <cell r="AN480">
            <v>-25.903919000003953</v>
          </cell>
          <cell r="AO480">
            <v>9.2976259999995818</v>
          </cell>
          <cell r="AP480">
            <v>-3.8994490000004589</v>
          </cell>
          <cell r="AQ480">
            <v>-6.6421579999987443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114.76826999988407</v>
          </cell>
          <cell r="G481">
            <v>190.17203999997582</v>
          </cell>
          <cell r="H481">
            <v>203.21352500002831</v>
          </cell>
          <cell r="I481">
            <v>594.47523500001989</v>
          </cell>
          <cell r="J481">
            <v>-107.26760999998078</v>
          </cell>
          <cell r="K481">
            <v>14.595245999982581</v>
          </cell>
          <cell r="L481">
            <v>5.5140999999130145</v>
          </cell>
          <cell r="M481">
            <v>6.8833599998615682</v>
          </cell>
          <cell r="N481">
            <v>100.61360000004061</v>
          </cell>
          <cell r="O481">
            <v>173.86976500006858</v>
          </cell>
          <cell r="P481">
            <v>240.66809000005014</v>
          </cell>
          <cell r="Q481">
            <v>227.4914099999005</v>
          </cell>
          <cell r="R481">
            <v>1466.5602250024676</v>
          </cell>
          <cell r="S481">
            <v>175.88537999999244</v>
          </cell>
          <cell r="T481">
            <v>223.958120000083</v>
          </cell>
          <cell r="U481">
            <v>263.5155200001318</v>
          </cell>
          <cell r="V481">
            <v>364.67397000000346</v>
          </cell>
          <cell r="W481">
            <v>-29.886895000003278</v>
          </cell>
          <cell r="X481">
            <v>4.8508099999744445</v>
          </cell>
          <cell r="Y481">
            <v>3.0999999959021807E-2</v>
          </cell>
          <cell r="Z481">
            <v>4.4636299998965114</v>
          </cell>
          <cell r="AA481">
            <v>51.60983000008855</v>
          </cell>
          <cell r="AB481">
            <v>152.65268999990076</v>
          </cell>
          <cell r="AC481">
            <v>175.2642099999357</v>
          </cell>
          <cell r="AD481">
            <v>79.541959999944083</v>
          </cell>
          <cell r="AE481">
            <v>1477.9400520008057</v>
          </cell>
          <cell r="AF481">
            <v>170.35608000005595</v>
          </cell>
          <cell r="AG481">
            <v>135.30500000005122</v>
          </cell>
          <cell r="AH481">
            <v>154.88818000000902</v>
          </cell>
          <cell r="AI481">
            <v>471.62282199994661</v>
          </cell>
          <cell r="AJ481">
            <v>90.195300000021234</v>
          </cell>
          <cell r="AK481">
            <v>120.97801999992225</v>
          </cell>
          <cell r="AL481">
            <v>22.259370000101626</v>
          </cell>
          <cell r="AM481">
            <v>4.0305200000293553</v>
          </cell>
          <cell r="AN481">
            <v>79.310270000016317</v>
          </cell>
          <cell r="AO481">
            <v>-280.79307000001427</v>
          </cell>
          <cell r="AP481">
            <v>298.2319599998882</v>
          </cell>
          <cell r="AQ481">
            <v>211.55559999996331</v>
          </cell>
          <cell r="AR481">
            <v>1378.2046839985996</v>
          </cell>
          <cell r="AS481">
            <v>163.35610999993514</v>
          </cell>
          <cell r="AT481">
            <v>-1.879999996162951E-2</v>
          </cell>
          <cell r="AU481">
            <v>191.88413000002038</v>
          </cell>
          <cell r="AV481">
            <v>403.0125939999707</v>
          </cell>
          <cell r="AW481">
            <v>124.95736000000034</v>
          </cell>
          <cell r="AX481">
            <v>93.018270000000484</v>
          </cell>
          <cell r="AY481">
            <v>8.117999997921288E-2</v>
          </cell>
          <cell r="AZ481">
            <v>0</v>
          </cell>
          <cell r="BA481">
            <v>73.335779999964871</v>
          </cell>
          <cell r="BB481">
            <v>99.445689999964088</v>
          </cell>
          <cell r="BC481">
            <v>156.36996999999974</v>
          </cell>
          <cell r="BD481">
            <v>72.762400000006892</v>
          </cell>
          <cell r="BE481">
            <v>1369.6833990011364</v>
          </cell>
          <cell r="BF481">
            <v>106.93212999985553</v>
          </cell>
          <cell r="BG481">
            <v>42.340560000040568</v>
          </cell>
          <cell r="BH481">
            <v>61.094559999997728</v>
          </cell>
          <cell r="BI481">
            <v>440.65042999992147</v>
          </cell>
          <cell r="BJ481">
            <v>80.937563999905251</v>
          </cell>
          <cell r="BK481">
            <v>69.10132999997586</v>
          </cell>
          <cell r="BL481">
            <v>0</v>
          </cell>
          <cell r="BM481">
            <v>0</v>
          </cell>
          <cell r="BN481">
            <v>27.966169999912381</v>
          </cell>
          <cell r="BO481">
            <v>95.669770000036806</v>
          </cell>
          <cell r="BP481">
            <v>314.68530500004999</v>
          </cell>
          <cell r="BQ481">
            <v>130.30558000004385</v>
          </cell>
          <cell r="BR481">
            <v>1927.2166680004448</v>
          </cell>
          <cell r="BS481">
            <v>109.84839000005741</v>
          </cell>
          <cell r="BT481">
            <v>105.68485999992117</v>
          </cell>
          <cell r="BU481">
            <v>281.83915400016122</v>
          </cell>
          <cell r="BV481">
            <v>506.15094399999361</v>
          </cell>
          <cell r="BW481">
            <v>197.62401000014506</v>
          </cell>
          <cell r="BX481">
            <v>136.92637000000104</v>
          </cell>
          <cell r="BY481">
            <v>0</v>
          </cell>
          <cell r="BZ481">
            <v>0</v>
          </cell>
          <cell r="CA481">
            <v>139.06291999993846</v>
          </cell>
          <cell r="CB481">
            <v>115.44924999994691</v>
          </cell>
          <cell r="CC481">
            <v>202.66740000003483</v>
          </cell>
          <cell r="CD481">
            <v>131.96337000001222</v>
          </cell>
          <cell r="CE481">
            <v>1735.0558230001479</v>
          </cell>
          <cell r="CF481">
            <v>113.59600999997929</v>
          </cell>
          <cell r="CG481">
            <v>126.56224999995902</v>
          </cell>
          <cell r="CH481">
            <v>294.3672099999385</v>
          </cell>
          <cell r="CI481">
            <v>497.74767899990547</v>
          </cell>
          <cell r="CJ481">
            <v>111.27128999994602</v>
          </cell>
          <cell r="CK481">
            <v>134.31424400000833</v>
          </cell>
          <cell r="CL481">
            <v>19.792630000039935</v>
          </cell>
          <cell r="CM481">
            <v>0</v>
          </cell>
          <cell r="CN481">
            <v>89.433809999958612</v>
          </cell>
          <cell r="CO481">
            <v>109.47395000001416</v>
          </cell>
          <cell r="CP481">
            <v>166.68903999985196</v>
          </cell>
          <cell r="CQ481">
            <v>71.807710000080988</v>
          </cell>
          <cell r="CR481">
            <v>2137.4859649986029</v>
          </cell>
          <cell r="CS481">
            <v>120.55793000000995</v>
          </cell>
          <cell r="CT481">
            <v>162.11012000008486</v>
          </cell>
          <cell r="CU481">
            <v>230.74707000004128</v>
          </cell>
          <cell r="CV481">
            <v>525.261429999955</v>
          </cell>
          <cell r="CW481">
            <v>286.75722000002861</v>
          </cell>
          <cell r="CX481">
            <v>162.27289000002202</v>
          </cell>
          <cell r="CY481">
            <v>12.817939999978989</v>
          </cell>
          <cell r="CZ481">
            <v>5.3584000000264496</v>
          </cell>
          <cell r="DA481">
            <v>162.4822250000434</v>
          </cell>
          <cell r="DB481">
            <v>133.15252000000328</v>
          </cell>
          <cell r="DC481">
            <v>247.45040000008885</v>
          </cell>
          <cell r="DD481">
            <v>88.517820000066422</v>
          </cell>
          <cell r="DE481">
            <v>2560.2207279987633</v>
          </cell>
          <cell r="DF481">
            <v>279.03216000006068</v>
          </cell>
          <cell r="DG481">
            <v>413.11373399989679</v>
          </cell>
          <cell r="DH481">
            <v>403.81829899997683</v>
          </cell>
          <cell r="DI481">
            <v>368.28551600011997</v>
          </cell>
          <cell r="DJ481">
            <v>249.17225000006147</v>
          </cell>
          <cell r="DK481">
            <v>206.76008499995805</v>
          </cell>
          <cell r="DL481">
            <v>30.252420000033453</v>
          </cell>
          <cell r="DM481">
            <v>0</v>
          </cell>
          <cell r="DN481">
            <v>80.864219999988563</v>
          </cell>
          <cell r="DO481">
            <v>203.92572000005748</v>
          </cell>
          <cell r="DP481">
            <v>158.46883999998681</v>
          </cell>
          <cell r="DQ481">
            <v>166.52748399996199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16.257079999893904</v>
          </cell>
          <cell r="H482">
            <v>17.532310000038706</v>
          </cell>
          <cell r="I482">
            <v>139.78665999998339</v>
          </cell>
          <cell r="J482">
            <v>-1.2552799999248236</v>
          </cell>
          <cell r="K482">
            <v>1.2992399999639019</v>
          </cell>
          <cell r="L482">
            <v>0</v>
          </cell>
          <cell r="M482">
            <v>0</v>
          </cell>
          <cell r="N482">
            <v>0</v>
          </cell>
          <cell r="O482">
            <v>35.434340000036173</v>
          </cell>
          <cell r="P482">
            <v>0</v>
          </cell>
          <cell r="Q482">
            <v>0</v>
          </cell>
          <cell r="R482">
            <v>848.23383099865168</v>
          </cell>
          <cell r="S482">
            <v>96.502029999974184</v>
          </cell>
          <cell r="T482">
            <v>74.280189999961294</v>
          </cell>
          <cell r="U482">
            <v>211.28463600005489</v>
          </cell>
          <cell r="V482">
            <v>272.9334150000941</v>
          </cell>
          <cell r="W482">
            <v>-1.447870000032708</v>
          </cell>
          <cell r="X482">
            <v>-7.6583300000056624</v>
          </cell>
          <cell r="Y482">
            <v>0</v>
          </cell>
          <cell r="Z482">
            <v>0</v>
          </cell>
          <cell r="AA482">
            <v>33.11940000008326</v>
          </cell>
          <cell r="AB482">
            <v>50.173089999996591</v>
          </cell>
          <cell r="AC482">
            <v>119.04726999998093</v>
          </cell>
          <cell r="AD482">
            <v>0</v>
          </cell>
          <cell r="AE482">
            <v>1347.6915839985013</v>
          </cell>
          <cell r="AF482">
            <v>96.231129999971017</v>
          </cell>
          <cell r="AG482">
            <v>52.362379999947734</v>
          </cell>
          <cell r="AH482">
            <v>247.92100999993272</v>
          </cell>
          <cell r="AI482">
            <v>416.27907399996184</v>
          </cell>
          <cell r="AJ482">
            <v>41.44831999996677</v>
          </cell>
          <cell r="AK482">
            <v>23.692060000030324</v>
          </cell>
          <cell r="AL482">
            <v>0</v>
          </cell>
          <cell r="AM482">
            <v>14.643539999960922</v>
          </cell>
          <cell r="AN482">
            <v>16.575330000021495</v>
          </cell>
          <cell r="AO482">
            <v>157.26184000005014</v>
          </cell>
          <cell r="AP482">
            <v>223.41938000009395</v>
          </cell>
          <cell r="AQ482">
            <v>57.857519999961369</v>
          </cell>
          <cell r="AR482">
            <v>1804.2916800016537</v>
          </cell>
          <cell r="AS482">
            <v>306.38593999994919</v>
          </cell>
          <cell r="AT482">
            <v>107.61776000005193</v>
          </cell>
          <cell r="AU482">
            <v>123.1220500000054</v>
          </cell>
          <cell r="AV482">
            <v>356.04312000004575</v>
          </cell>
          <cell r="AW482">
            <v>91.573963999981061</v>
          </cell>
          <cell r="AX482">
            <v>87.346400000038557</v>
          </cell>
          <cell r="AY482">
            <v>22.717279999982566</v>
          </cell>
          <cell r="AZ482">
            <v>0</v>
          </cell>
          <cell r="BA482">
            <v>109.39231000002474</v>
          </cell>
          <cell r="BB482">
            <v>141.45460600004299</v>
          </cell>
          <cell r="BC482">
            <v>331.64572999998927</v>
          </cell>
          <cell r="BD482">
            <v>126.99251999997068</v>
          </cell>
          <cell r="BE482">
            <v>1985.9185599992052</v>
          </cell>
          <cell r="BF482">
            <v>312.21480000007432</v>
          </cell>
          <cell r="BG482">
            <v>104.188700000057</v>
          </cell>
          <cell r="BH482">
            <v>198.26393399992958</v>
          </cell>
          <cell r="BI482">
            <v>457.35559599997941</v>
          </cell>
          <cell r="BJ482">
            <v>139.85474000009708</v>
          </cell>
          <cell r="BK482">
            <v>157.79349000006914</v>
          </cell>
          <cell r="BL482">
            <v>4.2254799999063835</v>
          </cell>
          <cell r="BM482">
            <v>0</v>
          </cell>
          <cell r="BN482">
            <v>55.165180000010878</v>
          </cell>
          <cell r="BO482">
            <v>140.84258999995654</v>
          </cell>
          <cell r="BP482">
            <v>289.56233999994583</v>
          </cell>
          <cell r="BQ482">
            <v>126.4517099999357</v>
          </cell>
          <cell r="BR482">
            <v>2177.9681189991534</v>
          </cell>
          <cell r="BS482">
            <v>245.22308999998495</v>
          </cell>
          <cell r="BT482">
            <v>190.97985000000335</v>
          </cell>
          <cell r="BU482">
            <v>318.79813999996986</v>
          </cell>
          <cell r="BV482">
            <v>415.47765500005335</v>
          </cell>
          <cell r="BW482">
            <v>140.82362000003923</v>
          </cell>
          <cell r="BX482">
            <v>220.7051489999285</v>
          </cell>
          <cell r="BY482">
            <v>15.529190000030212</v>
          </cell>
          <cell r="BZ482">
            <v>1.4897499999497086</v>
          </cell>
          <cell r="CA482">
            <v>44.914685000025202</v>
          </cell>
          <cell r="CB482">
            <v>190.50581000000238</v>
          </cell>
          <cell r="CC482">
            <v>281.89925000001676</v>
          </cell>
          <cell r="CD482">
            <v>111.62192999990657</v>
          </cell>
          <cell r="CE482">
            <v>2005.7108360007405</v>
          </cell>
          <cell r="CF482">
            <v>111.18532400007825</v>
          </cell>
          <cell r="CG482">
            <v>224.76884499995504</v>
          </cell>
          <cell r="CH482">
            <v>345.19469999987632</v>
          </cell>
          <cell r="CI482">
            <v>357.13162500003818</v>
          </cell>
          <cell r="CJ482">
            <v>283.17777599999681</v>
          </cell>
          <cell r="CK482">
            <v>84.052890000049956</v>
          </cell>
          <cell r="CL482">
            <v>49.307159999967553</v>
          </cell>
          <cell r="CM482">
            <v>8.3185500000836328</v>
          </cell>
          <cell r="CN482">
            <v>54.846250000002328</v>
          </cell>
          <cell r="CO482">
            <v>116.17457000003196</v>
          </cell>
          <cell r="CP482">
            <v>233.92439599998761</v>
          </cell>
          <cell r="CQ482">
            <v>137.6287500000326</v>
          </cell>
          <cell r="CR482">
            <v>2276.4355940008536</v>
          </cell>
          <cell r="CS482">
            <v>197.39432600000873</v>
          </cell>
          <cell r="CT482">
            <v>233.565598999965</v>
          </cell>
          <cell r="CU482">
            <v>380.54689999995753</v>
          </cell>
          <cell r="CV482">
            <v>361.60900399996899</v>
          </cell>
          <cell r="CW482">
            <v>190.2927099999506</v>
          </cell>
          <cell r="CX482">
            <v>138.29856000002474</v>
          </cell>
          <cell r="CY482">
            <v>1.6144299999577925</v>
          </cell>
          <cell r="CZ482">
            <v>33.073919999995269</v>
          </cell>
          <cell r="DA482">
            <v>33.173210000037216</v>
          </cell>
          <cell r="DB482">
            <v>234.82762499991804</v>
          </cell>
          <cell r="DC482">
            <v>269.03610999998637</v>
          </cell>
          <cell r="DD482">
            <v>203.00320000003558</v>
          </cell>
          <cell r="DE482">
            <v>2828.4043040014803</v>
          </cell>
          <cell r="DF482">
            <v>352.17863400001079</v>
          </cell>
          <cell r="DG482">
            <v>307.48406499996781</v>
          </cell>
          <cell r="DH482">
            <v>442.18266499997117</v>
          </cell>
          <cell r="DI482">
            <v>457.4896899999585</v>
          </cell>
          <cell r="DJ482">
            <v>269.10197000007611</v>
          </cell>
          <cell r="DK482">
            <v>166.39838999998756</v>
          </cell>
          <cell r="DL482">
            <v>0.50328999990597367</v>
          </cell>
          <cell r="DM482">
            <v>22.616690000053495</v>
          </cell>
          <cell r="DN482">
            <v>56.442340000008699</v>
          </cell>
          <cell r="DO482">
            <v>149.62891000008676</v>
          </cell>
          <cell r="DP482">
            <v>289.08864000008907</v>
          </cell>
          <cell r="DQ482">
            <v>315.28901999990921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2168.208789999946</v>
          </cell>
          <cell r="G483">
            <v>903.49678799998946</v>
          </cell>
          <cell r="H483">
            <v>1020.6036069999682</v>
          </cell>
          <cell r="I483">
            <v>352.36129099997925</v>
          </cell>
          <cell r="J483">
            <v>258.98723200010136</v>
          </cell>
          <cell r="K483">
            <v>138.17782999994233</v>
          </cell>
          <cell r="L483">
            <v>-131.5180709999986</v>
          </cell>
          <cell r="M483">
            <v>-306.76041099999566</v>
          </cell>
          <cell r="N483">
            <v>-318.61361500003841</v>
          </cell>
          <cell r="O483">
            <v>58.346183000016026</v>
          </cell>
          <cell r="P483">
            <v>746.1193880001083</v>
          </cell>
          <cell r="Q483">
            <v>931.6920149999205</v>
          </cell>
          <cell r="R483">
            <v>2390.8961750036106</v>
          </cell>
          <cell r="S483">
            <v>634.68888999999035</v>
          </cell>
          <cell r="T483">
            <v>466.89180400001351</v>
          </cell>
          <cell r="U483">
            <v>422.51934000011533</v>
          </cell>
          <cell r="V483">
            <v>211.36347500002012</v>
          </cell>
          <cell r="W483">
            <v>1.8247180000180379</v>
          </cell>
          <cell r="X483">
            <v>44.348531000025105</v>
          </cell>
          <cell r="Y483">
            <v>30.776330000022426</v>
          </cell>
          <cell r="Z483">
            <v>-75.158440000028349</v>
          </cell>
          <cell r="AA483">
            <v>-168.37671400001273</v>
          </cell>
          <cell r="AB483">
            <v>36.957327000040095</v>
          </cell>
          <cell r="AC483">
            <v>501.10113599995384</v>
          </cell>
          <cell r="AD483">
            <v>283.95977800013497</v>
          </cell>
          <cell r="AE483">
            <v>2212.2104869997129</v>
          </cell>
          <cell r="AF483">
            <v>780.13490100001218</v>
          </cell>
          <cell r="AG483">
            <v>469.47062199999345</v>
          </cell>
          <cell r="AH483">
            <v>439.45296300004702</v>
          </cell>
          <cell r="AI483">
            <v>-21.856751999992412</v>
          </cell>
          <cell r="AJ483">
            <v>35.364806999976281</v>
          </cell>
          <cell r="AK483">
            <v>-6.4381569999968633</v>
          </cell>
          <cell r="AL483">
            <v>-7.5111340000294149</v>
          </cell>
          <cell r="AM483">
            <v>-98.818645999883302</v>
          </cell>
          <cell r="AN483">
            <v>-280.7371029999922</v>
          </cell>
          <cell r="AO483">
            <v>-126.26032399997348</v>
          </cell>
          <cell r="AP483">
            <v>331.93489499995485</v>
          </cell>
          <cell r="AQ483">
            <v>697.47441499994602</v>
          </cell>
          <cell r="AR483">
            <v>2857.2000310011208</v>
          </cell>
          <cell r="AS483">
            <v>843.11236500006635</v>
          </cell>
          <cell r="AT483">
            <v>564.27219700004207</v>
          </cell>
          <cell r="AU483">
            <v>424.56818099995144</v>
          </cell>
          <cell r="AV483">
            <v>-33.548022000060882</v>
          </cell>
          <cell r="AW483">
            <v>88.888042000064161</v>
          </cell>
          <cell r="AX483">
            <v>11.660659999994095</v>
          </cell>
          <cell r="AY483">
            <v>69.665550000034273</v>
          </cell>
          <cell r="AZ483">
            <v>-85.661879999912344</v>
          </cell>
          <cell r="BA483">
            <v>-133.53298600000562</v>
          </cell>
          <cell r="BB483">
            <v>85.623828000039794</v>
          </cell>
          <cell r="BC483">
            <v>252.4662440000684</v>
          </cell>
          <cell r="BD483">
            <v>769.68585199990775</v>
          </cell>
          <cell r="BE483">
            <v>3344.5102170016617</v>
          </cell>
          <cell r="BF483">
            <v>1091.7463670000434</v>
          </cell>
          <cell r="BG483">
            <v>597.39121599995997</v>
          </cell>
          <cell r="BH483">
            <v>420.81122700008564</v>
          </cell>
          <cell r="BI483">
            <v>-31.789037999988068</v>
          </cell>
          <cell r="BJ483">
            <v>69.885393999924418</v>
          </cell>
          <cell r="BK483">
            <v>-95.404149000009056</v>
          </cell>
          <cell r="BL483">
            <v>86.397554000141099</v>
          </cell>
          <cell r="BM483">
            <v>-77.934119999990799</v>
          </cell>
          <cell r="BN483">
            <v>-72.558539000048768</v>
          </cell>
          <cell r="BO483">
            <v>70.711751999973785</v>
          </cell>
          <cell r="BP483">
            <v>292.58656200004043</v>
          </cell>
          <cell r="BQ483">
            <v>992.66599100013264</v>
          </cell>
          <cell r="BR483">
            <v>1168.393219999969</v>
          </cell>
          <cell r="BS483">
            <v>591.65082999999868</v>
          </cell>
          <cell r="BT483">
            <v>269.30040000000736</v>
          </cell>
          <cell r="BU483">
            <v>135.15438000002177</v>
          </cell>
          <cell r="BV483">
            <v>-85.053650000016205</v>
          </cell>
          <cell r="BW483">
            <v>29.390109999978449</v>
          </cell>
          <cell r="BX483">
            <v>-175.96481000003405</v>
          </cell>
          <cell r="BY483">
            <v>-76.78015000000596</v>
          </cell>
          <cell r="BZ483">
            <v>-92.143100000044797</v>
          </cell>
          <cell r="CA483">
            <v>-92.559909999981755</v>
          </cell>
          <cell r="CB483">
            <v>-2.6930799999972805</v>
          </cell>
          <cell r="CC483">
            <v>195.75396999996156</v>
          </cell>
          <cell r="CD483">
            <v>472.33822999999393</v>
          </cell>
          <cell r="CE483">
            <v>1678.584080000408</v>
          </cell>
          <cell r="CF483">
            <v>608.37795999995433</v>
          </cell>
          <cell r="CG483">
            <v>312.92199999996228</v>
          </cell>
          <cell r="CH483">
            <v>216.22445999993943</v>
          </cell>
          <cell r="CI483">
            <v>-9.4293799999868497</v>
          </cell>
          <cell r="CJ483">
            <v>54.251129999989644</v>
          </cell>
          <cell r="CK483">
            <v>-232.92394999996759</v>
          </cell>
          <cell r="CL483">
            <v>29.314850000024308</v>
          </cell>
          <cell r="CM483">
            <v>-37.114609999989625</v>
          </cell>
          <cell r="CN483">
            <v>-11.507500000006985</v>
          </cell>
          <cell r="CO483">
            <v>73.306359999987762</v>
          </cell>
          <cell r="CP483">
            <v>131.58009000000311</v>
          </cell>
          <cell r="CQ483">
            <v>543.58266999997431</v>
          </cell>
          <cell r="CR483">
            <v>1269.580540000461</v>
          </cell>
          <cell r="CS483">
            <v>627.15069999999832</v>
          </cell>
          <cell r="CT483">
            <v>286.32131000002846</v>
          </cell>
          <cell r="CU483">
            <v>175.31340999994427</v>
          </cell>
          <cell r="CV483">
            <v>92.550540000083856</v>
          </cell>
          <cell r="CW483">
            <v>-46.334579999966081</v>
          </cell>
          <cell r="CX483">
            <v>-57.737029999960214</v>
          </cell>
          <cell r="CY483">
            <v>62.786380000063218</v>
          </cell>
          <cell r="CZ483">
            <v>-60.370400000014342</v>
          </cell>
          <cell r="DA483">
            <v>-31.948689999990165</v>
          </cell>
          <cell r="DB483">
            <v>-45.372299999929965</v>
          </cell>
          <cell r="DC483">
            <v>-140.8910400000168</v>
          </cell>
          <cell r="DD483">
            <v>408.11223999998765</v>
          </cell>
          <cell r="DE483">
            <v>1191.4017900004983</v>
          </cell>
          <cell r="DF483">
            <v>526.18530000001192</v>
          </cell>
          <cell r="DG483">
            <v>223.56303000001935</v>
          </cell>
          <cell r="DH483">
            <v>94.240819999948144</v>
          </cell>
          <cell r="DI483">
            <v>81.235140000004321</v>
          </cell>
          <cell r="DJ483">
            <v>14.278370000014547</v>
          </cell>
          <cell r="DK483">
            <v>-261.0301600000239</v>
          </cell>
          <cell r="DL483">
            <v>0.55028000002494082</v>
          </cell>
          <cell r="DM483">
            <v>-52.679760000028182</v>
          </cell>
          <cell r="DN483">
            <v>-37.704539999947883</v>
          </cell>
          <cell r="DO483">
            <v>-23.942619999987073</v>
          </cell>
          <cell r="DP483">
            <v>200.74328000005335</v>
          </cell>
          <cell r="DQ483">
            <v>425.9626500000013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30.714118000003509</v>
          </cell>
          <cell r="G484">
            <v>64.388303999992786</v>
          </cell>
          <cell r="H484">
            <v>50.152659999977914</v>
          </cell>
          <cell r="I484">
            <v>22.917656000005081</v>
          </cell>
          <cell r="J484">
            <v>111.26085599999351</v>
          </cell>
          <cell r="K484">
            <v>32.430449999985285</v>
          </cell>
          <cell r="L484">
            <v>-129.10105800000019</v>
          </cell>
          <cell r="M484">
            <v>-182.22649600001751</v>
          </cell>
          <cell r="N484">
            <v>-100.89737199999217</v>
          </cell>
          <cell r="O484">
            <v>23.899237999998149</v>
          </cell>
          <cell r="P484">
            <v>100.11617699998897</v>
          </cell>
          <cell r="Q484">
            <v>160.32516099998611</v>
          </cell>
          <cell r="R484">
            <v>657.63508500019088</v>
          </cell>
          <cell r="S484">
            <v>233.75727699998242</v>
          </cell>
          <cell r="T484">
            <v>91.422189999982947</v>
          </cell>
          <cell r="U484">
            <v>85.659333000003244</v>
          </cell>
          <cell r="V484">
            <v>31.415116999996826</v>
          </cell>
          <cell r="W484">
            <v>101.15721800000756</v>
          </cell>
          <cell r="X484">
            <v>46.320035000011558</v>
          </cell>
          <cell r="Y484">
            <v>-114.3509919999924</v>
          </cell>
          <cell r="Z484">
            <v>-130.66672200002358</v>
          </cell>
          <cell r="AA484">
            <v>-144.08649799998966</v>
          </cell>
          <cell r="AB484">
            <v>-13.659181000009994</v>
          </cell>
          <cell r="AC484">
            <v>129.57990600001358</v>
          </cell>
          <cell r="AD484">
            <v>341.08740199997555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-21.829229999973904</v>
          </cell>
          <cell r="G485">
            <v>0</v>
          </cell>
          <cell r="H485">
            <v>0.43645999999716878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-1.8288799999863841</v>
          </cell>
          <cell r="Q485">
            <v>-1.0888500000000931</v>
          </cell>
          <cell r="R485">
            <v>-22.147959999972954</v>
          </cell>
          <cell r="S485">
            <v>-20.439320000004955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-1.7086399999971036</v>
          </cell>
          <cell r="AD485">
            <v>0</v>
          </cell>
          <cell r="AE485">
            <v>-1.1635900000110269</v>
          </cell>
          <cell r="AF485">
            <v>-1.1635900000110269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19.059820000082254</v>
          </cell>
          <cell r="BF485">
            <v>0</v>
          </cell>
          <cell r="BG485">
            <v>0</v>
          </cell>
          <cell r="BH485">
            <v>0</v>
          </cell>
          <cell r="BI485">
            <v>19.059819999994943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5.311420000391081</v>
          </cell>
          <cell r="BS485">
            <v>-20.339980000018841</v>
          </cell>
          <cell r="BT485">
            <v>0</v>
          </cell>
          <cell r="BU485">
            <v>7.289069999998901</v>
          </cell>
          <cell r="BV485">
            <v>21.206070000000182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-0.71979999999166466</v>
          </cell>
          <cell r="CD485">
            <v>-2.1239399999903981</v>
          </cell>
          <cell r="CE485">
            <v>-15.679049999918789</v>
          </cell>
          <cell r="CF485">
            <v>-20.1689100000076</v>
          </cell>
          <cell r="CG485">
            <v>0</v>
          </cell>
          <cell r="CH485">
            <v>0</v>
          </cell>
          <cell r="CI485">
            <v>6.3514600000053179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-0.44753000000491738</v>
          </cell>
          <cell r="CQ485">
            <v>-1.414069999998901</v>
          </cell>
          <cell r="CR485">
            <v>0.53106000018306077</v>
          </cell>
          <cell r="CS485">
            <v>-19.691559999977471</v>
          </cell>
          <cell r="CT485">
            <v>0</v>
          </cell>
          <cell r="CU485">
            <v>14.618290000013076</v>
          </cell>
          <cell r="CV485">
            <v>8.4916999999986729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-1.3192500000004657</v>
          </cell>
          <cell r="DD485">
            <v>-1.5681199999817181</v>
          </cell>
          <cell r="DE485">
            <v>134.84912000014447</v>
          </cell>
          <cell r="DF485">
            <v>-17.72687000001315</v>
          </cell>
          <cell r="DG485">
            <v>4.8356999999959953</v>
          </cell>
          <cell r="DH485">
            <v>56.098319999990053</v>
          </cell>
          <cell r="DI485">
            <v>32.555280000000494</v>
          </cell>
          <cell r="DJ485">
            <v>13.336190000001807</v>
          </cell>
          <cell r="DK485">
            <v>23.196909999998752</v>
          </cell>
          <cell r="DL485">
            <v>0</v>
          </cell>
          <cell r="DM485">
            <v>0</v>
          </cell>
          <cell r="DN485">
            <v>0</v>
          </cell>
          <cell r="DO485">
            <v>7.3884299999917857</v>
          </cell>
          <cell r="DP485">
            <v>15.193970000022091</v>
          </cell>
          <cell r="DQ485">
            <v>-2.8810000017983839E-2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2275.6910990001634</v>
          </cell>
          <cell r="G488">
            <v>1168.6950719994493</v>
          </cell>
          <cell r="H488">
            <v>1286.6360180005431</v>
          </cell>
          <cell r="I488">
            <v>1110.011295999866</v>
          </cell>
          <cell r="J488">
            <v>266.01526800030842</v>
          </cell>
          <cell r="K488">
            <v>182.03548100031912</v>
          </cell>
          <cell r="L488">
            <v>-275.62804800039157</v>
          </cell>
          <cell r="M488">
            <v>-501.76135300006717</v>
          </cell>
          <cell r="N488">
            <v>-324.62564000021666</v>
          </cell>
          <cell r="O488">
            <v>275.35777649981901</v>
          </cell>
          <cell r="P488">
            <v>1083.8100040000863</v>
          </cell>
          <cell r="Q488">
            <v>1316.1656229998916</v>
          </cell>
          <cell r="R488">
            <v>5567.5117839947343</v>
          </cell>
          <cell r="S488">
            <v>1171.4736429993063</v>
          </cell>
          <cell r="T488">
            <v>912.02845899993554</v>
          </cell>
          <cell r="U488">
            <v>1068.1272880001925</v>
          </cell>
          <cell r="V488">
            <v>905.79400200000964</v>
          </cell>
          <cell r="W488">
            <v>50.706947000231594</v>
          </cell>
          <cell r="X488">
            <v>85.235143000259995</v>
          </cell>
          <cell r="Y488">
            <v>-110.01907400041819</v>
          </cell>
          <cell r="Z488">
            <v>-199.40124800009653</v>
          </cell>
          <cell r="AA488">
            <v>-246.83248399989679</v>
          </cell>
          <cell r="AB488">
            <v>181.96137699997053</v>
          </cell>
          <cell r="AC488">
            <v>979.70063399942592</v>
          </cell>
          <cell r="AD488">
            <v>768.73709700023755</v>
          </cell>
          <cell r="AE488">
            <v>5255.9364080019295</v>
          </cell>
          <cell r="AF488">
            <v>1129.942055999767</v>
          </cell>
          <cell r="AG488">
            <v>718.0229450003244</v>
          </cell>
          <cell r="AH488">
            <v>916.24074300006032</v>
          </cell>
          <cell r="AI488">
            <v>822.63593600038439</v>
          </cell>
          <cell r="AJ488">
            <v>152.10650999983773</v>
          </cell>
          <cell r="AK488">
            <v>105.17286199983209</v>
          </cell>
          <cell r="AL488">
            <v>12.828579000197351</v>
          </cell>
          <cell r="AM488">
            <v>-91.824324999935925</v>
          </cell>
          <cell r="AN488">
            <v>-205.38967099995352</v>
          </cell>
          <cell r="AO488">
            <v>-236.46553399972618</v>
          </cell>
          <cell r="AP488">
            <v>919.51865899981931</v>
          </cell>
          <cell r="AQ488">
            <v>1013.1476480001584</v>
          </cell>
          <cell r="AR488">
            <v>6351.6112190075219</v>
          </cell>
          <cell r="AS488">
            <v>1431.9250960000791</v>
          </cell>
          <cell r="AT488">
            <v>723.28029800020158</v>
          </cell>
          <cell r="AU488">
            <v>788.81667999993078</v>
          </cell>
          <cell r="AV488">
            <v>732.64118599984795</v>
          </cell>
          <cell r="AW488">
            <v>303.50093099987134</v>
          </cell>
          <cell r="AX488">
            <v>205.52700300002471</v>
          </cell>
          <cell r="AY488">
            <v>83.05638900026679</v>
          </cell>
          <cell r="AZ488">
            <v>-80.928234999999404</v>
          </cell>
          <cell r="BA488">
            <v>35.291199000086635</v>
          </cell>
          <cell r="BB488">
            <v>329.05908099981025</v>
          </cell>
          <cell r="BC488">
            <v>788.00436099991202</v>
          </cell>
          <cell r="BD488">
            <v>1011.4372299998067</v>
          </cell>
          <cell r="BE488">
            <v>7054.8053870014846</v>
          </cell>
          <cell r="BF488">
            <v>1558.8081969995983</v>
          </cell>
          <cell r="BG488">
            <v>778.85108700022101</v>
          </cell>
          <cell r="BH488">
            <v>743.74079299997538</v>
          </cell>
          <cell r="BI488">
            <v>910.37945099989884</v>
          </cell>
          <cell r="BJ488">
            <v>307.63937599956989</v>
          </cell>
          <cell r="BK488">
            <v>118.23097700020298</v>
          </cell>
          <cell r="BL488">
            <v>88.660329000093043</v>
          </cell>
          <cell r="BM488">
            <v>-78.256260000169277</v>
          </cell>
          <cell r="BN488">
            <v>14.113901999779046</v>
          </cell>
          <cell r="BO488">
            <v>334.82948199985549</v>
          </cell>
          <cell r="BP488">
            <v>934.63886400032789</v>
          </cell>
          <cell r="BQ488">
            <v>1343.1691889995709</v>
          </cell>
          <cell r="BR488">
            <v>5678.2002880014479</v>
          </cell>
          <cell r="BS488">
            <v>1027.1191329997964</v>
          </cell>
          <cell r="BT488">
            <v>603.88562499987893</v>
          </cell>
          <cell r="BU488">
            <v>806.53050900017843</v>
          </cell>
          <cell r="BV488">
            <v>867.06992899999022</v>
          </cell>
          <cell r="BW488">
            <v>378.70647300011478</v>
          </cell>
          <cell r="BX488">
            <v>179.38724200008437</v>
          </cell>
          <cell r="BY488">
            <v>-60.889622999820858</v>
          </cell>
          <cell r="BZ488">
            <v>-77.850994999986142</v>
          </cell>
          <cell r="CA488">
            <v>95.620958000188693</v>
          </cell>
          <cell r="CB488">
            <v>306.80667199986055</v>
          </cell>
          <cell r="CC488">
            <v>736.106927000219</v>
          </cell>
          <cell r="CD488">
            <v>815.70743800001219</v>
          </cell>
          <cell r="CE488">
            <v>5800.3688920028508</v>
          </cell>
          <cell r="CF488">
            <v>960.12577499984764</v>
          </cell>
          <cell r="CG488">
            <v>729.11180799989961</v>
          </cell>
          <cell r="CH488">
            <v>921.8163929998409</v>
          </cell>
          <cell r="CI488">
            <v>884.02268599974923</v>
          </cell>
          <cell r="CJ488">
            <v>452.5335129997693</v>
          </cell>
          <cell r="CK488">
            <v>-25.832593999803066</v>
          </cell>
          <cell r="CL488">
            <v>109.33620999986306</v>
          </cell>
          <cell r="CM488">
            <v>-34.877901999745518</v>
          </cell>
          <cell r="CN488">
            <v>156.26850699982606</v>
          </cell>
          <cell r="CO488">
            <v>326.60417299997061</v>
          </cell>
          <cell r="CP488">
            <v>520.5115119998809</v>
          </cell>
          <cell r="CQ488">
            <v>800.74881100049242</v>
          </cell>
          <cell r="CR488">
            <v>5698.4840859957039</v>
          </cell>
          <cell r="CS488">
            <v>925.41139600006863</v>
          </cell>
          <cell r="CT488">
            <v>681.99702899996191</v>
          </cell>
          <cell r="CU488">
            <v>810.12972299964167</v>
          </cell>
          <cell r="CV488">
            <v>993.45954799978063</v>
          </cell>
          <cell r="CW488">
            <v>430.71534999972209</v>
          </cell>
          <cell r="CX488">
            <v>242.83442000020295</v>
          </cell>
          <cell r="CY488">
            <v>77.21875</v>
          </cell>
          <cell r="CZ488">
            <v>-21.938079999759793</v>
          </cell>
          <cell r="DA488">
            <v>163.70674500009045</v>
          </cell>
          <cell r="DB488">
            <v>322.60784499999136</v>
          </cell>
          <cell r="DC488">
            <v>374.27622000034899</v>
          </cell>
          <cell r="DD488">
            <v>698.065139999846</v>
          </cell>
          <cell r="DE488">
            <v>6843.3576879985631</v>
          </cell>
          <cell r="DF488">
            <v>1139.6692239998374</v>
          </cell>
          <cell r="DG488">
            <v>958.53034100006334</v>
          </cell>
          <cell r="DH488">
            <v>1037.7340769995935</v>
          </cell>
          <cell r="DI488">
            <v>1004.0684390000533</v>
          </cell>
          <cell r="DJ488">
            <v>551.5309920005966</v>
          </cell>
          <cell r="DK488">
            <v>142.73416099976748</v>
          </cell>
          <cell r="DL488">
            <v>31.305990000255406</v>
          </cell>
          <cell r="DM488">
            <v>-30.063069999683648</v>
          </cell>
          <cell r="DN488">
            <v>99.602020000107586</v>
          </cell>
          <cell r="DO488">
            <v>337.00044000009075</v>
          </cell>
          <cell r="DP488">
            <v>663.49472999991849</v>
          </cell>
          <cell r="DQ488">
            <v>907.75034399959259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112.7041700000409</v>
          </cell>
          <cell r="J491">
            <v>0</v>
          </cell>
          <cell r="K491">
            <v>0</v>
          </cell>
          <cell r="L491">
            <v>16.305950000009034</v>
          </cell>
          <cell r="M491">
            <v>2.5805399999953806</v>
          </cell>
          <cell r="N491">
            <v>-19.287000000011176</v>
          </cell>
          <cell r="O491">
            <v>0</v>
          </cell>
          <cell r="P491">
            <v>0</v>
          </cell>
          <cell r="Q491">
            <v>0</v>
          </cell>
          <cell r="R491">
            <v>124.52894999994896</v>
          </cell>
          <cell r="S491">
            <v>0</v>
          </cell>
          <cell r="T491">
            <v>0</v>
          </cell>
          <cell r="U491">
            <v>0</v>
          </cell>
          <cell r="V491">
            <v>133.24041999998735</v>
          </cell>
          <cell r="W491">
            <v>0</v>
          </cell>
          <cell r="X491">
            <v>0</v>
          </cell>
          <cell r="Y491">
            <v>23.980400000000373</v>
          </cell>
          <cell r="Z491">
            <v>9.1342299999960233</v>
          </cell>
          <cell r="AA491">
            <v>-41.826100000005681</v>
          </cell>
          <cell r="AB491">
            <v>0</v>
          </cell>
          <cell r="AC491">
            <v>0</v>
          </cell>
          <cell r="AD491">
            <v>0</v>
          </cell>
          <cell r="AE491">
            <v>1268.6644599998835</v>
          </cell>
          <cell r="AF491">
            <v>0</v>
          </cell>
          <cell r="AG491">
            <v>0</v>
          </cell>
          <cell r="AH491">
            <v>0</v>
          </cell>
          <cell r="AI491">
            <v>151.97028999996837</v>
          </cell>
          <cell r="AJ491">
            <v>0</v>
          </cell>
          <cell r="AK491">
            <v>0</v>
          </cell>
          <cell r="AL491">
            <v>0</v>
          </cell>
          <cell r="AM491">
            <v>-27.746159999980591</v>
          </cell>
          <cell r="AN491">
            <v>-89.600269999995362</v>
          </cell>
          <cell r="AO491">
            <v>1217.134309999994</v>
          </cell>
          <cell r="AP491">
            <v>47.239230000006501</v>
          </cell>
          <cell r="AQ491">
            <v>-30.332939999992959</v>
          </cell>
          <cell r="AR491">
            <v>26.330279999878258</v>
          </cell>
          <cell r="AS491">
            <v>-16.102240000007441</v>
          </cell>
          <cell r="AT491">
            <v>0</v>
          </cell>
          <cell r="AU491">
            <v>0</v>
          </cell>
          <cell r="AV491">
            <v>128.36680000001797</v>
          </cell>
          <cell r="AW491">
            <v>0</v>
          </cell>
          <cell r="AX491">
            <v>0</v>
          </cell>
          <cell r="AY491">
            <v>-18.157810000004247</v>
          </cell>
          <cell r="AZ491">
            <v>-21.740599999990081</v>
          </cell>
          <cell r="BA491">
            <v>-117.04819000000134</v>
          </cell>
          <cell r="BB491">
            <v>2.6232000000018161</v>
          </cell>
          <cell r="BC491">
            <v>62.382819999998901</v>
          </cell>
          <cell r="BD491">
            <v>6.0063000000081956</v>
          </cell>
          <cell r="BE491">
            <v>-124.37969000032172</v>
          </cell>
          <cell r="BF491">
            <v>8.6903300000121817</v>
          </cell>
          <cell r="BG491">
            <v>0</v>
          </cell>
          <cell r="BH491">
            <v>0</v>
          </cell>
          <cell r="BI491">
            <v>54.298520000011194</v>
          </cell>
          <cell r="BJ491">
            <v>0</v>
          </cell>
          <cell r="BK491">
            <v>0</v>
          </cell>
          <cell r="BL491">
            <v>-4.4311900000029709</v>
          </cell>
          <cell r="BM491">
            <v>-34.02357000001939</v>
          </cell>
          <cell r="BN491">
            <v>-150.10188999999082</v>
          </cell>
          <cell r="BO491">
            <v>-9.5371300000115298</v>
          </cell>
          <cell r="BP491">
            <v>33.577069999999367</v>
          </cell>
          <cell r="BQ491">
            <v>-22.851829999999609</v>
          </cell>
          <cell r="BR491">
            <v>-155.73744000005536</v>
          </cell>
          <cell r="BS491">
            <v>2.3500200000125915</v>
          </cell>
          <cell r="BT491">
            <v>0</v>
          </cell>
          <cell r="BU491">
            <v>0</v>
          </cell>
          <cell r="BV491">
            <v>77.394700000004377</v>
          </cell>
          <cell r="BW491">
            <v>0</v>
          </cell>
          <cell r="BX491">
            <v>-73.002370000001974</v>
          </cell>
          <cell r="BY491">
            <v>-22.348649999999907</v>
          </cell>
          <cell r="BZ491">
            <v>-22.689740000001621</v>
          </cell>
          <cell r="CA491">
            <v>-104.29197999997996</v>
          </cell>
          <cell r="CB491">
            <v>-27.79071999998996</v>
          </cell>
          <cell r="CC491">
            <v>68.510680000006687</v>
          </cell>
          <cell r="CD491">
            <v>-53.869379999989178</v>
          </cell>
          <cell r="CE491">
            <v>-27.172819999977946</v>
          </cell>
          <cell r="CF491">
            <v>12.956109999999171</v>
          </cell>
          <cell r="CG491">
            <v>44.07329000000027</v>
          </cell>
          <cell r="CH491">
            <v>0</v>
          </cell>
          <cell r="CI491">
            <v>49.973250000010012</v>
          </cell>
          <cell r="CJ491">
            <v>0</v>
          </cell>
          <cell r="CK491">
            <v>-21.291930000006687</v>
          </cell>
          <cell r="CL491">
            <v>-20.979890000016894</v>
          </cell>
          <cell r="CM491">
            <v>-30.820699999982025</v>
          </cell>
          <cell r="CN491">
            <v>-93.673979999963194</v>
          </cell>
          <cell r="CO491">
            <v>-30.560289999993984</v>
          </cell>
          <cell r="CP491">
            <v>109.92740000001504</v>
          </cell>
          <cell r="CQ491">
            <v>-46.776080000010552</v>
          </cell>
          <cell r="CR491">
            <v>-123.61184999998659</v>
          </cell>
          <cell r="CS491">
            <v>9.0426100000040606</v>
          </cell>
          <cell r="CT491">
            <v>14.651429999998072</v>
          </cell>
          <cell r="CU491">
            <v>0</v>
          </cell>
          <cell r="CV491">
            <v>43.932250000012573</v>
          </cell>
          <cell r="CW491">
            <v>0</v>
          </cell>
          <cell r="CX491">
            <v>-43.172590000001946</v>
          </cell>
          <cell r="CY491">
            <v>-86.954889999993611</v>
          </cell>
          <cell r="CZ491">
            <v>-15.186900000000605</v>
          </cell>
          <cell r="DA491">
            <v>-34.347920000029262</v>
          </cell>
          <cell r="DB491">
            <v>-65.707789999985835</v>
          </cell>
          <cell r="DC491">
            <v>51.412730000010924</v>
          </cell>
          <cell r="DD491">
            <v>2.7192199999990407</v>
          </cell>
          <cell r="DE491">
            <v>34.652349999640137</v>
          </cell>
          <cell r="DF491">
            <v>-27.494830000010552</v>
          </cell>
          <cell r="DG491">
            <v>10.031329999997979</v>
          </cell>
          <cell r="DH491">
            <v>-22.998110000015004</v>
          </cell>
          <cell r="DI491">
            <v>-50.947159999981523</v>
          </cell>
          <cell r="DJ491">
            <v>0</v>
          </cell>
          <cell r="DK491">
            <v>255.95154999999795</v>
          </cell>
          <cell r="DL491">
            <v>-45.637929999997141</v>
          </cell>
          <cell r="DM491">
            <v>-18.264410000003409</v>
          </cell>
          <cell r="DN491">
            <v>-105.5922900000005</v>
          </cell>
          <cell r="DO491">
            <v>5.8471999999892432</v>
          </cell>
          <cell r="DP491">
            <v>39.734799999976531</v>
          </cell>
          <cell r="DQ491">
            <v>-5.9777999999932945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19.896668999979738</v>
          </cell>
          <cell r="M493">
            <v>-5.259520000021439</v>
          </cell>
          <cell r="N493">
            <v>-0.91271900001447648</v>
          </cell>
          <cell r="O493">
            <v>59.595600000000559</v>
          </cell>
          <cell r="P493">
            <v>0</v>
          </cell>
          <cell r="Q493">
            <v>157.11690700001782</v>
          </cell>
          <cell r="R493">
            <v>957.35138500062749</v>
          </cell>
          <cell r="S493">
            <v>201.59207800001604</v>
          </cell>
          <cell r="T493">
            <v>183.74468699999852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17.393710000033025</v>
          </cell>
          <cell r="Z493">
            <v>8.6537440000101924</v>
          </cell>
          <cell r="AA493">
            <v>38.780197999964003</v>
          </cell>
          <cell r="AB493">
            <v>76.728390000003856</v>
          </cell>
          <cell r="AC493">
            <v>166.60943899996346</v>
          </cell>
          <cell r="AD493">
            <v>263.8491389999399</v>
          </cell>
          <cell r="AE493">
            <v>413.75094099994749</v>
          </cell>
          <cell r="AF493">
            <v>34.476882000046317</v>
          </cell>
          <cell r="AG493">
            <v>86.15712000001804</v>
          </cell>
          <cell r="AH493">
            <v>0</v>
          </cell>
          <cell r="AI493">
            <v>91.699280000000726</v>
          </cell>
          <cell r="AJ493">
            <v>0</v>
          </cell>
          <cell r="AK493">
            <v>42.229019999969751</v>
          </cell>
          <cell r="AL493">
            <v>-11.616219999967143</v>
          </cell>
          <cell r="AM493">
            <v>4.4713800000026822</v>
          </cell>
          <cell r="AN493">
            <v>14.180405000050087</v>
          </cell>
          <cell r="AO493">
            <v>-9.0552199999801815</v>
          </cell>
          <cell r="AP493">
            <v>4.1605640000198036</v>
          </cell>
          <cell r="AQ493">
            <v>157.04773000004934</v>
          </cell>
          <cell r="AR493">
            <v>374.0762959998101</v>
          </cell>
          <cell r="AS493">
            <v>120.35611999998218</v>
          </cell>
          <cell r="AT493">
            <v>83.300220000004629</v>
          </cell>
          <cell r="AU493">
            <v>0</v>
          </cell>
          <cell r="AV493">
            <v>116.98668999999063</v>
          </cell>
          <cell r="AW493">
            <v>0</v>
          </cell>
          <cell r="AX493">
            <v>-25.161427000013646</v>
          </cell>
          <cell r="AY493">
            <v>-12.997589999984484</v>
          </cell>
          <cell r="AZ493">
            <v>-1.9439439999987371</v>
          </cell>
          <cell r="BA493">
            <v>-102.58434000000125</v>
          </cell>
          <cell r="BB493">
            <v>-5.5279870000085793</v>
          </cell>
          <cell r="BC493">
            <v>110.24655000001076</v>
          </cell>
          <cell r="BD493">
            <v>91.402003999974113</v>
          </cell>
          <cell r="BE493">
            <v>503.92210300033912</v>
          </cell>
          <cell r="BF493">
            <v>98.912275999988196</v>
          </cell>
          <cell r="BG493">
            <v>94.099965000001248</v>
          </cell>
          <cell r="BH493">
            <v>0</v>
          </cell>
          <cell r="BI493">
            <v>56.013204999995651</v>
          </cell>
          <cell r="BJ493">
            <v>0</v>
          </cell>
          <cell r="BK493">
            <v>31.989226999983657</v>
          </cell>
          <cell r="BL493">
            <v>-9.8900000000139698</v>
          </cell>
          <cell r="BM493">
            <v>-37.35855599999195</v>
          </cell>
          <cell r="BN493">
            <v>7.5807189999613911</v>
          </cell>
          <cell r="BO493">
            <v>39.866693000018131</v>
          </cell>
          <cell r="BP493">
            <v>118.34157199997571</v>
          </cell>
          <cell r="BQ493">
            <v>104.3670020000427</v>
          </cell>
          <cell r="BR493">
            <v>337.7969159996137</v>
          </cell>
          <cell r="BS493">
            <v>6.8900000187568367E-3</v>
          </cell>
          <cell r="BT493">
            <v>109.52013200003421</v>
          </cell>
          <cell r="BU493">
            <v>9.0101350000186358</v>
          </cell>
          <cell r="BV493">
            <v>13.434769999992568</v>
          </cell>
          <cell r="BW493">
            <v>0</v>
          </cell>
          <cell r="BX493">
            <v>-27.073992000019643</v>
          </cell>
          <cell r="BY493">
            <v>31.804594999994151</v>
          </cell>
          <cell r="BZ493">
            <v>17.404967000009492</v>
          </cell>
          <cell r="CA493">
            <v>-45.642137999995612</v>
          </cell>
          <cell r="CB493">
            <v>45.459153999981936</v>
          </cell>
          <cell r="CC493">
            <v>50.828212000022177</v>
          </cell>
          <cell r="CD493">
            <v>133.04419099999359</v>
          </cell>
          <cell r="CE493">
            <v>330.96019700076431</v>
          </cell>
          <cell r="CF493">
            <v>-14.887669999996433</v>
          </cell>
          <cell r="CG493">
            <v>86.21281799999997</v>
          </cell>
          <cell r="CH493">
            <v>77.321109999989858</v>
          </cell>
          <cell r="CI493">
            <v>48.809310000011465</v>
          </cell>
          <cell r="CJ493">
            <v>0</v>
          </cell>
          <cell r="CK493">
            <v>-6.0256400000071153</v>
          </cell>
          <cell r="CL493">
            <v>-20.155014000018127</v>
          </cell>
          <cell r="CM493">
            <v>-33.360458999988623</v>
          </cell>
          <cell r="CN493">
            <v>-32.12781899998663</v>
          </cell>
          <cell r="CO493">
            <v>-31.37594500000705</v>
          </cell>
          <cell r="CP493">
            <v>80.253079999994952</v>
          </cell>
          <cell r="CQ493">
            <v>176.29642600001534</v>
          </cell>
          <cell r="CR493">
            <v>126.0341349998489</v>
          </cell>
          <cell r="CS493">
            <v>-52.636570000002393</v>
          </cell>
          <cell r="CT493">
            <v>54.163789999991423</v>
          </cell>
          <cell r="CU493">
            <v>26.551070000015898</v>
          </cell>
          <cell r="CV493">
            <v>56.387629999982892</v>
          </cell>
          <cell r="CW493">
            <v>0</v>
          </cell>
          <cell r="CX493">
            <v>-63.948601999989478</v>
          </cell>
          <cell r="CY493">
            <v>-12.542796000023372</v>
          </cell>
          <cell r="CZ493">
            <v>-50.869363000034355</v>
          </cell>
          <cell r="DA493">
            <v>-48.67910899996059</v>
          </cell>
          <cell r="DB493">
            <v>12.723010000016075</v>
          </cell>
          <cell r="DC493">
            <v>87.014636999985669</v>
          </cell>
          <cell r="DD493">
            <v>117.87043800001265</v>
          </cell>
          <cell r="DE493">
            <v>72.521409000270069</v>
          </cell>
          <cell r="DF493">
            <v>57.05260000002454</v>
          </cell>
          <cell r="DG493">
            <v>66.330350000003818</v>
          </cell>
          <cell r="DH493">
            <v>10.378969999990659</v>
          </cell>
          <cell r="DI493">
            <v>-15.560319999989588</v>
          </cell>
          <cell r="DJ493">
            <v>0</v>
          </cell>
          <cell r="DK493">
            <v>-91.746329999994487</v>
          </cell>
          <cell r="DL493">
            <v>-37.055310000025202</v>
          </cell>
          <cell r="DM493">
            <v>-28.996184999938123</v>
          </cell>
          <cell r="DN493">
            <v>-126.33494299993617</v>
          </cell>
          <cell r="DO493">
            <v>-5.1082799999858253</v>
          </cell>
          <cell r="DP493">
            <v>50.26268600000185</v>
          </cell>
          <cell r="DQ493">
            <v>193.29817100000218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-25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-25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-10</v>
          </cell>
          <cell r="N495">
            <v>-4.9789000000600936E-2</v>
          </cell>
          <cell r="O495">
            <v>0</v>
          </cell>
          <cell r="P495">
            <v>0</v>
          </cell>
          <cell r="Q495">
            <v>0</v>
          </cell>
          <cell r="R495">
            <v>-10.455009000026621</v>
          </cell>
          <cell r="S495">
            <v>0</v>
          </cell>
          <cell r="T495">
            <v>7.0810000006531482E-3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-0.3016360000037821</v>
          </cell>
          <cell r="Z495">
            <v>-15.195787000000564</v>
          </cell>
          <cell r="AA495">
            <v>14.07811700000093</v>
          </cell>
          <cell r="AB495">
            <v>-6.9580000017595012E-3</v>
          </cell>
          <cell r="AC495">
            <v>-10</v>
          </cell>
          <cell r="AD495">
            <v>0.96417400000063935</v>
          </cell>
          <cell r="AE495">
            <v>-10.854416000016499</v>
          </cell>
          <cell r="AF495">
            <v>0</v>
          </cell>
          <cell r="AG495">
            <v>10.005615499999294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-6.6957420000035199</v>
          </cell>
          <cell r="AM495">
            <v>-13.239305999999488</v>
          </cell>
          <cell r="AN495">
            <v>-1.6799259999970673</v>
          </cell>
          <cell r="AO495">
            <v>-0.45165949999864097</v>
          </cell>
          <cell r="AP495">
            <v>0</v>
          </cell>
          <cell r="AQ495">
            <v>1.2066019999983837</v>
          </cell>
          <cell r="AR495">
            <v>-1.9102324999694247</v>
          </cell>
          <cell r="AS495">
            <v>-0.12707500000033178</v>
          </cell>
          <cell r="AT495">
            <v>-9.155300000020361E-2</v>
          </cell>
          <cell r="AU495">
            <v>0</v>
          </cell>
          <cell r="AV495">
            <v>0</v>
          </cell>
          <cell r="AW495">
            <v>-2.0629999999073334E-2</v>
          </cell>
          <cell r="AX495">
            <v>-3.1982000000425614E-2</v>
          </cell>
          <cell r="AY495">
            <v>-2.0004284999995434</v>
          </cell>
          <cell r="AZ495">
            <v>-14.043816999997944</v>
          </cell>
          <cell r="BA495">
            <v>-1.9073179999977583</v>
          </cell>
          <cell r="BB495">
            <v>-5.1842674999970768</v>
          </cell>
          <cell r="BC495">
            <v>0</v>
          </cell>
          <cell r="BD495">
            <v>21.496838500002923</v>
          </cell>
          <cell r="BE495">
            <v>-7.2686884999857284</v>
          </cell>
          <cell r="BF495">
            <v>-0.12719800000013493</v>
          </cell>
          <cell r="BG495">
            <v>-8.5936999999830732E-2</v>
          </cell>
          <cell r="BH495">
            <v>0</v>
          </cell>
          <cell r="BI495">
            <v>0</v>
          </cell>
          <cell r="BJ495">
            <v>-8.2884999999805586E-2</v>
          </cell>
          <cell r="BK495">
            <v>-0.11633299999812152</v>
          </cell>
          <cell r="BL495">
            <v>-20.757476999999199</v>
          </cell>
          <cell r="BM495">
            <v>-2.5726329999997688</v>
          </cell>
          <cell r="BN495">
            <v>-5.7553269999989425</v>
          </cell>
          <cell r="BO495">
            <v>0.40685899999880348</v>
          </cell>
          <cell r="BP495">
            <v>18.095198999999411</v>
          </cell>
          <cell r="BQ495">
            <v>3.7270434999991267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33.581659999996191</v>
          </cell>
          <cell r="G496">
            <v>53.149810000002617</v>
          </cell>
          <cell r="H496">
            <v>52.061809999984689</v>
          </cell>
          <cell r="I496">
            <v>10.449210000006133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-1.138039999990724</v>
          </cell>
          <cell r="O496">
            <v>8.1164800000260584</v>
          </cell>
          <cell r="P496">
            <v>43.410610000020824</v>
          </cell>
          <cell r="Q496">
            <v>25.239939999999478</v>
          </cell>
          <cell r="R496">
            <v>238.51924000005238</v>
          </cell>
          <cell r="S496">
            <v>50.473409999976866</v>
          </cell>
          <cell r="T496">
            <v>7.6739299999899231</v>
          </cell>
          <cell r="U496">
            <v>51.110379999998258</v>
          </cell>
          <cell r="V496">
            <v>25.630740000022342</v>
          </cell>
          <cell r="W496">
            <v>0</v>
          </cell>
          <cell r="X496">
            <v>8.3510700000042561</v>
          </cell>
          <cell r="Y496">
            <v>0</v>
          </cell>
          <cell r="Z496">
            <v>0</v>
          </cell>
          <cell r="AA496">
            <v>-5.0728400000080001</v>
          </cell>
          <cell r="AB496">
            <v>31.881059999985155</v>
          </cell>
          <cell r="AC496">
            <v>30.718309999996563</v>
          </cell>
          <cell r="AD496">
            <v>37.753179999999702</v>
          </cell>
          <cell r="AE496">
            <v>265.52936000004411</v>
          </cell>
          <cell r="AF496">
            <v>48.155729999998584</v>
          </cell>
          <cell r="AG496">
            <v>42.300100000022212</v>
          </cell>
          <cell r="AH496">
            <v>38.907659999997122</v>
          </cell>
          <cell r="AI496">
            <v>23.694860000003246</v>
          </cell>
          <cell r="AJ496">
            <v>7.7289999999993597</v>
          </cell>
          <cell r="AK496">
            <v>12.421009999990929</v>
          </cell>
          <cell r="AL496">
            <v>0</v>
          </cell>
          <cell r="AM496">
            <v>0</v>
          </cell>
          <cell r="AN496">
            <v>-1.4580999999889173</v>
          </cell>
          <cell r="AO496">
            <v>25.190290000027744</v>
          </cell>
          <cell r="AP496">
            <v>32.331349999993108</v>
          </cell>
          <cell r="AQ496">
            <v>36.257459999993443</v>
          </cell>
          <cell r="AR496">
            <v>166.55128999962471</v>
          </cell>
          <cell r="AS496">
            <v>40.845460000011371</v>
          </cell>
          <cell r="AT496">
            <v>13.267039999976987</v>
          </cell>
          <cell r="AU496">
            <v>23.449689999979455</v>
          </cell>
          <cell r="AV496">
            <v>10.020980000001146</v>
          </cell>
          <cell r="AW496">
            <v>7.3901400000013382</v>
          </cell>
          <cell r="AX496">
            <v>0</v>
          </cell>
          <cell r="AY496">
            <v>10.326169999985723</v>
          </cell>
          <cell r="AZ496">
            <v>0</v>
          </cell>
          <cell r="BA496">
            <v>0</v>
          </cell>
          <cell r="BB496">
            <v>13.028420000016922</v>
          </cell>
          <cell r="BC496">
            <v>6.3430599999846891</v>
          </cell>
          <cell r="BD496">
            <v>41.880329999985406</v>
          </cell>
          <cell r="BE496">
            <v>79.839510000543669</v>
          </cell>
          <cell r="BF496">
            <v>24.708000000013271</v>
          </cell>
          <cell r="BG496">
            <v>12.68916999999783</v>
          </cell>
          <cell r="BH496">
            <v>22.828979999991134</v>
          </cell>
          <cell r="BI496">
            <v>8.7799599999998463</v>
          </cell>
          <cell r="BJ496">
            <v>0</v>
          </cell>
          <cell r="BK496">
            <v>3.6062300000048708</v>
          </cell>
          <cell r="BL496">
            <v>-11.546780000004219</v>
          </cell>
          <cell r="BM496">
            <v>0</v>
          </cell>
          <cell r="BN496">
            <v>2.2283100000058766</v>
          </cell>
          <cell r="BO496">
            <v>-5.9082600000256207</v>
          </cell>
          <cell r="BP496">
            <v>12.606490000005579</v>
          </cell>
          <cell r="BQ496">
            <v>9.8474099999875762</v>
          </cell>
          <cell r="BR496">
            <v>72.760830000042915</v>
          </cell>
          <cell r="BS496">
            <v>24.440789999993285</v>
          </cell>
          <cell r="BT496">
            <v>-3.2824699999910081</v>
          </cell>
          <cell r="BU496">
            <v>14.825349999999162</v>
          </cell>
          <cell r="BV496">
            <v>21.545339999996941</v>
          </cell>
          <cell r="BW496">
            <v>2.1072999999996682</v>
          </cell>
          <cell r="BX496">
            <v>-11.472610000026179</v>
          </cell>
          <cell r="BY496">
            <v>5.6664699999964796</v>
          </cell>
          <cell r="BZ496">
            <v>0.43797999998787418</v>
          </cell>
          <cell r="CA496">
            <v>-14.896930000017164</v>
          </cell>
          <cell r="CB496">
            <v>8.0474099999992177</v>
          </cell>
          <cell r="CC496">
            <v>9.0883500000054482</v>
          </cell>
          <cell r="CD496">
            <v>16.253850000008242</v>
          </cell>
          <cell r="CE496">
            <v>70.917610000120476</v>
          </cell>
          <cell r="CF496">
            <v>33.269670000008773</v>
          </cell>
          <cell r="CG496">
            <v>8.8967800000100397</v>
          </cell>
          <cell r="CH496">
            <v>5.7360300000000279</v>
          </cell>
          <cell r="CI496">
            <v>2.1240899999975227</v>
          </cell>
          <cell r="CJ496">
            <v>2.441900000001624</v>
          </cell>
          <cell r="CK496">
            <v>2.1058799999882467</v>
          </cell>
          <cell r="CL496">
            <v>-6.8078600000008009</v>
          </cell>
          <cell r="CM496">
            <v>-2.3815300000132993</v>
          </cell>
          <cell r="CN496">
            <v>-1.2979099999938626</v>
          </cell>
          <cell r="CO496">
            <v>-27.621929999993881</v>
          </cell>
          <cell r="CP496">
            <v>24.073359999980312</v>
          </cell>
          <cell r="CQ496">
            <v>30.379129999986617</v>
          </cell>
          <cell r="CR496">
            <v>119.38979000016116</v>
          </cell>
          <cell r="CS496">
            <v>64.356350000016391</v>
          </cell>
          <cell r="CT496">
            <v>29.555120000004536</v>
          </cell>
          <cell r="CU496">
            <v>21.662810000008903</v>
          </cell>
          <cell r="CV496">
            <v>7.4020300000120187</v>
          </cell>
          <cell r="CW496">
            <v>0</v>
          </cell>
          <cell r="CX496">
            <v>8.8808499999868218</v>
          </cell>
          <cell r="CY496">
            <v>-9.3867800000007264</v>
          </cell>
          <cell r="CZ496">
            <v>0</v>
          </cell>
          <cell r="DA496">
            <v>3.7968399999954272</v>
          </cell>
          <cell r="DB496">
            <v>3.8853799999924377</v>
          </cell>
          <cell r="DC496">
            <v>-8.6978599999856669</v>
          </cell>
          <cell r="DD496">
            <v>-2.0649499999999534</v>
          </cell>
          <cell r="DE496">
            <v>2.6855299999006093</v>
          </cell>
          <cell r="DF496">
            <v>26.624489999987418</v>
          </cell>
          <cell r="DG496">
            <v>21.27556999999797</v>
          </cell>
          <cell r="DH496">
            <v>-18.339979999989737</v>
          </cell>
          <cell r="DI496">
            <v>-1.4739100000006147</v>
          </cell>
          <cell r="DJ496">
            <v>1.7927500000005239</v>
          </cell>
          <cell r="DK496">
            <v>-5.0865500000072643</v>
          </cell>
          <cell r="DL496">
            <v>-18.409390000015264</v>
          </cell>
          <cell r="DM496">
            <v>-11.607199999998556</v>
          </cell>
          <cell r="DN496">
            <v>0.34318000002531335</v>
          </cell>
          <cell r="DO496">
            <v>8.0611000000208151</v>
          </cell>
          <cell r="DP496">
            <v>-12.57573000001139</v>
          </cell>
          <cell r="DQ496">
            <v>12.081199999985984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110.91405999998096</v>
          </cell>
          <cell r="G497">
            <v>56.878559999982826</v>
          </cell>
          <cell r="H497">
            <v>0</v>
          </cell>
          <cell r="I497">
            <v>158.52262000000337</v>
          </cell>
          <cell r="J497">
            <v>0</v>
          </cell>
          <cell r="K497">
            <v>40.314910000015516</v>
          </cell>
          <cell r="L497">
            <v>18.514290000020992</v>
          </cell>
          <cell r="M497">
            <v>0.20443000004161149</v>
          </cell>
          <cell r="N497">
            <v>19.101919999986421</v>
          </cell>
          <cell r="O497">
            <v>110.33325000002515</v>
          </cell>
          <cell r="P497">
            <v>163.28289999999106</v>
          </cell>
          <cell r="Q497">
            <v>278.3338699999731</v>
          </cell>
          <cell r="R497">
            <v>1652.9182799994014</v>
          </cell>
          <cell r="S497">
            <v>459.8129300000146</v>
          </cell>
          <cell r="T497">
            <v>186.22482000000309</v>
          </cell>
          <cell r="U497">
            <v>166.64538000000175</v>
          </cell>
          <cell r="V497">
            <v>200.4413399999612</v>
          </cell>
          <cell r="W497">
            <v>0</v>
          </cell>
          <cell r="X497">
            <v>12.916579999960959</v>
          </cell>
          <cell r="Y497">
            <v>7.6314199999906123</v>
          </cell>
          <cell r="Z497">
            <v>-2.5700000114738941E-3</v>
          </cell>
          <cell r="AA497">
            <v>64.113459999964107</v>
          </cell>
          <cell r="AB497">
            <v>112.49465000000782</v>
          </cell>
          <cell r="AC497">
            <v>221.48125999997137</v>
          </cell>
          <cell r="AD497">
            <v>221.15901000000304</v>
          </cell>
          <cell r="AE497">
            <v>1180.3385099996813</v>
          </cell>
          <cell r="AF497">
            <v>273.83013999997638</v>
          </cell>
          <cell r="AG497">
            <v>253.79489000001922</v>
          </cell>
          <cell r="AH497">
            <v>6.2854899999802001</v>
          </cell>
          <cell r="AI497">
            <v>118.94355000002543</v>
          </cell>
          <cell r="AJ497">
            <v>0</v>
          </cell>
          <cell r="AK497">
            <v>47.074659999983851</v>
          </cell>
          <cell r="AL497">
            <v>25.616529999999329</v>
          </cell>
          <cell r="AM497">
            <v>-0.98632999998517334</v>
          </cell>
          <cell r="AN497">
            <v>90.616369999945164</v>
          </cell>
          <cell r="AO497">
            <v>31.396569999982603</v>
          </cell>
          <cell r="AP497">
            <v>114.95799000002444</v>
          </cell>
          <cell r="AQ497">
            <v>218.80865000002086</v>
          </cell>
          <cell r="AR497">
            <v>979.66673999978229</v>
          </cell>
          <cell r="AS497">
            <v>208.08755000005476</v>
          </cell>
          <cell r="AT497">
            <v>239.98286999994889</v>
          </cell>
          <cell r="AU497">
            <v>38.854909999994561</v>
          </cell>
          <cell r="AV497">
            <v>80.448970000026748</v>
          </cell>
          <cell r="AW497">
            <v>42.133209999999963</v>
          </cell>
          <cell r="AX497">
            <v>23.745670000032987</v>
          </cell>
          <cell r="AY497">
            <v>59.23953000002075</v>
          </cell>
          <cell r="AZ497">
            <v>3.3118699999758974</v>
          </cell>
          <cell r="BA497">
            <v>8.8212599999969825</v>
          </cell>
          <cell r="BB497">
            <v>-18.922829999995884</v>
          </cell>
          <cell r="BC497">
            <v>116.47015000000829</v>
          </cell>
          <cell r="BD497">
            <v>177.49358000000939</v>
          </cell>
          <cell r="BE497">
            <v>1095.2492100000381</v>
          </cell>
          <cell r="BF497">
            <v>150.37463000003481</v>
          </cell>
          <cell r="BG497">
            <v>249.04102999996394</v>
          </cell>
          <cell r="BH497">
            <v>63.26724000001559</v>
          </cell>
          <cell r="BI497">
            <v>150.42694999999367</v>
          </cell>
          <cell r="BJ497">
            <v>19.606010000017704</v>
          </cell>
          <cell r="BK497">
            <v>47.74984000006225</v>
          </cell>
          <cell r="BL497">
            <v>64.345880000037141</v>
          </cell>
          <cell r="BM497">
            <v>-17.320869999937713</v>
          </cell>
          <cell r="BN497">
            <v>52.592680000001565</v>
          </cell>
          <cell r="BO497">
            <v>21.880550000001676</v>
          </cell>
          <cell r="BP497">
            <v>180.00935999996727</v>
          </cell>
          <cell r="BQ497">
            <v>113.27590999996755</v>
          </cell>
          <cell r="BR497">
            <v>780.82657999964431</v>
          </cell>
          <cell r="BS497">
            <v>184.39918999996735</v>
          </cell>
          <cell r="BT497">
            <v>170.77675000001909</v>
          </cell>
          <cell r="BU497">
            <v>70.892150000028778</v>
          </cell>
          <cell r="BV497">
            <v>58.471130000019912</v>
          </cell>
          <cell r="BW497">
            <v>-24.741160000005038</v>
          </cell>
          <cell r="BX497">
            <v>-5.5550100000109524</v>
          </cell>
          <cell r="BY497">
            <v>-49.928769999998622</v>
          </cell>
          <cell r="BZ497">
            <v>-45.419289999990724</v>
          </cell>
          <cell r="CA497">
            <v>50.907339999976102</v>
          </cell>
          <cell r="CB497">
            <v>25.932239999994636</v>
          </cell>
          <cell r="CC497">
            <v>155.48041999997804</v>
          </cell>
          <cell r="CD497">
            <v>189.61158999998588</v>
          </cell>
          <cell r="CE497">
            <v>782.32886999938637</v>
          </cell>
          <cell r="CF497">
            <v>191.40439999999944</v>
          </cell>
          <cell r="CG497">
            <v>132.68895000003977</v>
          </cell>
          <cell r="CH497">
            <v>74.274429999990389</v>
          </cell>
          <cell r="CI497">
            <v>117.17831000004662</v>
          </cell>
          <cell r="CJ497">
            <v>-16.02270000000135</v>
          </cell>
          <cell r="CK497">
            <v>-27.108330000017304</v>
          </cell>
          <cell r="CL497">
            <v>-2.5141800000565127</v>
          </cell>
          <cell r="CM497">
            <v>-39.877089999965392</v>
          </cell>
          <cell r="CN497">
            <v>-1.6062500000116415</v>
          </cell>
          <cell r="CO497">
            <v>22.216639999998733</v>
          </cell>
          <cell r="CP497">
            <v>206.43545999994967</v>
          </cell>
          <cell r="CQ497">
            <v>125.25922999996692</v>
          </cell>
          <cell r="CR497">
            <v>845.5855800001882</v>
          </cell>
          <cell r="CS497">
            <v>188.98339000000851</v>
          </cell>
          <cell r="CT497">
            <v>115.78033000003779</v>
          </cell>
          <cell r="CU497">
            <v>87.178000000014435</v>
          </cell>
          <cell r="CV497">
            <v>72.711310000042431</v>
          </cell>
          <cell r="CW497">
            <v>25.735329999995884</v>
          </cell>
          <cell r="CX497">
            <v>-21.328470000007655</v>
          </cell>
          <cell r="CY497">
            <v>-2.9837699999916367</v>
          </cell>
          <cell r="CZ497">
            <v>-44.597839999943972</v>
          </cell>
          <cell r="DA497">
            <v>5.4610700000193901</v>
          </cell>
          <cell r="DB497">
            <v>47.15346000000136</v>
          </cell>
          <cell r="DC497">
            <v>77.844039999996312</v>
          </cell>
          <cell r="DD497">
            <v>293.64873000001535</v>
          </cell>
          <cell r="DE497">
            <v>378.96235000016168</v>
          </cell>
          <cell r="DF497">
            <v>104.43677999998908</v>
          </cell>
          <cell r="DG497">
            <v>112.03643999999622</v>
          </cell>
          <cell r="DH497">
            <v>53.980520000011893</v>
          </cell>
          <cell r="DI497">
            <v>23.200840000004973</v>
          </cell>
          <cell r="DJ497">
            <v>-5.3183700000226963</v>
          </cell>
          <cell r="DK497">
            <v>-94.189850000024308</v>
          </cell>
          <cell r="DL497">
            <v>17.70763999997871</v>
          </cell>
          <cell r="DM497">
            <v>8.3528099999530241</v>
          </cell>
          <cell r="DN497">
            <v>-81.85631000000285</v>
          </cell>
          <cell r="DO497">
            <v>-28.115310000022873</v>
          </cell>
          <cell r="DP497">
            <v>147.81437999999616</v>
          </cell>
          <cell r="DQ497">
            <v>120.9127800000133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-7.8598900000215508</v>
          </cell>
          <cell r="G498">
            <v>24.461590000020806</v>
          </cell>
          <cell r="H498">
            <v>8.88078000000678</v>
          </cell>
          <cell r="I498">
            <v>-6.7925800000084564</v>
          </cell>
          <cell r="J498">
            <v>-96.273790000006557</v>
          </cell>
          <cell r="K498">
            <v>-48.327530000009574</v>
          </cell>
          <cell r="L498">
            <v>-8.0537200000253506</v>
          </cell>
          <cell r="M498">
            <v>-12.306879999989178</v>
          </cell>
          <cell r="N498">
            <v>-21.856380000011995</v>
          </cell>
          <cell r="O498">
            <v>6.2537000000011176</v>
          </cell>
          <cell r="P498">
            <v>12.573589999985415</v>
          </cell>
          <cell r="Q498">
            <v>62.47976000001654</v>
          </cell>
          <cell r="R498">
            <v>627.67339799972251</v>
          </cell>
          <cell r="S498">
            <v>168.13620999996783</v>
          </cell>
          <cell r="T498">
            <v>144.93216999998549</v>
          </cell>
          <cell r="U498">
            <v>46.824759999988601</v>
          </cell>
          <cell r="V498">
            <v>35.521710000000894</v>
          </cell>
          <cell r="W498">
            <v>-52.485159999981988</v>
          </cell>
          <cell r="X498">
            <v>-67.100340000004508</v>
          </cell>
          <cell r="Y498">
            <v>13.164210000017192</v>
          </cell>
          <cell r="Z498">
            <v>13.865929999970831</v>
          </cell>
          <cell r="AA498">
            <v>-47.631982000020798</v>
          </cell>
          <cell r="AB498">
            <v>18.840750000032131</v>
          </cell>
          <cell r="AC498">
            <v>118.82719999999972</v>
          </cell>
          <cell r="AD498">
            <v>234.77793999999994</v>
          </cell>
          <cell r="AE498">
            <v>43.519457000307739</v>
          </cell>
          <cell r="AF498">
            <v>48.774720000044908</v>
          </cell>
          <cell r="AG498">
            <v>33.745259999996051</v>
          </cell>
          <cell r="AH498">
            <v>-21.727859999984503</v>
          </cell>
          <cell r="AI498">
            <v>-27.349229999992531</v>
          </cell>
          <cell r="AJ498">
            <v>-19.02113000000827</v>
          </cell>
          <cell r="AK498">
            <v>22.643540000019129</v>
          </cell>
          <cell r="AL498">
            <v>-7.8555509999860078</v>
          </cell>
          <cell r="AM498">
            <v>-15.30251299997326</v>
          </cell>
          <cell r="AN498">
            <v>-122.15243399998872</v>
          </cell>
          <cell r="AO498">
            <v>-37.21984999999404</v>
          </cell>
          <cell r="AP498">
            <v>43.798439999984112</v>
          </cell>
          <cell r="AQ498">
            <v>145.18606500007445</v>
          </cell>
          <cell r="AR498">
            <v>4.5935650002211332</v>
          </cell>
          <cell r="AS498">
            <v>54.148400000005495</v>
          </cell>
          <cell r="AT498">
            <v>35.598320000019157</v>
          </cell>
          <cell r="AU498">
            <v>-2.7126199999765959</v>
          </cell>
          <cell r="AV498">
            <v>-20.76191000000108</v>
          </cell>
          <cell r="AW498">
            <v>-42.694040000031237</v>
          </cell>
          <cell r="AX498">
            <v>-23.659999999974389</v>
          </cell>
          <cell r="AY498">
            <v>-23.494884000043385</v>
          </cell>
          <cell r="AZ498">
            <v>-22.845458999916445</v>
          </cell>
          <cell r="BA498">
            <v>-108.72230199998012</v>
          </cell>
          <cell r="BB498">
            <v>25.99242000002414</v>
          </cell>
          <cell r="BC498">
            <v>46.034789999976056</v>
          </cell>
          <cell r="BD498">
            <v>87.710849999974016</v>
          </cell>
          <cell r="BE498">
            <v>-167.81039699958637</v>
          </cell>
          <cell r="BF498">
            <v>32.035889999999199</v>
          </cell>
          <cell r="BG498">
            <v>21.137849999999162</v>
          </cell>
          <cell r="BH498">
            <v>3.5976499999524094</v>
          </cell>
          <cell r="BI498">
            <v>-65.41982999999891</v>
          </cell>
          <cell r="BJ498">
            <v>-14.950620000017807</v>
          </cell>
          <cell r="BK498">
            <v>-42.496240000007674</v>
          </cell>
          <cell r="BL498">
            <v>-78.817159999976866</v>
          </cell>
          <cell r="BM498">
            <v>-86.114809999999125</v>
          </cell>
          <cell r="BN498">
            <v>-91.543767000024673</v>
          </cell>
          <cell r="BO498">
            <v>-0.36752000002888963</v>
          </cell>
          <cell r="BP498">
            <v>73.913830000034068</v>
          </cell>
          <cell r="BQ498">
            <v>81.214330000046175</v>
          </cell>
          <cell r="BR498">
            <v>-182.93714400054887</v>
          </cell>
          <cell r="BS498">
            <v>59.143572999979369</v>
          </cell>
          <cell r="BT498">
            <v>22.481055999989621</v>
          </cell>
          <cell r="BU498">
            <v>27.757260000013048</v>
          </cell>
          <cell r="BV498">
            <v>-3.2541099999798462</v>
          </cell>
          <cell r="BW498">
            <v>-23.570780000009108</v>
          </cell>
          <cell r="BX498">
            <v>-91.672329999972135</v>
          </cell>
          <cell r="BY498">
            <v>-26.195591999974567</v>
          </cell>
          <cell r="BZ498">
            <v>-92.094515000004321</v>
          </cell>
          <cell r="CA498">
            <v>-107.85888799995882</v>
          </cell>
          <cell r="CB498">
            <v>-32.406917999964207</v>
          </cell>
          <cell r="CC498">
            <v>13.922729999991134</v>
          </cell>
          <cell r="CD498">
            <v>70.811369999952149</v>
          </cell>
          <cell r="CE498">
            <v>-233.00879399990663</v>
          </cell>
          <cell r="CF498">
            <v>17.628489999973681</v>
          </cell>
          <cell r="CG498">
            <v>34.575429999997141</v>
          </cell>
          <cell r="CH498">
            <v>0.28312999999616295</v>
          </cell>
          <cell r="CI498">
            <v>-18.986229999922216</v>
          </cell>
          <cell r="CJ498">
            <v>-22.063779999967664</v>
          </cell>
          <cell r="CK498">
            <v>-121.89941000001272</v>
          </cell>
          <cell r="CL498">
            <v>-30.089070000045467</v>
          </cell>
          <cell r="CM498">
            <v>-64.451016999955755</v>
          </cell>
          <cell r="CN498">
            <v>-66.132050000014715</v>
          </cell>
          <cell r="CO498">
            <v>-26.164680999994744</v>
          </cell>
          <cell r="CP498">
            <v>20.651649999985239</v>
          </cell>
          <cell r="CQ498">
            <v>43.638743999938015</v>
          </cell>
          <cell r="CR498">
            <v>228.82748799910769</v>
          </cell>
          <cell r="CS498">
            <v>19.599099999992177</v>
          </cell>
          <cell r="CT498">
            <v>27.120854999986477</v>
          </cell>
          <cell r="CU498">
            <v>9.2035800000012387</v>
          </cell>
          <cell r="CV498">
            <v>-6.6481800000183284</v>
          </cell>
          <cell r="CW498">
            <v>-24.29435999999987</v>
          </cell>
          <cell r="CX498">
            <v>-87.076520000002347</v>
          </cell>
          <cell r="CY498">
            <v>-18.040409999957774</v>
          </cell>
          <cell r="CZ498">
            <v>-41.281981999985874</v>
          </cell>
          <cell r="DA498">
            <v>-104.60099800000899</v>
          </cell>
          <cell r="DB498">
            <v>-7.3701470000087284</v>
          </cell>
          <cell r="DC498">
            <v>402.92100999999093</v>
          </cell>
          <cell r="DD498">
            <v>59.295539999962784</v>
          </cell>
          <cell r="DE498">
            <v>-38.106189999263734</v>
          </cell>
          <cell r="DF498">
            <v>-1.2621599999838509</v>
          </cell>
          <cell r="DG498">
            <v>5.7844800000020768</v>
          </cell>
          <cell r="DH498">
            <v>8.6143700000247918</v>
          </cell>
          <cell r="DI498">
            <v>-0.72418999997898936</v>
          </cell>
          <cell r="DJ498">
            <v>-12.987369999988005</v>
          </cell>
          <cell r="DK498">
            <v>-21.35890999995172</v>
          </cell>
          <cell r="DL498">
            <v>-3.0064499999862164</v>
          </cell>
          <cell r="DM498">
            <v>-33.59835899999598</v>
          </cell>
          <cell r="DN498">
            <v>-74.660181000013836</v>
          </cell>
          <cell r="DO498">
            <v>-2.0527700000093319</v>
          </cell>
          <cell r="DP498">
            <v>48.318440000002738</v>
          </cell>
          <cell r="DQ498">
            <v>48.826910000003409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F501">
            <v>136.6358299999265</v>
          </cell>
          <cell r="G501">
            <v>134.48995999991894</v>
          </cell>
          <cell r="H501">
            <v>60.942589999991469</v>
          </cell>
          <cell r="I501">
            <v>274.88341999985278</v>
          </cell>
          <cell r="J501">
            <v>-96.273790000006557</v>
          </cell>
          <cell r="K501">
            <v>-8.0126200000522658</v>
          </cell>
          <cell r="L501">
            <v>46.663188999984413</v>
          </cell>
          <cell r="M501">
            <v>-24.781430000206456</v>
          </cell>
          <cell r="N501">
            <v>-24.142007999820635</v>
          </cell>
          <cell r="O501">
            <v>184.29902999987826</v>
          </cell>
          <cell r="P501">
            <v>219.26709999993909</v>
          </cell>
          <cell r="Q501">
            <v>523.17047700006515</v>
          </cell>
          <cell r="R501">
            <v>3590.5362439993769</v>
          </cell>
          <cell r="S501">
            <v>880.01462799985893</v>
          </cell>
          <cell r="T501">
            <v>522.58268799982034</v>
          </cell>
          <cell r="U501">
            <v>264.58052000007592</v>
          </cell>
          <cell r="V501">
            <v>394.83421000000089</v>
          </cell>
          <cell r="W501">
            <v>-52.485159999981988</v>
          </cell>
          <cell r="X501">
            <v>-45.832690000068396</v>
          </cell>
          <cell r="Y501">
            <v>61.868104000110179</v>
          </cell>
          <cell r="Z501">
            <v>16.455547000048682</v>
          </cell>
          <cell r="AA501">
            <v>22.440852999920025</v>
          </cell>
          <cell r="AB501">
            <v>239.93789200019091</v>
          </cell>
          <cell r="AC501">
            <v>527.63620899990201</v>
          </cell>
          <cell r="AD501">
            <v>758.50344299967401</v>
          </cell>
          <cell r="AE501">
            <v>3160.9483120013028</v>
          </cell>
          <cell r="AF501">
            <v>405.23747200006619</v>
          </cell>
          <cell r="AG501">
            <v>426.00298550003208</v>
          </cell>
          <cell r="AH501">
            <v>23.465289999963716</v>
          </cell>
          <cell r="AI501">
            <v>358.95874999999069</v>
          </cell>
          <cell r="AJ501">
            <v>-11.292129999957979</v>
          </cell>
          <cell r="AK501">
            <v>124.36822999990545</v>
          </cell>
          <cell r="AL501">
            <v>-0.55098299984820187</v>
          </cell>
          <cell r="AM501">
            <v>-52.802928999764845</v>
          </cell>
          <cell r="AN501">
            <v>-110.09395500016399</v>
          </cell>
          <cell r="AO501">
            <v>1226.994440499926</v>
          </cell>
          <cell r="AP501">
            <v>242.48757399991155</v>
          </cell>
          <cell r="AQ501">
            <v>528.17356700007804</v>
          </cell>
          <cell r="AR501">
            <v>1549.3079385012388</v>
          </cell>
          <cell r="AS501">
            <v>407.20821500010788</v>
          </cell>
          <cell r="AT501">
            <v>372.056896999944</v>
          </cell>
          <cell r="AU501">
            <v>59.591979999910109</v>
          </cell>
          <cell r="AV501">
            <v>315.06152999983169</v>
          </cell>
          <cell r="AW501">
            <v>6.8086800000164658</v>
          </cell>
          <cell r="AX501">
            <v>-25.107738999882713</v>
          </cell>
          <cell r="AY501">
            <v>12.914987499825656</v>
          </cell>
          <cell r="AZ501">
            <v>-57.261949999956414</v>
          </cell>
          <cell r="BA501">
            <v>-321.44089000020176</v>
          </cell>
          <cell r="BB501">
            <v>12.008955500088632</v>
          </cell>
          <cell r="BC501">
            <v>341.47736999997869</v>
          </cell>
          <cell r="BD501">
            <v>425.98990249983035</v>
          </cell>
          <cell r="BE501">
            <v>1354.5520474985242</v>
          </cell>
          <cell r="BF501">
            <v>314.59392800019123</v>
          </cell>
          <cell r="BG501">
            <v>376.88207799976226</v>
          </cell>
          <cell r="BH501">
            <v>89.693869999959134</v>
          </cell>
          <cell r="BI501">
            <v>204.09880500007421</v>
          </cell>
          <cell r="BJ501">
            <v>4.5725050000473857</v>
          </cell>
          <cell r="BK501">
            <v>40.732724000001326</v>
          </cell>
          <cell r="BL501">
            <v>-61.096726999850944</v>
          </cell>
          <cell r="BM501">
            <v>-177.39043899974786</v>
          </cell>
          <cell r="BN501">
            <v>-184.99927500006743</v>
          </cell>
          <cell r="BO501">
            <v>46.3411920000799</v>
          </cell>
          <cell r="BP501">
            <v>411.54352099983953</v>
          </cell>
          <cell r="BQ501">
            <v>289.57986549986526</v>
          </cell>
          <cell r="BR501">
            <v>852.70974199846387</v>
          </cell>
          <cell r="BS501">
            <v>270.34046299988404</v>
          </cell>
          <cell r="BT501">
            <v>299.49546800006647</v>
          </cell>
          <cell r="BU501">
            <v>122.48489500000142</v>
          </cell>
          <cell r="BV501">
            <v>167.59183000028133</v>
          </cell>
          <cell r="BW501">
            <v>-46.204640000010841</v>
          </cell>
          <cell r="BX501">
            <v>-208.7763120001182</v>
          </cell>
          <cell r="BY501">
            <v>-61.001946999924257</v>
          </cell>
          <cell r="BZ501">
            <v>-142.3605979999993</v>
          </cell>
          <cell r="CA501">
            <v>-221.78259599977173</v>
          </cell>
          <cell r="CB501">
            <v>19.241166000021622</v>
          </cell>
          <cell r="CC501">
            <v>297.83039200003259</v>
          </cell>
          <cell r="CD501">
            <v>355.8516210000962</v>
          </cell>
          <cell r="CE501">
            <v>924.02506300061941</v>
          </cell>
          <cell r="CF501">
            <v>240.37099999981001</v>
          </cell>
          <cell r="CG501">
            <v>306.44726799998898</v>
          </cell>
          <cell r="CH501">
            <v>157.61470000003465</v>
          </cell>
          <cell r="CI501">
            <v>199.09872999996878</v>
          </cell>
          <cell r="CJ501">
            <v>-35.644579999963753</v>
          </cell>
          <cell r="CK501">
            <v>-174.21943000028841</v>
          </cell>
          <cell r="CL501">
            <v>-80.546013999963179</v>
          </cell>
          <cell r="CM501">
            <v>-170.89079599990509</v>
          </cell>
          <cell r="CN501">
            <v>-194.83800899982452</v>
          </cell>
          <cell r="CO501">
            <v>-93.506206000223756</v>
          </cell>
          <cell r="CP501">
            <v>441.34095000009984</v>
          </cell>
          <cell r="CQ501">
            <v>328.79744999995455</v>
          </cell>
          <cell r="CR501">
            <v>1196.2251430004835</v>
          </cell>
          <cell r="CS501">
            <v>229.34487999998964</v>
          </cell>
          <cell r="CT501">
            <v>241.2715249999892</v>
          </cell>
          <cell r="CU501">
            <v>144.59545999998227</v>
          </cell>
          <cell r="CV501">
            <v>173.78504000022076</v>
          </cell>
          <cell r="CW501">
            <v>1.4409699999960139</v>
          </cell>
          <cell r="CX501">
            <v>-206.64533199975267</v>
          </cell>
          <cell r="CY501">
            <v>-129.90864599985071</v>
          </cell>
          <cell r="CZ501">
            <v>-151.9360849999357</v>
          </cell>
          <cell r="DA501">
            <v>-178.3701169998385</v>
          </cell>
          <cell r="DB501">
            <v>-9.3160869998391718</v>
          </cell>
          <cell r="DC501">
            <v>610.49455699999817</v>
          </cell>
          <cell r="DD501">
            <v>471.46897800010629</v>
          </cell>
          <cell r="DE501">
            <v>450.71544899977744</v>
          </cell>
          <cell r="DF501">
            <v>159.35688000009395</v>
          </cell>
          <cell r="DG501">
            <v>215.45816999988165</v>
          </cell>
          <cell r="DH501">
            <v>31.635770000051707</v>
          </cell>
          <cell r="DI501">
            <v>-45.504739999887533</v>
          </cell>
          <cell r="DJ501">
            <v>-16.512989999959245</v>
          </cell>
          <cell r="DK501">
            <v>43.569909999845549</v>
          </cell>
          <cell r="DL501">
            <v>-86.401440000161529</v>
          </cell>
          <cell r="DM501">
            <v>-84.113344000186771</v>
          </cell>
          <cell r="DN501">
            <v>-388.10054400004447</v>
          </cell>
          <cell r="DO501">
            <v>-21.368060000007972</v>
          </cell>
          <cell r="DP501">
            <v>273.55457599996589</v>
          </cell>
          <cell r="DQ501">
            <v>369.14126099995337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-4632.4792170000146</v>
          </cell>
          <cell r="G543">
            <v>-3856.701990200032</v>
          </cell>
          <cell r="H543">
            <v>-3693.0911161000258</v>
          </cell>
          <cell r="I543">
            <v>-3085.4024009999703</v>
          </cell>
          <cell r="J543">
            <v>-2210.6106802999857</v>
          </cell>
          <cell r="K543">
            <v>-2055.8168989999976</v>
          </cell>
          <cell r="L543">
            <v>-1596.5976649400254</v>
          </cell>
          <cell r="M543">
            <v>-1669.7800130799878</v>
          </cell>
          <cell r="N543">
            <v>-2090.0097124000022</v>
          </cell>
          <cell r="O543">
            <v>-2930.2548138599959</v>
          </cell>
          <cell r="P543">
            <v>-4299.4905700000236</v>
          </cell>
          <cell r="Q543">
            <v>-4345.2854312999989</v>
          </cell>
          <cell r="R543">
            <v>-36225.520509179216</v>
          </cell>
          <cell r="S543">
            <v>-4632.4792170000146</v>
          </cell>
          <cell r="T543">
            <v>-3616.701990200032</v>
          </cell>
          <cell r="U543">
            <v>-3693.0911161000258</v>
          </cell>
          <cell r="V543">
            <v>-3085.4024009999703</v>
          </cell>
          <cell r="W543">
            <v>-2210.6106802999857</v>
          </cell>
          <cell r="X543">
            <v>-2055.8168989999976</v>
          </cell>
          <cell r="Y543">
            <v>-1596.5976649400254</v>
          </cell>
          <cell r="Z543">
            <v>-1669.7800130799878</v>
          </cell>
          <cell r="AA543">
            <v>-2090.0097124000022</v>
          </cell>
          <cell r="AB543">
            <v>-2930.2548138599959</v>
          </cell>
          <cell r="AC543">
            <v>-4299.4905700000236</v>
          </cell>
          <cell r="AD543">
            <v>-4345.2854312999989</v>
          </cell>
          <cell r="AE543">
            <v>-36225.520509179216</v>
          </cell>
          <cell r="AF543">
            <v>-4632.4792170000146</v>
          </cell>
          <cell r="AG543">
            <v>-3616.701990200032</v>
          </cell>
          <cell r="AH543">
            <v>-3693.0911161000258</v>
          </cell>
          <cell r="AI543">
            <v>-3085.4024009999703</v>
          </cell>
          <cell r="AJ543">
            <v>-2210.6106802999857</v>
          </cell>
          <cell r="AK543">
            <v>-2055.8168989999976</v>
          </cell>
          <cell r="AL543">
            <v>-1596.5976649400254</v>
          </cell>
          <cell r="AM543">
            <v>-1669.7800130799878</v>
          </cell>
          <cell r="AN543">
            <v>-2090.0097124000022</v>
          </cell>
          <cell r="AO543">
            <v>-2930.2548138599959</v>
          </cell>
          <cell r="AP543">
            <v>-4299.4905700000236</v>
          </cell>
          <cell r="AQ543">
            <v>-4345.2854312999989</v>
          </cell>
          <cell r="AR543">
            <v>-36225.520509179216</v>
          </cell>
          <cell r="AS543">
            <v>-4632.4792170000146</v>
          </cell>
          <cell r="AT543">
            <v>-3616.701990200032</v>
          </cell>
          <cell r="AU543">
            <v>-3693.0911161000258</v>
          </cell>
          <cell r="AV543">
            <v>-3085.4024009999703</v>
          </cell>
          <cell r="AW543">
            <v>-2210.6106802999857</v>
          </cell>
          <cell r="AX543">
            <v>-2055.8168989999976</v>
          </cell>
          <cell r="AY543">
            <v>-1596.5976649400254</v>
          </cell>
          <cell r="AZ543">
            <v>-1669.7800130799878</v>
          </cell>
          <cell r="BA543">
            <v>-2090.0097124000022</v>
          </cell>
          <cell r="BB543">
            <v>-2930.2548138599959</v>
          </cell>
          <cell r="BC543">
            <v>-4299.4905700000236</v>
          </cell>
          <cell r="BD543">
            <v>-4345.2854312999989</v>
          </cell>
          <cell r="BE543">
            <v>-36465.520509179216</v>
          </cell>
          <cell r="BF543">
            <v>-4632.4792170000146</v>
          </cell>
          <cell r="BG543">
            <v>-3856.701990200032</v>
          </cell>
          <cell r="BH543">
            <v>-3693.0911161000258</v>
          </cell>
          <cell r="BI543">
            <v>-3085.4024009999703</v>
          </cell>
          <cell r="BJ543">
            <v>-2210.6106802999857</v>
          </cell>
          <cell r="BK543">
            <v>-2055.8168989999976</v>
          </cell>
          <cell r="BL543">
            <v>-1596.5976649400254</v>
          </cell>
          <cell r="BM543">
            <v>-1669.7800130799878</v>
          </cell>
          <cell r="BN543">
            <v>-2090.0097124000022</v>
          </cell>
          <cell r="BO543">
            <v>-2930.2548138599959</v>
          </cell>
          <cell r="BP543">
            <v>-4299.4905700000236</v>
          </cell>
          <cell r="BQ543">
            <v>-4345.2854312999989</v>
          </cell>
          <cell r="BR543">
            <v>-36225.520509179216</v>
          </cell>
          <cell r="BS543">
            <v>-4632.4792170000146</v>
          </cell>
          <cell r="BT543">
            <v>-3616.701990200032</v>
          </cell>
          <cell r="BU543">
            <v>-3693.0911161000258</v>
          </cell>
          <cell r="BV543">
            <v>-3085.4024009999703</v>
          </cell>
          <cell r="BW543">
            <v>-2210.6106802999857</v>
          </cell>
          <cell r="BX543">
            <v>-2055.8168989999976</v>
          </cell>
          <cell r="BY543">
            <v>-1596.5976649400254</v>
          </cell>
          <cell r="BZ543">
            <v>-1669.7800130799878</v>
          </cell>
          <cell r="CA543">
            <v>-2090.0097124000022</v>
          </cell>
          <cell r="CB543">
            <v>-2930.2548138599959</v>
          </cell>
          <cell r="CC543">
            <v>-4299.4905700000236</v>
          </cell>
          <cell r="CD543">
            <v>-4345.2854312999989</v>
          </cell>
          <cell r="CE543">
            <v>-36225.520509179216</v>
          </cell>
          <cell r="CF543">
            <v>-4632.4792170000146</v>
          </cell>
          <cell r="CG543">
            <v>-3616.701990200032</v>
          </cell>
          <cell r="CH543">
            <v>-3693.0911161000258</v>
          </cell>
          <cell r="CI543">
            <v>-3085.4024009999703</v>
          </cell>
          <cell r="CJ543">
            <v>-2210.6106802999857</v>
          </cell>
          <cell r="CK543">
            <v>-2055.8168989999976</v>
          </cell>
          <cell r="CL543">
            <v>-1596.5976649400254</v>
          </cell>
          <cell r="CM543">
            <v>-1669.7800130799878</v>
          </cell>
          <cell r="CN543">
            <v>-2090.0097124000022</v>
          </cell>
          <cell r="CO543">
            <v>-2930.2548138599959</v>
          </cell>
          <cell r="CP543">
            <v>-4299.4905700000236</v>
          </cell>
          <cell r="CQ543">
            <v>-4345.2854312999989</v>
          </cell>
          <cell r="CR543">
            <v>-36225.520509179216</v>
          </cell>
          <cell r="CS543">
            <v>-4632.4792170000146</v>
          </cell>
          <cell r="CT543">
            <v>-3616.701990200032</v>
          </cell>
          <cell r="CU543">
            <v>-3693.0911161000258</v>
          </cell>
          <cell r="CV543">
            <v>-3085.4024009999703</v>
          </cell>
          <cell r="CW543">
            <v>-2210.6106802999857</v>
          </cell>
          <cell r="CX543">
            <v>-2055.8168989999976</v>
          </cell>
          <cell r="CY543">
            <v>-1596.5976649400254</v>
          </cell>
          <cell r="CZ543">
            <v>-1669.7800130799878</v>
          </cell>
          <cell r="DA543">
            <v>-2090.0097124000022</v>
          </cell>
          <cell r="DB543">
            <v>-2930.2548138599959</v>
          </cell>
          <cell r="DC543">
            <v>-4299.4905700000236</v>
          </cell>
          <cell r="DD543">
            <v>-4345.2854312999989</v>
          </cell>
          <cell r="DE543">
            <v>-36465.520509179216</v>
          </cell>
          <cell r="DF543">
            <v>-4632.4792170000146</v>
          </cell>
          <cell r="DG543">
            <v>-3856.701990200032</v>
          </cell>
          <cell r="DH543">
            <v>-3693.0911161000258</v>
          </cell>
          <cell r="DI543">
            <v>-3085.4024009999703</v>
          </cell>
          <cell r="DJ543">
            <v>-2210.6106802999857</v>
          </cell>
          <cell r="DK543">
            <v>-2055.8168989999976</v>
          </cell>
          <cell r="DL543">
            <v>-1596.5976649400254</v>
          </cell>
          <cell r="DM543">
            <v>-1669.7800130799878</v>
          </cell>
          <cell r="DN543">
            <v>-2090.0097124000022</v>
          </cell>
          <cell r="DO543">
            <v>-2930.2548138599959</v>
          </cell>
          <cell r="DP543">
            <v>-4299.4905700000236</v>
          </cell>
          <cell r="DQ543">
            <v>-4345.2854312999989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6.7496340000070632</v>
          </cell>
          <cell r="AF547">
            <v>0</v>
          </cell>
          <cell r="AG547">
            <v>0</v>
          </cell>
          <cell r="AH547">
            <v>0</v>
          </cell>
          <cell r="AI547">
            <v>6.7496339999997872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15.639322000002721</v>
          </cell>
          <cell r="BS547">
            <v>0</v>
          </cell>
          <cell r="BT547">
            <v>0</v>
          </cell>
          <cell r="BU547">
            <v>11.43533600000228</v>
          </cell>
          <cell r="BV547">
            <v>4.203986000000441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17.501351400016574</v>
          </cell>
          <cell r="DF547">
            <v>0</v>
          </cell>
          <cell r="DG547">
            <v>0</v>
          </cell>
          <cell r="DH547">
            <v>6.4892744000026141</v>
          </cell>
          <cell r="DI547">
            <v>11.012077000003046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1291.778367000632</v>
          </cell>
          <cell r="AF549">
            <v>301.26552000001539</v>
          </cell>
          <cell r="AG549">
            <v>265.36939100001473</v>
          </cell>
          <cell r="AH549">
            <v>220.28414000000339</v>
          </cell>
          <cell r="AI549">
            <v>149.31949100000202</v>
          </cell>
          <cell r="AJ549">
            <v>0</v>
          </cell>
          <cell r="AK549">
            <v>9.7805970000335947</v>
          </cell>
          <cell r="AL549">
            <v>9.9911199999623932</v>
          </cell>
          <cell r="AM549">
            <v>-13.317229000036605</v>
          </cell>
          <cell r="AN549">
            <v>-44.548409999988507</v>
          </cell>
          <cell r="AO549">
            <v>-197.66886899998644</v>
          </cell>
          <cell r="AP549">
            <v>326.69471700003487</v>
          </cell>
          <cell r="AQ549">
            <v>264.60789899999509</v>
          </cell>
          <cell r="AR549">
            <v>1830.4345415006392</v>
          </cell>
          <cell r="AS549">
            <v>329.82145999994827</v>
          </cell>
          <cell r="AT549">
            <v>203.90942100001848</v>
          </cell>
          <cell r="AU549">
            <v>246.36297199997352</v>
          </cell>
          <cell r="AV549">
            <v>243.96967000002041</v>
          </cell>
          <cell r="AW549">
            <v>0</v>
          </cell>
          <cell r="AX549">
            <v>41.377830999990692</v>
          </cell>
          <cell r="AY549">
            <v>36.646154000074603</v>
          </cell>
          <cell r="AZ549">
            <v>-25.207654000027105</v>
          </cell>
          <cell r="BA549">
            <v>-29.963218500022776</v>
          </cell>
          <cell r="BB549">
            <v>113.941295000026</v>
          </cell>
          <cell r="BC549">
            <v>336.67094000001089</v>
          </cell>
          <cell r="BD549">
            <v>332.90567100001499</v>
          </cell>
          <cell r="BE549">
            <v>1620.1387174990959</v>
          </cell>
          <cell r="BF549">
            <v>337.3800329999649</v>
          </cell>
          <cell r="BG549">
            <v>216.67989999998827</v>
          </cell>
          <cell r="BH549">
            <v>221.85803100001067</v>
          </cell>
          <cell r="BI549">
            <v>200.93803000001935</v>
          </cell>
          <cell r="BJ549">
            <v>26.021129999993718</v>
          </cell>
          <cell r="BK549">
            <v>64.09646500000963</v>
          </cell>
          <cell r="BL549">
            <v>-3.4031010000617243</v>
          </cell>
          <cell r="BM549">
            <v>-15.775321000022814</v>
          </cell>
          <cell r="BN549">
            <v>89.540243499970529</v>
          </cell>
          <cell r="BO549">
            <v>102.41918500000611</v>
          </cell>
          <cell r="BP549">
            <v>222.37327199999709</v>
          </cell>
          <cell r="BQ549">
            <v>158.01085000002058</v>
          </cell>
          <cell r="BR549">
            <v>1631.2504194998182</v>
          </cell>
          <cell r="BS549">
            <v>387.70124100003159</v>
          </cell>
          <cell r="BT549">
            <v>145.52681999999913</v>
          </cell>
          <cell r="BU549">
            <v>173.96888000000035</v>
          </cell>
          <cell r="BV549">
            <v>200.20458099999814</v>
          </cell>
          <cell r="BW549">
            <v>88.17970099998638</v>
          </cell>
          <cell r="BX549">
            <v>32.585348999971757</v>
          </cell>
          <cell r="BY549">
            <v>83.669668500020634</v>
          </cell>
          <cell r="BZ549">
            <v>-13.231354999996256</v>
          </cell>
          <cell r="CA549">
            <v>-33.264997000049334</v>
          </cell>
          <cell r="CB549">
            <v>58.059740000026068</v>
          </cell>
          <cell r="CC549">
            <v>295.99792100000195</v>
          </cell>
          <cell r="CD549">
            <v>211.85287000000244</v>
          </cell>
          <cell r="CE549">
            <v>1710.0825595003553</v>
          </cell>
          <cell r="CF549">
            <v>324.79869999998482</v>
          </cell>
          <cell r="CG549">
            <v>185.92738300000201</v>
          </cell>
          <cell r="CH549">
            <v>165.49109499997576</v>
          </cell>
          <cell r="CI549">
            <v>153.37971999999718</v>
          </cell>
          <cell r="CJ549">
            <v>74.538200000009965</v>
          </cell>
          <cell r="CK549">
            <v>121.5498470000166</v>
          </cell>
          <cell r="CL549">
            <v>31.847149999986868</v>
          </cell>
          <cell r="CM549">
            <v>15.045738000015263</v>
          </cell>
          <cell r="CN549">
            <v>-5.2837005000328645</v>
          </cell>
          <cell r="CO549">
            <v>106.66964699997334</v>
          </cell>
          <cell r="CP549">
            <v>297.56252000000677</v>
          </cell>
          <cell r="CQ549">
            <v>238.55625999998301</v>
          </cell>
          <cell r="CR549">
            <v>1795.4402075000107</v>
          </cell>
          <cell r="CS549">
            <v>362.06848999997601</v>
          </cell>
          <cell r="CT549">
            <v>212.53390999999829</v>
          </cell>
          <cell r="CU549">
            <v>184.74942999999621</v>
          </cell>
          <cell r="CV549">
            <v>136.10200399998575</v>
          </cell>
          <cell r="CW549">
            <v>57.639748999994481</v>
          </cell>
          <cell r="CX549">
            <v>142.93539299996337</v>
          </cell>
          <cell r="CY549">
            <v>41.15046999999322</v>
          </cell>
          <cell r="CZ549">
            <v>-7.0547824999666773</v>
          </cell>
          <cell r="DA549">
            <v>-7.3107309999759309</v>
          </cell>
          <cell r="DB549">
            <v>107.47139200000674</v>
          </cell>
          <cell r="DC549">
            <v>320.93968000001041</v>
          </cell>
          <cell r="DD549">
            <v>244.21520299999975</v>
          </cell>
          <cell r="DE549">
            <v>1826.5360510000028</v>
          </cell>
          <cell r="DF549">
            <v>404.95790000000852</v>
          </cell>
          <cell r="DG549">
            <v>221.13782000000356</v>
          </cell>
          <cell r="DH549">
            <v>121.63677000001189</v>
          </cell>
          <cell r="DI549">
            <v>190.8350999999966</v>
          </cell>
          <cell r="DJ549">
            <v>68.435239999991609</v>
          </cell>
          <cell r="DK549">
            <v>-24.391103000001749</v>
          </cell>
          <cell r="DL549">
            <v>50.08502800000133</v>
          </cell>
          <cell r="DM549">
            <v>31.405555999954231</v>
          </cell>
          <cell r="DN549">
            <v>56.058254000032321</v>
          </cell>
          <cell r="DO549">
            <v>42.227564000000712</v>
          </cell>
          <cell r="DP549">
            <v>305.07524100001319</v>
          </cell>
          <cell r="DQ549">
            <v>359.07268100001966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1382.4679029993713</v>
          </cell>
          <cell r="BS552">
            <v>147.24504000000888</v>
          </cell>
          <cell r="BT552">
            <v>229.95814000000246</v>
          </cell>
          <cell r="BU552">
            <v>164.09605999998166</v>
          </cell>
          <cell r="BV552">
            <v>131.44378999999026</v>
          </cell>
          <cell r="BW552">
            <v>84.613790000003064</v>
          </cell>
          <cell r="BX552">
            <v>68.000239999993937</v>
          </cell>
          <cell r="BY552">
            <v>41.390370000037365</v>
          </cell>
          <cell r="BZ552">
            <v>2.7645999999949709</v>
          </cell>
          <cell r="CA552">
            <v>52.173162999970373</v>
          </cell>
          <cell r="CB552">
            <v>80.557629999995697</v>
          </cell>
          <cell r="CC552">
            <v>93.046769999986282</v>
          </cell>
          <cell r="CD552">
            <v>287.17831000001752</v>
          </cell>
          <cell r="CE552">
            <v>1048.9008200000972</v>
          </cell>
          <cell r="CF552">
            <v>139.28203999999096</v>
          </cell>
          <cell r="CG552">
            <v>176.20175999999628</v>
          </cell>
          <cell r="CH552">
            <v>116.1083299999882</v>
          </cell>
          <cell r="CI552">
            <v>59.005560000005062</v>
          </cell>
          <cell r="CJ552">
            <v>32.254129999986617</v>
          </cell>
          <cell r="CK552">
            <v>89.482390000019222</v>
          </cell>
          <cell r="CL552">
            <v>42.993529999977909</v>
          </cell>
          <cell r="CM552">
            <v>-5.2794599999906495</v>
          </cell>
          <cell r="CN552">
            <v>28.602740000002086</v>
          </cell>
          <cell r="CO552">
            <v>118.79200000001583</v>
          </cell>
          <cell r="CP552">
            <v>26.469979999994393</v>
          </cell>
          <cell r="CQ552">
            <v>224.98781999998027</v>
          </cell>
          <cell r="CR552">
            <v>1279.1320910006762</v>
          </cell>
          <cell r="CS552">
            <v>250.79884000000311</v>
          </cell>
          <cell r="CT552">
            <v>190.93437000000267</v>
          </cell>
          <cell r="CU552">
            <v>178.15384999997332</v>
          </cell>
          <cell r="CV552">
            <v>71.4407799999899</v>
          </cell>
          <cell r="CW552">
            <v>30.187919999996666</v>
          </cell>
          <cell r="CX552">
            <v>6.2238199999846984</v>
          </cell>
          <cell r="CY552">
            <v>66.242940000025555</v>
          </cell>
          <cell r="CZ552">
            <v>31.419420000049286</v>
          </cell>
          <cell r="DA552">
            <v>-2.7314590000314638</v>
          </cell>
          <cell r="DB552">
            <v>84.136549999995623</v>
          </cell>
          <cell r="DC552">
            <v>82.799729999998817</v>
          </cell>
          <cell r="DD552">
            <v>289.52533000003314</v>
          </cell>
          <cell r="DE552">
            <v>1335.8516200003214</v>
          </cell>
          <cell r="DF552">
            <v>169.29026000000886</v>
          </cell>
          <cell r="DG552">
            <v>293.79914000001736</v>
          </cell>
          <cell r="DH552">
            <v>119.61275000000023</v>
          </cell>
          <cell r="DI552">
            <v>99.796990000002552</v>
          </cell>
          <cell r="DJ552">
            <v>47.165130000008503</v>
          </cell>
          <cell r="DK552">
            <v>8.06327000001329</v>
          </cell>
          <cell r="DL552">
            <v>15.559079999977257</v>
          </cell>
          <cell r="DM552">
            <v>-5.0986600000178441</v>
          </cell>
          <cell r="DN552">
            <v>91.877220000023954</v>
          </cell>
          <cell r="DO552">
            <v>56.04403999997885</v>
          </cell>
          <cell r="DP552">
            <v>171.66081999999005</v>
          </cell>
          <cell r="DQ552">
            <v>268.08157999999821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F556">
            <v>-4632.4792170000146</v>
          </cell>
          <cell r="G556">
            <v>-3856.701990200032</v>
          </cell>
          <cell r="H556">
            <v>-3693.0911161000258</v>
          </cell>
          <cell r="I556">
            <v>-3085.4024009999703</v>
          </cell>
          <cell r="J556">
            <v>-2210.6106802999857</v>
          </cell>
          <cell r="K556">
            <v>-2055.8168989999976</v>
          </cell>
          <cell r="L556">
            <v>-1596.5976649399381</v>
          </cell>
          <cell r="M556">
            <v>-1669.7800130799878</v>
          </cell>
          <cell r="N556">
            <v>-2090.0097124000022</v>
          </cell>
          <cell r="O556">
            <v>-2930.2548138599959</v>
          </cell>
          <cell r="P556">
            <v>-4299.4905700000236</v>
          </cell>
          <cell r="Q556">
            <v>-4345.2854313000571</v>
          </cell>
          <cell r="R556">
            <v>-36225.520509179682</v>
          </cell>
          <cell r="S556">
            <v>-4632.4792170000146</v>
          </cell>
          <cell r="T556">
            <v>-3616.701990200032</v>
          </cell>
          <cell r="U556">
            <v>-3693.0911161000258</v>
          </cell>
          <cell r="V556">
            <v>-3085.4024009999703</v>
          </cell>
          <cell r="W556">
            <v>-2210.6106802999857</v>
          </cell>
          <cell r="X556">
            <v>-2055.8168989999976</v>
          </cell>
          <cell r="Y556">
            <v>-1596.5976649399381</v>
          </cell>
          <cell r="Z556">
            <v>-1669.7800130799878</v>
          </cell>
          <cell r="AA556">
            <v>-2090.0097124000022</v>
          </cell>
          <cell r="AB556">
            <v>-2930.2548138599959</v>
          </cell>
          <cell r="AC556">
            <v>-4299.4905700000236</v>
          </cell>
          <cell r="AD556">
            <v>-4345.2854313000571</v>
          </cell>
          <cell r="AE556">
            <v>-34926.992508181371</v>
          </cell>
          <cell r="AF556">
            <v>-4331.2136970000574</v>
          </cell>
          <cell r="AG556">
            <v>-3351.3325991999591</v>
          </cell>
          <cell r="AH556">
            <v>-3472.8069761000806</v>
          </cell>
          <cell r="AI556">
            <v>-2929.3332759999903</v>
          </cell>
          <cell r="AJ556">
            <v>-2210.6106803000439</v>
          </cell>
          <cell r="AK556">
            <v>-2046.0363019999349</v>
          </cell>
          <cell r="AL556">
            <v>-1586.6065449400339</v>
          </cell>
          <cell r="AM556">
            <v>-1683.0972420800244</v>
          </cell>
          <cell r="AN556">
            <v>-2134.5581224000198</v>
          </cell>
          <cell r="AO556">
            <v>-3127.9236828599824</v>
          </cell>
          <cell r="AP556">
            <v>-3972.7958530000178</v>
          </cell>
          <cell r="AQ556">
            <v>-4080.6775323000038</v>
          </cell>
          <cell r="AR556">
            <v>-34395.085967680439</v>
          </cell>
          <cell r="AS556">
            <v>-4302.6577570000663</v>
          </cell>
          <cell r="AT556">
            <v>-3412.7925692000426</v>
          </cell>
          <cell r="AU556">
            <v>-3446.7281440999359</v>
          </cell>
          <cell r="AV556">
            <v>-2841.4327310000081</v>
          </cell>
          <cell r="AW556">
            <v>-2210.6106802999857</v>
          </cell>
          <cell r="AX556">
            <v>-2014.439068000007</v>
          </cell>
          <cell r="AY556">
            <v>-1559.9515109399799</v>
          </cell>
          <cell r="AZ556">
            <v>-1694.9876670800149</v>
          </cell>
          <cell r="BA556">
            <v>-2119.9729308999376</v>
          </cell>
          <cell r="BB556">
            <v>-2816.3135188599117</v>
          </cell>
          <cell r="BC556">
            <v>-3962.8196300000418</v>
          </cell>
          <cell r="BD556">
            <v>-4012.3797602999257</v>
          </cell>
          <cell r="BE556">
            <v>-34845.381791681051</v>
          </cell>
          <cell r="BF556">
            <v>-4295.0991839999333</v>
          </cell>
          <cell r="BG556">
            <v>-3640.0220901999855</v>
          </cell>
          <cell r="BH556">
            <v>-3471.2330851000734</v>
          </cell>
          <cell r="BI556">
            <v>-2884.4643709999509</v>
          </cell>
          <cell r="BJ556">
            <v>-2184.5895502999192</v>
          </cell>
          <cell r="BK556">
            <v>-1991.7204340000171</v>
          </cell>
          <cell r="BL556">
            <v>-1600.0007659401745</v>
          </cell>
          <cell r="BM556">
            <v>-1685.5553340800107</v>
          </cell>
          <cell r="BN556">
            <v>-2000.4694689000025</v>
          </cell>
          <cell r="BO556">
            <v>-2827.8356288599316</v>
          </cell>
          <cell r="BP556">
            <v>-4077.1172980000265</v>
          </cell>
          <cell r="BQ556">
            <v>-4187.2745813000947</v>
          </cell>
          <cell r="BR556">
            <v>-33196.162864681333</v>
          </cell>
          <cell r="BS556">
            <v>-4097.5329360000324</v>
          </cell>
          <cell r="BT556">
            <v>-3241.2170302000595</v>
          </cell>
          <cell r="BU556">
            <v>-3343.5908400999615</v>
          </cell>
          <cell r="BV556">
            <v>-2749.5500440000324</v>
          </cell>
          <cell r="BW556">
            <v>-2037.8171893000836</v>
          </cell>
          <cell r="BX556">
            <v>-1955.2313099999446</v>
          </cell>
          <cell r="BY556">
            <v>-1471.5376264399383</v>
          </cell>
          <cell r="BZ556">
            <v>-1680.2467680799309</v>
          </cell>
          <cell r="CA556">
            <v>-2071.1015464001102</v>
          </cell>
          <cell r="CB556">
            <v>-2791.6374438599451</v>
          </cell>
          <cell r="CC556">
            <v>-3910.4458789998898</v>
          </cell>
          <cell r="CD556">
            <v>-3846.2542512998916</v>
          </cell>
          <cell r="CE556">
            <v>-33466.53712968342</v>
          </cell>
          <cell r="CF556">
            <v>-4168.3984769999515</v>
          </cell>
          <cell r="CG556">
            <v>-3254.5728471999755</v>
          </cell>
          <cell r="CH556">
            <v>-3411.4916910999455</v>
          </cell>
          <cell r="CI556">
            <v>-2873.0171209998662</v>
          </cell>
          <cell r="CJ556">
            <v>-2103.8183503000764</v>
          </cell>
          <cell r="CK556">
            <v>-1844.78466200002</v>
          </cell>
          <cell r="CL556">
            <v>-1521.7569849400315</v>
          </cell>
          <cell r="CM556">
            <v>-1660.0137350800214</v>
          </cell>
          <cell r="CN556">
            <v>-2066.6906729000621</v>
          </cell>
          <cell r="CO556">
            <v>-2704.7931668600067</v>
          </cell>
          <cell r="CP556">
            <v>-3975.4580700001679</v>
          </cell>
          <cell r="CQ556">
            <v>-3881.741351300152</v>
          </cell>
          <cell r="CR556">
            <v>-33150.948210678995</v>
          </cell>
          <cell r="CS556">
            <v>-4019.6118869998027</v>
          </cell>
          <cell r="CT556">
            <v>-3213.2337101999437</v>
          </cell>
          <cell r="CU556">
            <v>-3330.1878361001145</v>
          </cell>
          <cell r="CV556">
            <v>-2877.8596169999801</v>
          </cell>
          <cell r="CW556">
            <v>-2122.7830113000236</v>
          </cell>
          <cell r="CX556">
            <v>-1906.6576859999914</v>
          </cell>
          <cell r="CY556">
            <v>-1489.2042549399193</v>
          </cell>
          <cell r="CZ556">
            <v>-1645.4153755799634</v>
          </cell>
          <cell r="DA556">
            <v>-2100.0519023999805</v>
          </cell>
          <cell r="DB556">
            <v>-2738.6468718600227</v>
          </cell>
          <cell r="DC556">
            <v>-3895.7511599999852</v>
          </cell>
          <cell r="DD556">
            <v>-3811.544898299966</v>
          </cell>
          <cell r="DE556">
            <v>-33285.631486782804</v>
          </cell>
          <cell r="DF556">
            <v>-4058.2310570001137</v>
          </cell>
          <cell r="DG556">
            <v>-3341.7650302001275</v>
          </cell>
          <cell r="DH556">
            <v>-3445.3523216999602</v>
          </cell>
          <cell r="DI556">
            <v>-2783.7582339998335</v>
          </cell>
          <cell r="DJ556">
            <v>-2095.0103103000438</v>
          </cell>
          <cell r="DK556">
            <v>-2072.1447319998406</v>
          </cell>
          <cell r="DL556">
            <v>-1530.9535569399595</v>
          </cell>
          <cell r="DM556">
            <v>-1643.4731170800515</v>
          </cell>
          <cell r="DN556">
            <v>-1942.0742383997422</v>
          </cell>
          <cell r="DO556">
            <v>-2831.9832098600455</v>
          </cell>
          <cell r="DP556">
            <v>-3822.7545089998748</v>
          </cell>
          <cell r="DQ556">
            <v>-3718.1311703000683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0.12274100000000132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0.12274100000000132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1.9078600000000279</v>
          </cell>
          <cell r="K563">
            <v>0</v>
          </cell>
          <cell r="L563">
            <v>0</v>
          </cell>
          <cell r="M563">
            <v>-25.009150000000091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-40.604065999999875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-0.20249999999998636</v>
          </cell>
          <cell r="X563">
            <v>0</v>
          </cell>
          <cell r="Y563">
            <v>-0.39190599999999876</v>
          </cell>
          <cell r="Z563">
            <v>-40.009659999999712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-32.037978999998813</v>
          </cell>
          <cell r="AF563">
            <v>1.0122680000000002</v>
          </cell>
          <cell r="AG563">
            <v>0</v>
          </cell>
          <cell r="AH563">
            <v>3.3280200000001514</v>
          </cell>
          <cell r="AI563">
            <v>0</v>
          </cell>
          <cell r="AJ563">
            <v>6.1784450000000106</v>
          </cell>
          <cell r="AK563">
            <v>0</v>
          </cell>
          <cell r="AL563">
            <v>-4.2807119999997667</v>
          </cell>
          <cell r="AM563">
            <v>-43.799899999999525</v>
          </cell>
          <cell r="AN563">
            <v>0</v>
          </cell>
          <cell r="AO563">
            <v>5.5239000000001397</v>
          </cell>
          <cell r="AP563">
            <v>0</v>
          </cell>
          <cell r="AQ563">
            <v>0</v>
          </cell>
          <cell r="AR563">
            <v>-24.906245000000126</v>
          </cell>
          <cell r="AS563">
            <v>1.0119599999999878</v>
          </cell>
          <cell r="AT563">
            <v>0</v>
          </cell>
          <cell r="AU563">
            <v>3.8425499999999602</v>
          </cell>
          <cell r="AV563">
            <v>0</v>
          </cell>
          <cell r="AW563">
            <v>-0.23179999999990741</v>
          </cell>
          <cell r="AX563">
            <v>4.1026299999999765</v>
          </cell>
          <cell r="AY563">
            <v>-4.9029600000000073</v>
          </cell>
          <cell r="AZ563">
            <v>-30.176260000000184</v>
          </cell>
          <cell r="BA563">
            <v>-4.983199999999897</v>
          </cell>
          <cell r="BB563">
            <v>2.4075500000000147</v>
          </cell>
          <cell r="BC563">
            <v>0</v>
          </cell>
          <cell r="BD563">
            <v>4.0232849999999942</v>
          </cell>
          <cell r="BE563">
            <v>-4.3017400000003363</v>
          </cell>
          <cell r="BF563">
            <v>0</v>
          </cell>
          <cell r="BG563">
            <v>0</v>
          </cell>
          <cell r="BH563">
            <v>3.2706000000000017</v>
          </cell>
          <cell r="BI563">
            <v>0</v>
          </cell>
          <cell r="BJ563">
            <v>4.6797599999999875</v>
          </cell>
          <cell r="BK563">
            <v>2.085550000000012</v>
          </cell>
          <cell r="BL563">
            <v>-4.3049999999993815E-2</v>
          </cell>
          <cell r="BM563">
            <v>-14.572310000000016</v>
          </cell>
          <cell r="BN563">
            <v>-1.9293199999999899</v>
          </cell>
          <cell r="BO563">
            <v>1.7671500000000151</v>
          </cell>
          <cell r="BP563">
            <v>0</v>
          </cell>
          <cell r="BQ563">
            <v>0.43988000000001648</v>
          </cell>
          <cell r="BR563">
            <v>-2.9321399999998903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-0.97498000000007323</v>
          </cell>
          <cell r="BX563">
            <v>4.219539999999995</v>
          </cell>
          <cell r="BY563">
            <v>-2.5548000000000002</v>
          </cell>
          <cell r="BZ563">
            <v>-10.764999999999873</v>
          </cell>
          <cell r="CA563">
            <v>0.61504000000002179</v>
          </cell>
          <cell r="CB563">
            <v>6.5280599999998685</v>
          </cell>
          <cell r="CC563">
            <v>0</v>
          </cell>
          <cell r="CD563">
            <v>0</v>
          </cell>
          <cell r="CE563">
            <v>-19.960699999999633</v>
          </cell>
          <cell r="CF563">
            <v>0</v>
          </cell>
          <cell r="CG563">
            <v>0</v>
          </cell>
          <cell r="CH563">
            <v>4.9655199999999695</v>
          </cell>
          <cell r="CI563">
            <v>-3.8377700000000061</v>
          </cell>
          <cell r="CJ563">
            <v>0.72644999999999982</v>
          </cell>
          <cell r="CK563">
            <v>-2.2800900000000013</v>
          </cell>
          <cell r="CL563">
            <v>-8.9416599999999562</v>
          </cell>
          <cell r="CM563">
            <v>-18.467349999999897</v>
          </cell>
          <cell r="CN563">
            <v>-0.27670000000000528</v>
          </cell>
          <cell r="CO563">
            <v>8.1509000000000924</v>
          </cell>
          <cell r="CP563">
            <v>0</v>
          </cell>
          <cell r="CQ563">
            <v>0</v>
          </cell>
          <cell r="CR563">
            <v>-31.658770000003642</v>
          </cell>
          <cell r="CS563">
            <v>3.0318600000000018</v>
          </cell>
          <cell r="CT563">
            <v>0</v>
          </cell>
          <cell r="CU563">
            <v>5.7497000000000469</v>
          </cell>
          <cell r="CV563">
            <v>0</v>
          </cell>
          <cell r="CW563">
            <v>-0.66345000000012533</v>
          </cell>
          <cell r="CX563">
            <v>2.2284599999999841</v>
          </cell>
          <cell r="CY563">
            <v>-9.42220000000043</v>
          </cell>
          <cell r="CZ563">
            <v>-36.776300000000447</v>
          </cell>
          <cell r="DA563">
            <v>-0.34224000000000387</v>
          </cell>
          <cell r="DB563">
            <v>4.5353999999999814</v>
          </cell>
          <cell r="DC563">
            <v>0</v>
          </cell>
          <cell r="DD563">
            <v>0</v>
          </cell>
          <cell r="DE563">
            <v>9.9921649999996589</v>
          </cell>
          <cell r="DF563">
            <v>0</v>
          </cell>
          <cell r="DG563">
            <v>0</v>
          </cell>
          <cell r="DH563">
            <v>2.7504249999999928</v>
          </cell>
          <cell r="DI563">
            <v>0</v>
          </cell>
          <cell r="DJ563">
            <v>-1.9393699999999967</v>
          </cell>
          <cell r="DK563">
            <v>0</v>
          </cell>
          <cell r="DL563">
            <v>10.225400000000263</v>
          </cell>
          <cell r="DM563">
            <v>-1.8584999999998217</v>
          </cell>
          <cell r="DN563">
            <v>-0.23029000000002497</v>
          </cell>
          <cell r="DO563">
            <v>6.0975999999999999</v>
          </cell>
          <cell r="DP563">
            <v>0</v>
          </cell>
          <cell r="DQ563">
            <v>-5.0531000000000859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-0.81054700000000679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-0.81054700000000679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-0.39147900000000035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-0.39147900000000035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1.9078600000000279</v>
          </cell>
          <cell r="K567">
            <v>0</v>
          </cell>
          <cell r="L567">
            <v>0</v>
          </cell>
          <cell r="M567">
            <v>-25.009150000000091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-40.604065999999875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-0.20249999999998636</v>
          </cell>
          <cell r="X567">
            <v>0</v>
          </cell>
          <cell r="Y567">
            <v>-0.39190599999999876</v>
          </cell>
          <cell r="Z567">
            <v>-40.009659999999712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-32.037978999998813</v>
          </cell>
          <cell r="AF567">
            <v>1.0122680000000002</v>
          </cell>
          <cell r="AG567">
            <v>0</v>
          </cell>
          <cell r="AH567">
            <v>3.3280200000001514</v>
          </cell>
          <cell r="AI567">
            <v>0</v>
          </cell>
          <cell r="AJ567">
            <v>6.1784450000000106</v>
          </cell>
          <cell r="AK567">
            <v>0</v>
          </cell>
          <cell r="AL567">
            <v>-4.2807119999997667</v>
          </cell>
          <cell r="AM567">
            <v>-43.799899999999525</v>
          </cell>
          <cell r="AN567">
            <v>0</v>
          </cell>
          <cell r="AO567">
            <v>5.5239000000001397</v>
          </cell>
          <cell r="AP567">
            <v>0</v>
          </cell>
          <cell r="AQ567">
            <v>0</v>
          </cell>
          <cell r="AR567">
            <v>-24.906244999999217</v>
          </cell>
          <cell r="AS567">
            <v>1.0119599999999878</v>
          </cell>
          <cell r="AT567">
            <v>0</v>
          </cell>
          <cell r="AU567">
            <v>3.8425499999999602</v>
          </cell>
          <cell r="AV567">
            <v>0</v>
          </cell>
          <cell r="AW567">
            <v>-0.2318000000000211</v>
          </cell>
          <cell r="AX567">
            <v>4.1026299999999765</v>
          </cell>
          <cell r="AY567">
            <v>-4.9029600000000073</v>
          </cell>
          <cell r="AZ567">
            <v>-30.176260000000184</v>
          </cell>
          <cell r="BA567">
            <v>-4.983199999999897</v>
          </cell>
          <cell r="BB567">
            <v>2.4075500000000147</v>
          </cell>
          <cell r="BC567">
            <v>0</v>
          </cell>
          <cell r="BD567">
            <v>4.0232849999999942</v>
          </cell>
          <cell r="BE567">
            <v>-4.9895460000002458</v>
          </cell>
          <cell r="BF567">
            <v>0</v>
          </cell>
          <cell r="BG567">
            <v>0</v>
          </cell>
          <cell r="BH567">
            <v>3.2706000000000017</v>
          </cell>
          <cell r="BI567">
            <v>0</v>
          </cell>
          <cell r="BJ567">
            <v>3.8692129999999452</v>
          </cell>
          <cell r="BK567">
            <v>2.085550000000012</v>
          </cell>
          <cell r="BL567">
            <v>7.9691000000025269E-2</v>
          </cell>
          <cell r="BM567">
            <v>-14.572310000000016</v>
          </cell>
          <cell r="BN567">
            <v>-1.9293199999999899</v>
          </cell>
          <cell r="BO567">
            <v>1.7671500000000151</v>
          </cell>
          <cell r="BP567">
            <v>0</v>
          </cell>
          <cell r="BQ567">
            <v>0.43988000000001648</v>
          </cell>
          <cell r="BR567">
            <v>-2.9321399999989808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-0.97498000000007323</v>
          </cell>
          <cell r="BX567">
            <v>4.219539999999995</v>
          </cell>
          <cell r="BY567">
            <v>-2.5548000000000002</v>
          </cell>
          <cell r="BZ567">
            <v>-10.764999999999873</v>
          </cell>
          <cell r="CA567">
            <v>0.61504000000002179</v>
          </cell>
          <cell r="CB567">
            <v>6.5280599999998685</v>
          </cell>
          <cell r="CC567">
            <v>0</v>
          </cell>
          <cell r="CD567">
            <v>0</v>
          </cell>
          <cell r="CE567">
            <v>-20.352178999999524</v>
          </cell>
          <cell r="CF567">
            <v>0</v>
          </cell>
          <cell r="CG567">
            <v>0</v>
          </cell>
          <cell r="CH567">
            <v>4.9655199999999695</v>
          </cell>
          <cell r="CI567">
            <v>-3.8377700000000061</v>
          </cell>
          <cell r="CJ567">
            <v>0.72644999999999982</v>
          </cell>
          <cell r="CK567">
            <v>-2.2800900000000013</v>
          </cell>
          <cell r="CL567">
            <v>-9.3331390000000738</v>
          </cell>
          <cell r="CM567">
            <v>-18.467349999999897</v>
          </cell>
          <cell r="CN567">
            <v>-0.27670000000000528</v>
          </cell>
          <cell r="CO567">
            <v>8.1509000000000924</v>
          </cell>
          <cell r="CP567">
            <v>0</v>
          </cell>
          <cell r="CQ567">
            <v>0</v>
          </cell>
          <cell r="CR567">
            <v>-31.658770000003642</v>
          </cell>
          <cell r="CS567">
            <v>3.0318600000000018</v>
          </cell>
          <cell r="CT567">
            <v>0</v>
          </cell>
          <cell r="CU567">
            <v>5.7497000000000469</v>
          </cell>
          <cell r="CV567">
            <v>0</v>
          </cell>
          <cell r="CW567">
            <v>-0.66345000000012533</v>
          </cell>
          <cell r="CX567">
            <v>2.2284599999999841</v>
          </cell>
          <cell r="CY567">
            <v>-9.42220000000043</v>
          </cell>
          <cell r="CZ567">
            <v>-36.776300000000447</v>
          </cell>
          <cell r="DA567">
            <v>-0.34224000000000387</v>
          </cell>
          <cell r="DB567">
            <v>4.5353999999999814</v>
          </cell>
          <cell r="DC567">
            <v>0</v>
          </cell>
          <cell r="DD567">
            <v>0</v>
          </cell>
          <cell r="DE567">
            <v>9.9921649999996589</v>
          </cell>
          <cell r="DF567">
            <v>0</v>
          </cell>
          <cell r="DG567">
            <v>0</v>
          </cell>
          <cell r="DH567">
            <v>2.7504249999999928</v>
          </cell>
          <cell r="DI567">
            <v>0</v>
          </cell>
          <cell r="DJ567">
            <v>-1.9393699999999967</v>
          </cell>
          <cell r="DK567">
            <v>0</v>
          </cell>
          <cell r="DL567">
            <v>10.225400000000263</v>
          </cell>
          <cell r="DM567">
            <v>-1.8584999999998217</v>
          </cell>
          <cell r="DN567">
            <v>-0.23029000000002497</v>
          </cell>
          <cell r="DO567">
            <v>6.0975999999999999</v>
          </cell>
          <cell r="DP567">
            <v>0</v>
          </cell>
          <cell r="DQ567">
            <v>-5.0531000000000859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F569">
            <v>70.431012000888586</v>
          </cell>
          <cell r="G569">
            <v>-198.36925820074975</v>
          </cell>
          <cell r="H569">
            <v>-175.39549810066819</v>
          </cell>
          <cell r="I569">
            <v>52.752515000291169</v>
          </cell>
          <cell r="J569">
            <v>-39.149242300540209</v>
          </cell>
          <cell r="K569">
            <v>73.217662000097334</v>
          </cell>
          <cell r="L569">
            <v>296.67253475915641</v>
          </cell>
          <cell r="M569">
            <v>282.63303391914815</v>
          </cell>
          <cell r="N569">
            <v>178.70998959988356</v>
          </cell>
          <cell r="O569">
            <v>67.46859263908118</v>
          </cell>
          <cell r="P569">
            <v>-1.5759159997105598</v>
          </cell>
          <cell r="Q569">
            <v>5.4420687006786466</v>
          </cell>
          <cell r="R569">
            <v>152.99408281594515</v>
          </cell>
          <cell r="S569">
            <v>-217.75183600001037</v>
          </cell>
          <cell r="T569">
            <v>-228.42485320009291</v>
          </cell>
          <cell r="U569">
            <v>-166.46078810002655</v>
          </cell>
          <cell r="V569">
            <v>-25.420838998630643</v>
          </cell>
          <cell r="W569">
            <v>-5.7607433004304767</v>
          </cell>
          <cell r="X569">
            <v>41.438954001292586</v>
          </cell>
          <cell r="Y569">
            <v>285.80769905913621</v>
          </cell>
          <cell r="Z569">
            <v>202.09102591965348</v>
          </cell>
          <cell r="AA569">
            <v>212.30380659922957</v>
          </cell>
          <cell r="AB569">
            <v>181.76660513971001</v>
          </cell>
          <cell r="AC569">
            <v>-17.625097000971437</v>
          </cell>
          <cell r="AD569">
            <v>-108.96985130012035</v>
          </cell>
          <cell r="AE569">
            <v>948.73128081858158</v>
          </cell>
          <cell r="AF569">
            <v>-304.06432099919766</v>
          </cell>
          <cell r="AG569">
            <v>-204.29056869912893</v>
          </cell>
          <cell r="AH569">
            <v>-53.251703098416328</v>
          </cell>
          <cell r="AI569">
            <v>28.787710000760853</v>
          </cell>
          <cell r="AJ569">
            <v>82.680694700218737</v>
          </cell>
          <cell r="AK569">
            <v>97.871289999224246</v>
          </cell>
          <cell r="AL569">
            <v>353.48383906017989</v>
          </cell>
          <cell r="AM569">
            <v>309.38860392011702</v>
          </cell>
          <cell r="AN569">
            <v>166.03169159963727</v>
          </cell>
          <cell r="AO569">
            <v>395.19831363949925</v>
          </cell>
          <cell r="AP569">
            <v>4.058657999150455</v>
          </cell>
          <cell r="AQ569">
            <v>72.83707270026207</v>
          </cell>
          <cell r="AR569">
            <v>901.80878981202841</v>
          </cell>
          <cell r="AS569">
            <v>-115.38382100034505</v>
          </cell>
          <cell r="AT569">
            <v>-233.95819420088083</v>
          </cell>
          <cell r="AU569">
            <v>-61.921014099381864</v>
          </cell>
          <cell r="AV569">
            <v>-4.5351450005546212</v>
          </cell>
          <cell r="AW569">
            <v>67.185460700653493</v>
          </cell>
          <cell r="AX569">
            <v>112.12742599938065</v>
          </cell>
          <cell r="AY569">
            <v>448.91027555987239</v>
          </cell>
          <cell r="AZ569">
            <v>286.84861791972071</v>
          </cell>
          <cell r="BA569">
            <v>200.10183810070157</v>
          </cell>
          <cell r="BB569">
            <v>141.92935763951391</v>
          </cell>
          <cell r="BC569">
            <v>8.1344809997826815</v>
          </cell>
          <cell r="BD569">
            <v>52.369507199153304</v>
          </cell>
          <cell r="BE569">
            <v>903.20379481464624</v>
          </cell>
          <cell r="BF569">
            <v>-217.72989900037646</v>
          </cell>
          <cell r="BG569">
            <v>-225.04382520075887</v>
          </cell>
          <cell r="BH569">
            <v>-65.066092099994421</v>
          </cell>
          <cell r="BI569">
            <v>105.85985499992967</v>
          </cell>
          <cell r="BJ569">
            <v>8.1752686994150281</v>
          </cell>
          <cell r="BK569">
            <v>209.19675999972969</v>
          </cell>
          <cell r="BL569">
            <v>399.16817705892026</v>
          </cell>
          <cell r="BM569">
            <v>182.95520692039281</v>
          </cell>
          <cell r="BN569">
            <v>314.45805810019374</v>
          </cell>
          <cell r="BO569">
            <v>113.00232514087111</v>
          </cell>
          <cell r="BP569">
            <v>17.128607000224292</v>
          </cell>
          <cell r="BQ569">
            <v>61.099353199824691</v>
          </cell>
          <cell r="BR569">
            <v>938.8521763458848</v>
          </cell>
          <cell r="BS569">
            <v>-322.63834000006318</v>
          </cell>
          <cell r="BT569">
            <v>-8.4110472006723285</v>
          </cell>
          <cell r="BU569">
            <v>20.616563899442554</v>
          </cell>
          <cell r="BV569">
            <v>56.171715000644326</v>
          </cell>
          <cell r="BW569">
            <v>40.807697700336576</v>
          </cell>
          <cell r="BX569">
            <v>186.1879600007087</v>
          </cell>
          <cell r="BY569">
            <v>402.15941356029361</v>
          </cell>
          <cell r="BZ569">
            <v>233.0761789213866</v>
          </cell>
          <cell r="CA569">
            <v>303.29592560138553</v>
          </cell>
          <cell r="CB569">
            <v>126.79702414013445</v>
          </cell>
          <cell r="CC569">
            <v>-125.87981299962848</v>
          </cell>
          <cell r="CD569">
            <v>26.668897699564695</v>
          </cell>
          <cell r="CE569">
            <v>817.54759832471609</v>
          </cell>
          <cell r="CF569">
            <v>-307.67684200033545</v>
          </cell>
          <cell r="CG569">
            <v>-123.89884120039642</v>
          </cell>
          <cell r="CH569">
            <v>-20.876278099603951</v>
          </cell>
          <cell r="CI569">
            <v>132.34272499941289</v>
          </cell>
          <cell r="CJ569">
            <v>89.876928700134158</v>
          </cell>
          <cell r="CK569">
            <v>230.12013000063598</v>
          </cell>
          <cell r="CL569">
            <v>520.75131206121296</v>
          </cell>
          <cell r="CM569">
            <v>241.72361691948026</v>
          </cell>
          <cell r="CN569">
            <v>269.88404509983957</v>
          </cell>
          <cell r="CO569">
            <v>4.0197001406922936</v>
          </cell>
          <cell r="CP569">
            <v>-161.91860800143331</v>
          </cell>
          <cell r="CQ569">
            <v>-56.800290300510824</v>
          </cell>
          <cell r="CR569">
            <v>1010.1550783142447</v>
          </cell>
          <cell r="CS569">
            <v>-200.22703099995852</v>
          </cell>
          <cell r="CT569">
            <v>-91.528076199814677</v>
          </cell>
          <cell r="CU569">
            <v>-94.86081310082227</v>
          </cell>
          <cell r="CV569">
            <v>98.950380999594927</v>
          </cell>
          <cell r="CW569">
            <v>39.131708700209856</v>
          </cell>
          <cell r="CX569">
            <v>234.71146200038493</v>
          </cell>
          <cell r="CY569">
            <v>400.85242906119674</v>
          </cell>
          <cell r="CZ569">
            <v>255.90555942058563</v>
          </cell>
          <cell r="DA569">
            <v>305.26078560017049</v>
          </cell>
          <cell r="DB569">
            <v>120.77728613931686</v>
          </cell>
          <cell r="DC569">
            <v>-79.479382999241352</v>
          </cell>
          <cell r="DD569">
            <v>20.660769699141383</v>
          </cell>
          <cell r="DE569">
            <v>1087.0239062234759</v>
          </cell>
          <cell r="DF569">
            <v>-205.53027299977839</v>
          </cell>
          <cell r="DG569">
            <v>-69.872024199925363</v>
          </cell>
          <cell r="DH569">
            <v>-216.49328969884664</v>
          </cell>
          <cell r="DI569">
            <v>-38.437295000068843</v>
          </cell>
          <cell r="DJ569">
            <v>50.140321699902415</v>
          </cell>
          <cell r="DK569">
            <v>211.48103899974376</v>
          </cell>
          <cell r="DL569">
            <v>457.44921306055039</v>
          </cell>
          <cell r="DM569">
            <v>314.44886892009526</v>
          </cell>
          <cell r="DN569">
            <v>378.46080360095948</v>
          </cell>
          <cell r="DO569">
            <v>106.99407013971359</v>
          </cell>
          <cell r="DP569">
            <v>-73.280202999711037</v>
          </cell>
          <cell r="DQ569">
            <v>171.66267469990999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153.16999999806285</v>
          </cell>
          <cell r="S577">
            <v>0</v>
          </cell>
          <cell r="T577">
            <v>0</v>
          </cell>
          <cell r="U577">
            <v>153.16999999992549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72.180000001564622</v>
          </cell>
          <cell r="AS577">
            <v>0</v>
          </cell>
          <cell r="AT577">
            <v>0</v>
          </cell>
          <cell r="AU577">
            <v>0</v>
          </cell>
          <cell r="AV577">
            <v>72.180000000167638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77.119999999180436</v>
          </cell>
          <cell r="BF577">
            <v>0</v>
          </cell>
          <cell r="BG577">
            <v>0</v>
          </cell>
          <cell r="BH577">
            <v>0</v>
          </cell>
          <cell r="BI577">
            <v>77.119999999995343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175.87999999895692</v>
          </cell>
          <cell r="BS577">
            <v>0</v>
          </cell>
          <cell r="BT577">
            <v>0</v>
          </cell>
          <cell r="BU577">
            <v>51.739999999990687</v>
          </cell>
          <cell r="BV577">
            <v>124.14000000001397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236.22000000067055</v>
          </cell>
          <cell r="CF577">
            <v>0</v>
          </cell>
          <cell r="CG577">
            <v>0</v>
          </cell>
          <cell r="CH577">
            <v>0</v>
          </cell>
          <cell r="CI577">
            <v>236.21999999997206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132.99000000022352</v>
          </cell>
          <cell r="CS577">
            <v>0</v>
          </cell>
          <cell r="CT577">
            <v>0</v>
          </cell>
          <cell r="CU577">
            <v>82.590000000083819</v>
          </cell>
          <cell r="CV577">
            <v>50.400000000023283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1176.4400000013411</v>
          </cell>
          <cell r="DF577">
            <v>0</v>
          </cell>
          <cell r="DG577">
            <v>88.130000000004657</v>
          </cell>
          <cell r="DH577">
            <v>379.65999999991618</v>
          </cell>
          <cell r="DI577">
            <v>589.53000000002794</v>
          </cell>
          <cell r="DJ577">
            <v>51.429999999993015</v>
          </cell>
          <cell r="DK577">
            <v>67.690000000060536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-0.27999999996973202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2696.8800000008196</v>
          </cell>
          <cell r="S578">
            <v>685.22000000003027</v>
          </cell>
          <cell r="T578">
            <v>513.8300000000163</v>
          </cell>
          <cell r="U578">
            <v>635.80000000004657</v>
          </cell>
          <cell r="V578">
            <v>269.43000000005122</v>
          </cell>
          <cell r="W578">
            <v>-198.45999999996275</v>
          </cell>
          <cell r="X578">
            <v>-17.120000000053551</v>
          </cell>
          <cell r="Y578">
            <v>0</v>
          </cell>
          <cell r="Z578">
            <v>58.299999999930151</v>
          </cell>
          <cell r="AA578">
            <v>-32.399999999965075</v>
          </cell>
          <cell r="AB578">
            <v>0</v>
          </cell>
          <cell r="AC578">
            <v>460.76000000000931</v>
          </cell>
          <cell r="AD578">
            <v>321.52000000001863</v>
          </cell>
          <cell r="AE578">
            <v>2389.179999999702</v>
          </cell>
          <cell r="AF578">
            <v>795.26000000000931</v>
          </cell>
          <cell r="AG578">
            <v>581.71999999997206</v>
          </cell>
          <cell r="AH578">
            <v>698.5</v>
          </cell>
          <cell r="AI578">
            <v>-411.0800000000163</v>
          </cell>
          <cell r="AJ578">
            <v>-140.67999999999302</v>
          </cell>
          <cell r="AK578">
            <v>-266.5</v>
          </cell>
          <cell r="AL578">
            <v>2.5</v>
          </cell>
          <cell r="AM578">
            <v>-111.26000000000931</v>
          </cell>
          <cell r="AN578">
            <v>48.21999999997206</v>
          </cell>
          <cell r="AO578">
            <v>36.970000000001164</v>
          </cell>
          <cell r="AP578">
            <v>657</v>
          </cell>
          <cell r="AQ578">
            <v>498.52999999996973</v>
          </cell>
          <cell r="AR578">
            <v>2870.6699999989942</v>
          </cell>
          <cell r="AS578">
            <v>1126.1299999999464</v>
          </cell>
          <cell r="AT578">
            <v>483.19000000000233</v>
          </cell>
          <cell r="AU578">
            <v>466.90000000002328</v>
          </cell>
          <cell r="AV578">
            <v>-8.1199999999953434</v>
          </cell>
          <cell r="AW578">
            <v>-13.190000000002328</v>
          </cell>
          <cell r="AX578">
            <v>124.22000000003027</v>
          </cell>
          <cell r="AY578">
            <v>-90.460000000079162</v>
          </cell>
          <cell r="AZ578">
            <v>44.099999999976717</v>
          </cell>
          <cell r="BA578">
            <v>-138.38000000000466</v>
          </cell>
          <cell r="BB578">
            <v>20.959999999991851</v>
          </cell>
          <cell r="BC578">
            <v>456.84000000002561</v>
          </cell>
          <cell r="BD578">
            <v>398.47999999998137</v>
          </cell>
          <cell r="BE578">
            <v>3112.4299999987707</v>
          </cell>
          <cell r="BF578">
            <v>457.59000000002561</v>
          </cell>
          <cell r="BG578">
            <v>332.11999999999534</v>
          </cell>
          <cell r="BH578">
            <v>600.71999999997206</v>
          </cell>
          <cell r="BI578">
            <v>169.87999999994645</v>
          </cell>
          <cell r="BJ578">
            <v>158.65999999997439</v>
          </cell>
          <cell r="BK578">
            <v>-126.23999999999069</v>
          </cell>
          <cell r="BL578">
            <v>-17.949999999953434</v>
          </cell>
          <cell r="BM578">
            <v>-2.9499999999534339</v>
          </cell>
          <cell r="BN578">
            <v>27.309999999997672</v>
          </cell>
          <cell r="BO578">
            <v>261.61999999999534</v>
          </cell>
          <cell r="BP578">
            <v>358.32000000000698</v>
          </cell>
          <cell r="BQ578">
            <v>893.34999999997672</v>
          </cell>
          <cell r="BR578">
            <v>3623.2600000007078</v>
          </cell>
          <cell r="BS578">
            <v>967.13000000000466</v>
          </cell>
          <cell r="BT578">
            <v>359.09999999997672</v>
          </cell>
          <cell r="BU578">
            <v>541.64000000001397</v>
          </cell>
          <cell r="BV578">
            <v>-37.569999999948777</v>
          </cell>
          <cell r="BW578">
            <v>99.760000000009313</v>
          </cell>
          <cell r="BX578">
            <v>-17</v>
          </cell>
          <cell r="BY578">
            <v>3.5</v>
          </cell>
          <cell r="BZ578">
            <v>121.23999999999069</v>
          </cell>
          <cell r="CA578">
            <v>40.819999999948777</v>
          </cell>
          <cell r="CB578">
            <v>31.700000000011642</v>
          </cell>
          <cell r="CC578">
            <v>541.25</v>
          </cell>
          <cell r="CD578">
            <v>971.69000000000233</v>
          </cell>
          <cell r="CE578">
            <v>3547.269999999553</v>
          </cell>
          <cell r="CF578">
            <v>1409.1300000000047</v>
          </cell>
          <cell r="CG578">
            <v>617.65999999997439</v>
          </cell>
          <cell r="CH578">
            <v>625.80000000004657</v>
          </cell>
          <cell r="CI578">
            <v>69.799999999988358</v>
          </cell>
          <cell r="CJ578">
            <v>39.03000000002794</v>
          </cell>
          <cell r="CK578">
            <v>-105.29999999998836</v>
          </cell>
          <cell r="CL578">
            <v>103.15000000002328</v>
          </cell>
          <cell r="CM578">
            <v>-59.099999999976717</v>
          </cell>
          <cell r="CN578">
            <v>223.10000000003492</v>
          </cell>
          <cell r="CO578">
            <v>262.94000000000233</v>
          </cell>
          <cell r="CP578">
            <v>-107.8399999999674</v>
          </cell>
          <cell r="CQ578">
            <v>468.89999999996508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-161.14000000001397</v>
          </cell>
          <cell r="G580">
            <v>-55.000000000058208</v>
          </cell>
          <cell r="H580">
            <v>-52.46999999997206</v>
          </cell>
          <cell r="I580">
            <v>4.8299999999580905</v>
          </cell>
          <cell r="J580">
            <v>42.119999999995343</v>
          </cell>
          <cell r="K580">
            <v>-43.239999999990687</v>
          </cell>
          <cell r="L580">
            <v>-202.25</v>
          </cell>
          <cell r="M580">
            <v>-197.75</v>
          </cell>
          <cell r="N580">
            <v>-59.569999999948777</v>
          </cell>
          <cell r="O580">
            <v>-164.72000000003027</v>
          </cell>
          <cell r="P580">
            <v>-11.940000000002328</v>
          </cell>
          <cell r="Q580">
            <v>-21.540000000037253</v>
          </cell>
          <cell r="R580">
            <v>-751.64900000067428</v>
          </cell>
          <cell r="S580">
            <v>-217.45000000001164</v>
          </cell>
          <cell r="T580">
            <v>11.419999999983702</v>
          </cell>
          <cell r="U580">
            <v>19.680999999982305</v>
          </cell>
          <cell r="V580">
            <v>-29.080000000016298</v>
          </cell>
          <cell r="W580">
            <v>1.5300000000279397</v>
          </cell>
          <cell r="X580">
            <v>-11.709999999962747</v>
          </cell>
          <cell r="Y580">
            <v>-265.42999999999302</v>
          </cell>
          <cell r="Z580">
            <v>-41.679999999993015</v>
          </cell>
          <cell r="AA580">
            <v>-154.81000000005588</v>
          </cell>
          <cell r="AB580">
            <v>-440.17999999999302</v>
          </cell>
          <cell r="AC580">
            <v>78.35999999998603</v>
          </cell>
          <cell r="AD580">
            <v>297.70000000001164</v>
          </cell>
          <cell r="AE580">
            <v>-346.5199999990873</v>
          </cell>
          <cell r="AF580">
            <v>-1.0799999999580905</v>
          </cell>
          <cell r="AG580">
            <v>-2.76400000002468</v>
          </cell>
          <cell r="AH580">
            <v>5.0540000000037253</v>
          </cell>
          <cell r="AI580">
            <v>-6.2199999999720603</v>
          </cell>
          <cell r="AJ580">
            <v>-5.0799999999580905</v>
          </cell>
          <cell r="AK580">
            <v>-44.720000000030268</v>
          </cell>
          <cell r="AL580">
            <v>-22.049999999988358</v>
          </cell>
          <cell r="AM580">
            <v>0</v>
          </cell>
          <cell r="AN580">
            <v>-263.1600000000326</v>
          </cell>
          <cell r="AO580">
            <v>91.470000000030268</v>
          </cell>
          <cell r="AP580">
            <v>-37.369999999995343</v>
          </cell>
          <cell r="AQ580">
            <v>-60.599999999976717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1178.6999999992549</v>
          </cell>
          <cell r="G581">
            <v>1897.6000000005588</v>
          </cell>
          <cell r="H581">
            <v>1999.0999999996275</v>
          </cell>
          <cell r="I581">
            <v>5952.9999999990687</v>
          </cell>
          <cell r="J581">
            <v>-1093.5999999996275</v>
          </cell>
          <cell r="K581">
            <v>156.90000000130385</v>
          </cell>
          <cell r="L581">
            <v>54.599999999627471</v>
          </cell>
          <cell r="M581">
            <v>74.600000001490116</v>
          </cell>
          <cell r="N581">
            <v>1011.7999999998137</v>
          </cell>
          <cell r="O581">
            <v>1757.6000000005588</v>
          </cell>
          <cell r="P581">
            <v>2478.1000000005588</v>
          </cell>
          <cell r="Q581">
            <v>2321.9000000003725</v>
          </cell>
          <cell r="R581">
            <v>14964.5</v>
          </cell>
          <cell r="S581">
            <v>1812.4000000003725</v>
          </cell>
          <cell r="T581">
            <v>2316.6000000005588</v>
          </cell>
          <cell r="U581">
            <v>2660.3000000007451</v>
          </cell>
          <cell r="V581">
            <v>3643.7000000011176</v>
          </cell>
          <cell r="W581">
            <v>-307.09999999962747</v>
          </cell>
          <cell r="X581">
            <v>52.499999999068677</v>
          </cell>
          <cell r="Y581">
            <v>0.19999999925494194</v>
          </cell>
          <cell r="Z581">
            <v>47.600000001490116</v>
          </cell>
          <cell r="AA581">
            <v>532.40000000037253</v>
          </cell>
          <cell r="AB581">
            <v>1562.6999999992549</v>
          </cell>
          <cell r="AC581">
            <v>1803.9999999990687</v>
          </cell>
          <cell r="AD581">
            <v>839.20000000111759</v>
          </cell>
          <cell r="AE581">
            <v>15055.499999985099</v>
          </cell>
          <cell r="AF581">
            <v>1751.2999999998137</v>
          </cell>
          <cell r="AG581">
            <v>1364.5999999996275</v>
          </cell>
          <cell r="AH581">
            <v>1514.5999999996275</v>
          </cell>
          <cell r="AI581">
            <v>4702.1999999992549</v>
          </cell>
          <cell r="AJ581">
            <v>894.69999999925494</v>
          </cell>
          <cell r="AK581">
            <v>1249</v>
          </cell>
          <cell r="AL581">
            <v>220.69999999925494</v>
          </cell>
          <cell r="AM581">
            <v>37.699999999254942</v>
          </cell>
          <cell r="AN581">
            <v>834.20000000111759</v>
          </cell>
          <cell r="AO581">
            <v>-2710.2999999998137</v>
          </cell>
          <cell r="AP581">
            <v>3023.1000000005588</v>
          </cell>
          <cell r="AQ581">
            <v>2173.7000000011176</v>
          </cell>
          <cell r="AR581">
            <v>13878.699999988079</v>
          </cell>
          <cell r="AS581">
            <v>1615.8000000007451</v>
          </cell>
          <cell r="AT581">
            <v>-0.29999999981373549</v>
          </cell>
          <cell r="AU581">
            <v>1914.3000000007451</v>
          </cell>
          <cell r="AV581">
            <v>4026.6999999992549</v>
          </cell>
          <cell r="AW581">
            <v>1276.2000000001863</v>
          </cell>
          <cell r="AX581">
            <v>941.99999999906868</v>
          </cell>
          <cell r="AY581">
            <v>1</v>
          </cell>
          <cell r="AZ581">
            <v>0</v>
          </cell>
          <cell r="BA581">
            <v>760.70000000111759</v>
          </cell>
          <cell r="BB581">
            <v>1020.2000000001863</v>
          </cell>
          <cell r="BC581">
            <v>1586.8000000007451</v>
          </cell>
          <cell r="BD581">
            <v>735.29999999888241</v>
          </cell>
          <cell r="BE581">
            <v>13783.40000000596</v>
          </cell>
          <cell r="BF581">
            <v>1096.7000000011176</v>
          </cell>
          <cell r="BG581">
            <v>430.40000000037253</v>
          </cell>
          <cell r="BH581">
            <v>601.80000000074506</v>
          </cell>
          <cell r="BI581">
            <v>4430.7999999998137</v>
          </cell>
          <cell r="BJ581">
            <v>815</v>
          </cell>
          <cell r="BK581">
            <v>674.19999999925494</v>
          </cell>
          <cell r="BL581">
            <v>0</v>
          </cell>
          <cell r="BM581">
            <v>0</v>
          </cell>
          <cell r="BN581">
            <v>287</v>
          </cell>
          <cell r="BO581">
            <v>974.20000000111759</v>
          </cell>
          <cell r="BP581">
            <v>3157.2999999998137</v>
          </cell>
          <cell r="BQ581">
            <v>1316</v>
          </cell>
          <cell r="BR581">
            <v>19244.999999970198</v>
          </cell>
          <cell r="BS581">
            <v>1108.0999999986961</v>
          </cell>
          <cell r="BT581">
            <v>1085.4999999990687</v>
          </cell>
          <cell r="BU581">
            <v>2831.7999999998137</v>
          </cell>
          <cell r="BV581">
            <v>4985.7999999998137</v>
          </cell>
          <cell r="BW581">
            <v>1937</v>
          </cell>
          <cell r="BX581">
            <v>1360.5000000009313</v>
          </cell>
          <cell r="BY581">
            <v>0</v>
          </cell>
          <cell r="BZ581">
            <v>0</v>
          </cell>
          <cell r="CA581">
            <v>1389.5999999996275</v>
          </cell>
          <cell r="CB581">
            <v>1157.2000000001863</v>
          </cell>
          <cell r="CC581">
            <v>2070.9000000003725</v>
          </cell>
          <cell r="CD581">
            <v>1318.6000000014901</v>
          </cell>
          <cell r="CE581">
            <v>17465.299999982119</v>
          </cell>
          <cell r="CF581">
            <v>1142.9000000003725</v>
          </cell>
          <cell r="CG581">
            <v>1310.4000000003725</v>
          </cell>
          <cell r="CH581">
            <v>2925.0999999996275</v>
          </cell>
          <cell r="CI581">
            <v>4944.0999999996275</v>
          </cell>
          <cell r="CJ581">
            <v>1126.0999999996275</v>
          </cell>
          <cell r="CK581">
            <v>1357.5999999996275</v>
          </cell>
          <cell r="CL581">
            <v>207.30000000074506</v>
          </cell>
          <cell r="CM581">
            <v>0</v>
          </cell>
          <cell r="CN581">
            <v>921.20000000018626</v>
          </cell>
          <cell r="CO581">
            <v>1085.3000000007451</v>
          </cell>
          <cell r="CP581">
            <v>1711.8999999994412</v>
          </cell>
          <cell r="CQ581">
            <v>733.40000000223517</v>
          </cell>
          <cell r="CR581">
            <v>21451.200000032783</v>
          </cell>
          <cell r="CS581">
            <v>1215</v>
          </cell>
          <cell r="CT581">
            <v>1632.5</v>
          </cell>
          <cell r="CU581">
            <v>2295.3999999994412</v>
          </cell>
          <cell r="CV581">
            <v>5209.2999999998137</v>
          </cell>
          <cell r="CW581">
            <v>2848.8000000007451</v>
          </cell>
          <cell r="CX581">
            <v>1637.7999999998137</v>
          </cell>
          <cell r="CY581">
            <v>129.59999999962747</v>
          </cell>
          <cell r="CZ581">
            <v>51.599999999627471</v>
          </cell>
          <cell r="DA581">
            <v>1646.9000000003725</v>
          </cell>
          <cell r="DB581">
            <v>1344.6999999992549</v>
          </cell>
          <cell r="DC581">
            <v>2528.3000000007451</v>
          </cell>
          <cell r="DD581">
            <v>911.29999999888241</v>
          </cell>
          <cell r="DE581">
            <v>25529</v>
          </cell>
          <cell r="DF581">
            <v>2803.1999999992549</v>
          </cell>
          <cell r="DG581">
            <v>4146.0000000009313</v>
          </cell>
          <cell r="DH581">
            <v>3937.0999999996275</v>
          </cell>
          <cell r="DI581">
            <v>3678.3999999994412</v>
          </cell>
          <cell r="DJ581">
            <v>2460.4000000003725</v>
          </cell>
          <cell r="DK581">
            <v>2069.2999999998137</v>
          </cell>
          <cell r="DL581">
            <v>312.10000000055879</v>
          </cell>
          <cell r="DM581">
            <v>0</v>
          </cell>
          <cell r="DN581">
            <v>834.40000000037253</v>
          </cell>
          <cell r="DO581">
            <v>2010.2999999998137</v>
          </cell>
          <cell r="DP581">
            <v>1584.4000000003725</v>
          </cell>
          <cell r="DQ581">
            <v>1693.4000000003725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162</v>
          </cell>
          <cell r="H582">
            <v>182.90000000037253</v>
          </cell>
          <cell r="I582">
            <v>1377.7999999998137</v>
          </cell>
          <cell r="J582">
            <v>-17.5</v>
          </cell>
          <cell r="K582">
            <v>14.299999999813735</v>
          </cell>
          <cell r="L582">
            <v>0</v>
          </cell>
          <cell r="M582">
            <v>0</v>
          </cell>
          <cell r="N582">
            <v>0</v>
          </cell>
          <cell r="O582">
            <v>341</v>
          </cell>
          <cell r="P582">
            <v>0</v>
          </cell>
          <cell r="Q582">
            <v>0</v>
          </cell>
          <cell r="R582">
            <v>8330.6000000089407</v>
          </cell>
          <cell r="S582">
            <v>972.79999999981374</v>
          </cell>
          <cell r="T582">
            <v>735.20000000018626</v>
          </cell>
          <cell r="U582">
            <v>2040.2999999998137</v>
          </cell>
          <cell r="V582">
            <v>2654.8000000007451</v>
          </cell>
          <cell r="W582">
            <v>-16.5</v>
          </cell>
          <cell r="X582">
            <v>-73.5</v>
          </cell>
          <cell r="Y582">
            <v>0</v>
          </cell>
          <cell r="Z582">
            <v>0</v>
          </cell>
          <cell r="AA582">
            <v>324.5</v>
          </cell>
          <cell r="AB582">
            <v>499</v>
          </cell>
          <cell r="AC582">
            <v>1194</v>
          </cell>
          <cell r="AD582">
            <v>0</v>
          </cell>
          <cell r="AE582">
            <v>13211.70000000298</v>
          </cell>
          <cell r="AF582">
            <v>958.20000000018626</v>
          </cell>
          <cell r="AG582">
            <v>524.20000000018626</v>
          </cell>
          <cell r="AH582">
            <v>2391</v>
          </cell>
          <cell r="AI582">
            <v>3998.7000000001863</v>
          </cell>
          <cell r="AJ582">
            <v>417.5</v>
          </cell>
          <cell r="AK582">
            <v>226</v>
          </cell>
          <cell r="AL582">
            <v>0</v>
          </cell>
          <cell r="AM582">
            <v>150.29999999981374</v>
          </cell>
          <cell r="AN582">
            <v>162.29999999981374</v>
          </cell>
          <cell r="AO582">
            <v>1576.4000000003725</v>
          </cell>
          <cell r="AP582">
            <v>2231.7000000001863</v>
          </cell>
          <cell r="AQ582">
            <v>575.40000000037253</v>
          </cell>
          <cell r="AR582">
            <v>17679.199999988079</v>
          </cell>
          <cell r="AS582">
            <v>3073</v>
          </cell>
          <cell r="AT582">
            <v>1082.2999999998137</v>
          </cell>
          <cell r="AU582">
            <v>1197</v>
          </cell>
          <cell r="AV582">
            <v>3412</v>
          </cell>
          <cell r="AW582">
            <v>880.59999999962747</v>
          </cell>
          <cell r="AX582">
            <v>849.70000000018626</v>
          </cell>
          <cell r="AY582">
            <v>233.29999999981374</v>
          </cell>
          <cell r="AZ582">
            <v>0</v>
          </cell>
          <cell r="BA582">
            <v>1084.7000000001863</v>
          </cell>
          <cell r="BB582">
            <v>1373.2000000001863</v>
          </cell>
          <cell r="BC582">
            <v>3252.2000000001863</v>
          </cell>
          <cell r="BD582">
            <v>1241.2000000001863</v>
          </cell>
          <cell r="BE582">
            <v>19362</v>
          </cell>
          <cell r="BF582">
            <v>3092.2000000001863</v>
          </cell>
          <cell r="BG582">
            <v>1044.2000000001863</v>
          </cell>
          <cell r="BH582">
            <v>1888.3999999994412</v>
          </cell>
          <cell r="BI582">
            <v>4376.2999999998137</v>
          </cell>
          <cell r="BJ582">
            <v>1359.5</v>
          </cell>
          <cell r="BK582">
            <v>1555</v>
          </cell>
          <cell r="BL582">
            <v>44.400000000372529</v>
          </cell>
          <cell r="BM582">
            <v>0</v>
          </cell>
          <cell r="BN582">
            <v>552.70000000018626</v>
          </cell>
          <cell r="BO582">
            <v>1383.7999999998137</v>
          </cell>
          <cell r="BP582">
            <v>2844.5</v>
          </cell>
          <cell r="BQ582">
            <v>1221</v>
          </cell>
          <cell r="BR582">
            <v>21164</v>
          </cell>
          <cell r="BS582">
            <v>2464.5</v>
          </cell>
          <cell r="BT582">
            <v>1837.5</v>
          </cell>
          <cell r="BU582">
            <v>3104.2000000001863</v>
          </cell>
          <cell r="BV582">
            <v>3976.1000000005588</v>
          </cell>
          <cell r="BW582">
            <v>1368.5</v>
          </cell>
          <cell r="BX582">
            <v>2107.7999999998137</v>
          </cell>
          <cell r="BY582">
            <v>147</v>
          </cell>
          <cell r="BZ582">
            <v>15</v>
          </cell>
          <cell r="CA582">
            <v>439.60000000055879</v>
          </cell>
          <cell r="CB582">
            <v>1855.7000000001863</v>
          </cell>
          <cell r="CC582">
            <v>2746.5</v>
          </cell>
          <cell r="CD582">
            <v>1101.5999999996275</v>
          </cell>
          <cell r="CE582">
            <v>19525.29999999702</v>
          </cell>
          <cell r="CF582">
            <v>1111.5</v>
          </cell>
          <cell r="CG582">
            <v>2194</v>
          </cell>
          <cell r="CH582">
            <v>3317.5999999996275</v>
          </cell>
          <cell r="CI582">
            <v>3400.5</v>
          </cell>
          <cell r="CJ582">
            <v>2796.5</v>
          </cell>
          <cell r="CK582">
            <v>814</v>
          </cell>
          <cell r="CL582">
            <v>489.29999999981374</v>
          </cell>
          <cell r="CM582">
            <v>83</v>
          </cell>
          <cell r="CN582">
            <v>521.09999999962747</v>
          </cell>
          <cell r="CO582">
            <v>1139.5</v>
          </cell>
          <cell r="CP582">
            <v>2282.5</v>
          </cell>
          <cell r="CQ582">
            <v>1375.7999999998137</v>
          </cell>
          <cell r="CR582">
            <v>21893.20000000298</v>
          </cell>
          <cell r="CS582">
            <v>1940.7000000001863</v>
          </cell>
          <cell r="CT582">
            <v>2268.4000000003725</v>
          </cell>
          <cell r="CU582">
            <v>3596.1000000005588</v>
          </cell>
          <cell r="CV582">
            <v>3384.0999999996275</v>
          </cell>
          <cell r="CW582">
            <v>1854.5</v>
          </cell>
          <cell r="CX582">
            <v>1358.5</v>
          </cell>
          <cell r="CY582">
            <v>8.400000000372529</v>
          </cell>
          <cell r="CZ582">
            <v>329</v>
          </cell>
          <cell r="DA582">
            <v>300.40000000037253</v>
          </cell>
          <cell r="DB582">
            <v>2237.1999999992549</v>
          </cell>
          <cell r="DC582">
            <v>2608.5</v>
          </cell>
          <cell r="DD582">
            <v>2007.4000000003725</v>
          </cell>
          <cell r="DE582">
            <v>27120.899999991059</v>
          </cell>
          <cell r="DF582">
            <v>3432</v>
          </cell>
          <cell r="DG582">
            <v>2980.7999999998137</v>
          </cell>
          <cell r="DH582">
            <v>4136.5999999996275</v>
          </cell>
          <cell r="DI582">
            <v>4287</v>
          </cell>
          <cell r="DJ582">
            <v>2563.2999999998137</v>
          </cell>
          <cell r="DK582">
            <v>1568.2999999998137</v>
          </cell>
          <cell r="DL582">
            <v>1</v>
          </cell>
          <cell r="DM582">
            <v>219.40000000037253</v>
          </cell>
          <cell r="DN582">
            <v>552.79999999888241</v>
          </cell>
          <cell r="DO582">
            <v>1428.4000000003725</v>
          </cell>
          <cell r="DP582">
            <v>2852.7999999998137</v>
          </cell>
          <cell r="DQ582">
            <v>3098.5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21312.799999999814</v>
          </cell>
          <cell r="G583">
            <v>8881</v>
          </cell>
          <cell r="H583">
            <v>9991.5000000009313</v>
          </cell>
          <cell r="I583">
            <v>3333.4000000003725</v>
          </cell>
          <cell r="J583">
            <v>2670.7000000001863</v>
          </cell>
          <cell r="K583">
            <v>1489</v>
          </cell>
          <cell r="L583">
            <v>-1517.6999999992549</v>
          </cell>
          <cell r="M583">
            <v>-3230</v>
          </cell>
          <cell r="N583">
            <v>-3150.0400000000373</v>
          </cell>
          <cell r="O583">
            <v>516.00000000093132</v>
          </cell>
          <cell r="P583">
            <v>7144.7000000001863</v>
          </cell>
          <cell r="Q583">
            <v>9094.5</v>
          </cell>
          <cell r="R583">
            <v>23070.420000001788</v>
          </cell>
          <cell r="S583">
            <v>6189</v>
          </cell>
          <cell r="T583">
            <v>4578.7999999998137</v>
          </cell>
          <cell r="U583">
            <v>4039.0999999996275</v>
          </cell>
          <cell r="V583">
            <v>2067.0999999996275</v>
          </cell>
          <cell r="W583">
            <v>-6.2000000001862645</v>
          </cell>
          <cell r="X583">
            <v>511.10000000055879</v>
          </cell>
          <cell r="Y583">
            <v>291.30000000074506</v>
          </cell>
          <cell r="Z583">
            <v>-786.29999999981374</v>
          </cell>
          <cell r="AA583">
            <v>-1755.839999999851</v>
          </cell>
          <cell r="AB583">
            <v>347.96000000089407</v>
          </cell>
          <cell r="AC583">
            <v>4852.7000000011176</v>
          </cell>
          <cell r="AD583">
            <v>2741.6999999992549</v>
          </cell>
          <cell r="AE583">
            <v>21315.850000008941</v>
          </cell>
          <cell r="AF583">
            <v>7529.6999999992549</v>
          </cell>
          <cell r="AG583">
            <v>4575.4999999990687</v>
          </cell>
          <cell r="AH583">
            <v>4246.9000000003725</v>
          </cell>
          <cell r="AI583">
            <v>-286.1999999997206</v>
          </cell>
          <cell r="AJ583">
            <v>275.29999999888241</v>
          </cell>
          <cell r="AK583">
            <v>-104.79999999981374</v>
          </cell>
          <cell r="AL583">
            <v>-81.700000000186265</v>
          </cell>
          <cell r="AM583">
            <v>-1068.8999999985099</v>
          </cell>
          <cell r="AN583">
            <v>-2828.1500000003725</v>
          </cell>
          <cell r="AO583">
            <v>-1104.4999999990687</v>
          </cell>
          <cell r="AP583">
            <v>3244.6999999992549</v>
          </cell>
          <cell r="AQ583">
            <v>6918</v>
          </cell>
          <cell r="AR583">
            <v>27971.809999994934</v>
          </cell>
          <cell r="AS583">
            <v>8447.0999999996275</v>
          </cell>
          <cell r="AT583">
            <v>5589.6999999992549</v>
          </cell>
          <cell r="AU583">
            <v>4086</v>
          </cell>
          <cell r="AV583">
            <v>-426.79999999981374</v>
          </cell>
          <cell r="AW583">
            <v>846.10000000055879</v>
          </cell>
          <cell r="AX583">
            <v>49.900000000372529</v>
          </cell>
          <cell r="AY583">
            <v>726.40000000037253</v>
          </cell>
          <cell r="AZ583">
            <v>-917</v>
          </cell>
          <cell r="BA583">
            <v>-1463.3500000005588</v>
          </cell>
          <cell r="BB583">
            <v>797.25999999977648</v>
          </cell>
          <cell r="BC583">
            <v>2384</v>
          </cell>
          <cell r="BD583">
            <v>7852.5</v>
          </cell>
          <cell r="BE583">
            <v>32882.300000019372</v>
          </cell>
          <cell r="BF583">
            <v>10993.599999999627</v>
          </cell>
          <cell r="BG583">
            <v>5813.7000000001863</v>
          </cell>
          <cell r="BH583">
            <v>4080.8000000007451</v>
          </cell>
          <cell r="BI583">
            <v>-333.59999999962747</v>
          </cell>
          <cell r="BJ583">
            <v>633.19999999925494</v>
          </cell>
          <cell r="BK583">
            <v>-1015.1000000005588</v>
          </cell>
          <cell r="BL583">
            <v>848</v>
          </cell>
          <cell r="BM583">
            <v>-805.79999999981374</v>
          </cell>
          <cell r="BN583">
            <v>-880.80000000074506</v>
          </cell>
          <cell r="BO583">
            <v>660.90000000037253</v>
          </cell>
          <cell r="BP583">
            <v>2868.4000000003725</v>
          </cell>
          <cell r="BQ583">
            <v>10018.999999999069</v>
          </cell>
          <cell r="BR583">
            <v>11942.239999994636</v>
          </cell>
          <cell r="BS583">
            <v>6088.3999999999069</v>
          </cell>
          <cell r="BT583">
            <v>2799.5999999996275</v>
          </cell>
          <cell r="BU583">
            <v>1375.7999999998137</v>
          </cell>
          <cell r="BV583">
            <v>-947.60000000009313</v>
          </cell>
          <cell r="BW583">
            <v>301.10000000009313</v>
          </cell>
          <cell r="BX583">
            <v>-1805.5999999996275</v>
          </cell>
          <cell r="BY583">
            <v>-788.60000000055879</v>
          </cell>
          <cell r="BZ583">
            <v>-901.69999999925494</v>
          </cell>
          <cell r="CA583">
            <v>-995.36000000033528</v>
          </cell>
          <cell r="CB583">
            <v>-45.099999999627471</v>
          </cell>
          <cell r="CC583">
            <v>2050.4000000003725</v>
          </cell>
          <cell r="CD583">
            <v>4810.8999999999069</v>
          </cell>
          <cell r="CE583">
            <v>17190.25</v>
          </cell>
          <cell r="CF583">
            <v>6213.7000000001863</v>
          </cell>
          <cell r="CG583">
            <v>3254.7000000001863</v>
          </cell>
          <cell r="CH583">
            <v>2182.1000000000931</v>
          </cell>
          <cell r="CI583">
            <v>-70.399999999906868</v>
          </cell>
          <cell r="CJ583">
            <v>518.00000000046566</v>
          </cell>
          <cell r="CK583">
            <v>-2452.3000000002794</v>
          </cell>
          <cell r="CL583">
            <v>346.29999999981374</v>
          </cell>
          <cell r="CM583">
            <v>-356.60000000055879</v>
          </cell>
          <cell r="CN583">
            <v>-118</v>
          </cell>
          <cell r="CO583">
            <v>706.34999999962747</v>
          </cell>
          <cell r="CP583">
            <v>1364.1000000000931</v>
          </cell>
          <cell r="CQ583">
            <v>5602.3000000002794</v>
          </cell>
          <cell r="CR583">
            <v>12958.890000000596</v>
          </cell>
          <cell r="CS583">
            <v>6476.9000000003725</v>
          </cell>
          <cell r="CT583">
            <v>2964.3999999999069</v>
          </cell>
          <cell r="CU583">
            <v>1787.1999999997206</v>
          </cell>
          <cell r="CV583">
            <v>916.20000000018626</v>
          </cell>
          <cell r="CW583">
            <v>-500.20000000018626</v>
          </cell>
          <cell r="CX583">
            <v>-616.20000000018626</v>
          </cell>
          <cell r="CY583">
            <v>651.79999999981374</v>
          </cell>
          <cell r="CZ583">
            <v>-636.40000000037253</v>
          </cell>
          <cell r="DA583">
            <v>-342.14999999990687</v>
          </cell>
          <cell r="DB583">
            <v>-470.66000000014901</v>
          </cell>
          <cell r="DC583">
            <v>-1508.5999999996275</v>
          </cell>
          <cell r="DD583">
            <v>4236.5999999996275</v>
          </cell>
          <cell r="DE583">
            <v>12385.29999999702</v>
          </cell>
          <cell r="DF583">
            <v>5497</v>
          </cell>
          <cell r="DG583">
            <v>2330.8000000002794</v>
          </cell>
          <cell r="DH583">
            <v>952.00000000046566</v>
          </cell>
          <cell r="DI583">
            <v>877.5</v>
          </cell>
          <cell r="DJ583">
            <v>128.3000000002794</v>
          </cell>
          <cell r="DK583">
            <v>-2672.7999999998137</v>
          </cell>
          <cell r="DL583">
            <v>6.7000000001862645</v>
          </cell>
          <cell r="DM583">
            <v>-562.59999999962747</v>
          </cell>
          <cell r="DN583">
            <v>-405.70000000018626</v>
          </cell>
          <cell r="DO583">
            <v>-283.89999999990687</v>
          </cell>
          <cell r="DP583">
            <v>2071.1000000000931</v>
          </cell>
          <cell r="DQ583">
            <v>4446.8999999994412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271.86000000010245</v>
          </cell>
          <cell r="G584">
            <v>592.38000000012107</v>
          </cell>
          <cell r="H584">
            <v>449.77999999979511</v>
          </cell>
          <cell r="I584">
            <v>206.82000000006519</v>
          </cell>
          <cell r="J584">
            <v>996.14000000001397</v>
          </cell>
          <cell r="K584">
            <v>287.56000000005588</v>
          </cell>
          <cell r="L584">
            <v>-1179.7999999998137</v>
          </cell>
          <cell r="M584">
            <v>-1681.4599999999627</v>
          </cell>
          <cell r="N584">
            <v>-933.75</v>
          </cell>
          <cell r="O584">
            <v>208.10000000009313</v>
          </cell>
          <cell r="P584">
            <v>909.29999999981374</v>
          </cell>
          <cell r="Q584">
            <v>1441.9000000001397</v>
          </cell>
          <cell r="R584">
            <v>5820.6899999994785</v>
          </cell>
          <cell r="S584">
            <v>2112.0499999998137</v>
          </cell>
          <cell r="T584">
            <v>833.47999999998137</v>
          </cell>
          <cell r="U584">
            <v>772.44999999995343</v>
          </cell>
          <cell r="V584">
            <v>277.18999999994412</v>
          </cell>
          <cell r="W584">
            <v>907.03000000002794</v>
          </cell>
          <cell r="X584">
            <v>414.61000000010245</v>
          </cell>
          <cell r="Y584">
            <v>-1085.7399999999907</v>
          </cell>
          <cell r="Z584">
            <v>-1256.0400000000373</v>
          </cell>
          <cell r="AA584">
            <v>-1381.0600000000559</v>
          </cell>
          <cell r="AB584">
            <v>-127.83999999985099</v>
          </cell>
          <cell r="AC584">
            <v>1172.1499999999069</v>
          </cell>
          <cell r="AD584">
            <v>3182.410000000149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-245.5</v>
          </cell>
          <cell r="G585">
            <v>0</v>
          </cell>
          <cell r="H585">
            <v>4.8999999999068677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-21</v>
          </cell>
          <cell r="Q585">
            <v>-12.100000000093132</v>
          </cell>
          <cell r="R585">
            <v>-250.19999999925494</v>
          </cell>
          <cell r="S585">
            <v>-231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-19.200000000186265</v>
          </cell>
          <cell r="AD585">
            <v>0</v>
          </cell>
          <cell r="AE585">
            <v>-13.199999999254942</v>
          </cell>
          <cell r="AF585">
            <v>-13.200000000186265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217.10000000149012</v>
          </cell>
          <cell r="BF585">
            <v>0</v>
          </cell>
          <cell r="BG585">
            <v>0</v>
          </cell>
          <cell r="BH585">
            <v>0</v>
          </cell>
          <cell r="BI585">
            <v>217.0999999998603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56.900000002235174</v>
          </cell>
          <cell r="BS585">
            <v>-229</v>
          </cell>
          <cell r="BT585">
            <v>0</v>
          </cell>
          <cell r="BU585">
            <v>83.800000000046566</v>
          </cell>
          <cell r="BV585">
            <v>234.69999999995343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-8.2000000001862645</v>
          </cell>
          <cell r="CD585">
            <v>-24.399999999906868</v>
          </cell>
          <cell r="CE585">
            <v>-177.89999999850988</v>
          </cell>
          <cell r="CF585">
            <v>-229</v>
          </cell>
          <cell r="CG585">
            <v>0</v>
          </cell>
          <cell r="CH585">
            <v>0</v>
          </cell>
          <cell r="CI585">
            <v>72.700000000186265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-5.2000000001862645</v>
          </cell>
          <cell r="CQ585">
            <v>-16.400000000139698</v>
          </cell>
          <cell r="CR585">
            <v>2.5999999977648258</v>
          </cell>
          <cell r="CS585">
            <v>-224.29999999981374</v>
          </cell>
          <cell r="CT585">
            <v>0</v>
          </cell>
          <cell r="CU585">
            <v>161.70000000018626</v>
          </cell>
          <cell r="CV585">
            <v>97.5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-14.599999999627471</v>
          </cell>
          <cell r="DD585">
            <v>-17.699999999953434</v>
          </cell>
          <cell r="DE585">
            <v>1516.8999999985099</v>
          </cell>
          <cell r="DF585">
            <v>-201.20000000018626</v>
          </cell>
          <cell r="DG585">
            <v>54.300000000046566</v>
          </cell>
          <cell r="DH585">
            <v>632.5</v>
          </cell>
          <cell r="DI585">
            <v>365.19999999995343</v>
          </cell>
          <cell r="DJ585">
            <v>149.20000000018626</v>
          </cell>
          <cell r="DK585">
            <v>260.79999999981374</v>
          </cell>
          <cell r="DL585">
            <v>0</v>
          </cell>
          <cell r="DM585">
            <v>0</v>
          </cell>
          <cell r="DN585">
            <v>0</v>
          </cell>
          <cell r="DO585">
            <v>82.400000000372529</v>
          </cell>
          <cell r="DP585">
            <v>174</v>
          </cell>
          <cell r="DQ585">
            <v>-0.30000000004656613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673.29999999981374</v>
          </cell>
          <cell r="J587">
            <v>0</v>
          </cell>
          <cell r="K587">
            <v>0</v>
          </cell>
          <cell r="L587">
            <v>97.800000000046566</v>
          </cell>
          <cell r="M587">
            <v>15.5</v>
          </cell>
          <cell r="N587">
            <v>-118.40000000037253</v>
          </cell>
          <cell r="O587">
            <v>0</v>
          </cell>
          <cell r="P587">
            <v>0</v>
          </cell>
          <cell r="Q587">
            <v>0</v>
          </cell>
          <cell r="R587">
            <v>754.30000000074506</v>
          </cell>
          <cell r="S587">
            <v>0</v>
          </cell>
          <cell r="T587">
            <v>0</v>
          </cell>
          <cell r="U587">
            <v>0</v>
          </cell>
          <cell r="V587">
            <v>805.40000000037253</v>
          </cell>
          <cell r="W587">
            <v>0</v>
          </cell>
          <cell r="X587">
            <v>0</v>
          </cell>
          <cell r="Y587">
            <v>146.30000000004657</v>
          </cell>
          <cell r="Z587">
            <v>54.400000000139698</v>
          </cell>
          <cell r="AA587">
            <v>-251.79999999981374</v>
          </cell>
          <cell r="AB587">
            <v>0</v>
          </cell>
          <cell r="AC587">
            <v>0</v>
          </cell>
          <cell r="AD587">
            <v>0</v>
          </cell>
          <cell r="AE587">
            <v>9844.9000000003725</v>
          </cell>
          <cell r="AF587">
            <v>0</v>
          </cell>
          <cell r="AG587">
            <v>0</v>
          </cell>
          <cell r="AH587">
            <v>0</v>
          </cell>
          <cell r="AI587">
            <v>927.80000000004657</v>
          </cell>
          <cell r="AJ587">
            <v>0</v>
          </cell>
          <cell r="AK587">
            <v>0</v>
          </cell>
          <cell r="AL587">
            <v>0</v>
          </cell>
          <cell r="AM587">
            <v>-163</v>
          </cell>
          <cell r="AN587">
            <v>-533.10000000009313</v>
          </cell>
          <cell r="AO587">
            <v>9519.6000000000931</v>
          </cell>
          <cell r="AP587">
            <v>284.0999999998603</v>
          </cell>
          <cell r="AQ587">
            <v>-190.5</v>
          </cell>
          <cell r="AR587">
            <v>131.19999999925494</v>
          </cell>
          <cell r="AS587">
            <v>-98</v>
          </cell>
          <cell r="AT587">
            <v>0</v>
          </cell>
          <cell r="AU587">
            <v>0</v>
          </cell>
          <cell r="AV587">
            <v>773.5</v>
          </cell>
          <cell r="AW587">
            <v>0</v>
          </cell>
          <cell r="AX587">
            <v>0</v>
          </cell>
          <cell r="AY587">
            <v>-106.20000000018626</v>
          </cell>
          <cell r="AZ587">
            <v>-131.60000000009313</v>
          </cell>
          <cell r="BA587">
            <v>-719</v>
          </cell>
          <cell r="BB587">
            <v>11.599999999860302</v>
          </cell>
          <cell r="BC587">
            <v>369.69999999995343</v>
          </cell>
          <cell r="BD587">
            <v>31.200000000186265</v>
          </cell>
          <cell r="BE587">
            <v>-753.40000000037253</v>
          </cell>
          <cell r="BF587">
            <v>49.800000000046566</v>
          </cell>
          <cell r="BG587">
            <v>0</v>
          </cell>
          <cell r="BH587">
            <v>0</v>
          </cell>
          <cell r="BI587">
            <v>324.19999999995343</v>
          </cell>
          <cell r="BJ587">
            <v>0</v>
          </cell>
          <cell r="BK587">
            <v>0</v>
          </cell>
          <cell r="BL587">
            <v>-27.099999999860302</v>
          </cell>
          <cell r="BM587">
            <v>-204.39999999990687</v>
          </cell>
          <cell r="BN587">
            <v>-912</v>
          </cell>
          <cell r="BO587">
            <v>-48.699999999953434</v>
          </cell>
          <cell r="BP587">
            <v>203.10000000009313</v>
          </cell>
          <cell r="BQ587">
            <v>-138.29999999981374</v>
          </cell>
          <cell r="BR587">
            <v>-957.99999999813735</v>
          </cell>
          <cell r="BS587">
            <v>2.8000000000465661</v>
          </cell>
          <cell r="BT587">
            <v>0</v>
          </cell>
          <cell r="BU587">
            <v>0</v>
          </cell>
          <cell r="BV587">
            <v>467.60000000009313</v>
          </cell>
          <cell r="BW587">
            <v>0</v>
          </cell>
          <cell r="BX587">
            <v>-444.70000000018626</v>
          </cell>
          <cell r="BY587">
            <v>-135.9000000001397</v>
          </cell>
          <cell r="BZ587">
            <v>-134.30000000004657</v>
          </cell>
          <cell r="CA587">
            <v>-637.19999999995343</v>
          </cell>
          <cell r="CB587">
            <v>-165.60000000009313</v>
          </cell>
          <cell r="CC587">
            <v>402</v>
          </cell>
          <cell r="CD587">
            <v>-312.70000000018626</v>
          </cell>
          <cell r="CE587">
            <v>-172.79999999888241</v>
          </cell>
          <cell r="CF587">
            <v>74.599999999860302</v>
          </cell>
          <cell r="CG587">
            <v>261.60000000009313</v>
          </cell>
          <cell r="CH587">
            <v>0</v>
          </cell>
          <cell r="CI587">
            <v>310.19999999995343</v>
          </cell>
          <cell r="CJ587">
            <v>0</v>
          </cell>
          <cell r="CK587">
            <v>-123.60000000009313</v>
          </cell>
          <cell r="CL587">
            <v>-126</v>
          </cell>
          <cell r="CM587">
            <v>-187.80000000004657</v>
          </cell>
          <cell r="CN587">
            <v>-563.5999999998603</v>
          </cell>
          <cell r="CO587">
            <v>-187</v>
          </cell>
          <cell r="CP587">
            <v>646</v>
          </cell>
          <cell r="CQ587">
            <v>-277.19999999995343</v>
          </cell>
          <cell r="CR587">
            <v>-770.59999999962747</v>
          </cell>
          <cell r="CS587">
            <v>47.399999999906868</v>
          </cell>
          <cell r="CT587">
            <v>83.800000000046566</v>
          </cell>
          <cell r="CU587">
            <v>0</v>
          </cell>
          <cell r="CV587">
            <v>264.89999999990687</v>
          </cell>
          <cell r="CW587">
            <v>0</v>
          </cell>
          <cell r="CX587">
            <v>-265.5</v>
          </cell>
          <cell r="CY587">
            <v>-523.60000000009313</v>
          </cell>
          <cell r="CZ587">
            <v>-90.900000000139698</v>
          </cell>
          <cell r="DA587">
            <v>-208.79999999981374</v>
          </cell>
          <cell r="DB587">
            <v>-403.70000000018626</v>
          </cell>
          <cell r="DC587">
            <v>308.79999999981374</v>
          </cell>
          <cell r="DD587">
            <v>17</v>
          </cell>
          <cell r="DE587">
            <v>738.59999999776483</v>
          </cell>
          <cell r="DF587">
            <v>-174.0999999998603</v>
          </cell>
          <cell r="DG587">
            <v>57.399999999906868</v>
          </cell>
          <cell r="DH587">
            <v>-136.69999999995343</v>
          </cell>
          <cell r="DI587">
            <v>-304.39999999990687</v>
          </cell>
          <cell r="DJ587">
            <v>0</v>
          </cell>
          <cell r="DK587">
            <v>2092.7999999998137</v>
          </cell>
          <cell r="DL587">
            <v>-270.10000000009313</v>
          </cell>
          <cell r="DM587">
            <v>-110.4000000001397</v>
          </cell>
          <cell r="DN587">
            <v>-639.79999999981374</v>
          </cell>
          <cell r="DO587">
            <v>31.799999999813735</v>
          </cell>
          <cell r="DP587">
            <v>233.10000000009313</v>
          </cell>
          <cell r="DQ587">
            <v>-41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100.10999999986961</v>
          </cell>
          <cell r="M589">
            <v>-41.600000000093132</v>
          </cell>
          <cell r="N589">
            <v>-11.730000000447035</v>
          </cell>
          <cell r="O589">
            <v>347.89999999990687</v>
          </cell>
          <cell r="P589">
            <v>0</v>
          </cell>
          <cell r="Q589">
            <v>951.95999999996275</v>
          </cell>
          <cell r="R589">
            <v>5631.9250000007451</v>
          </cell>
          <cell r="S589">
            <v>1208.0449999999255</v>
          </cell>
          <cell r="T589">
            <v>1084.3500000000931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100.70000000018626</v>
          </cell>
          <cell r="Z589">
            <v>30</v>
          </cell>
          <cell r="AA589">
            <v>231.40999999968335</v>
          </cell>
          <cell r="AB589">
            <v>446.10000000009313</v>
          </cell>
          <cell r="AC589">
            <v>984.4000000001397</v>
          </cell>
          <cell r="AD589">
            <v>1546.9199999999255</v>
          </cell>
          <cell r="AE589">
            <v>2394.9110000021756</v>
          </cell>
          <cell r="AF589">
            <v>229.69500000006519</v>
          </cell>
          <cell r="AG589">
            <v>509.10000000009313</v>
          </cell>
          <cell r="AH589">
            <v>0</v>
          </cell>
          <cell r="AI589">
            <v>542.30000000004657</v>
          </cell>
          <cell r="AJ589">
            <v>0</v>
          </cell>
          <cell r="AK589">
            <v>250.10000000009313</v>
          </cell>
          <cell r="AL589">
            <v>-65.5</v>
          </cell>
          <cell r="AM589">
            <v>32.400000000372529</v>
          </cell>
          <cell r="AN589">
            <v>38.189999999944121</v>
          </cell>
          <cell r="AO589">
            <v>-68.034000000217929</v>
          </cell>
          <cell r="AP589">
            <v>23.829999999841675</v>
          </cell>
          <cell r="AQ589">
            <v>902.82999999960884</v>
          </cell>
          <cell r="AR589">
            <v>2241.3910000026226</v>
          </cell>
          <cell r="AS589">
            <v>716.4000000001397</v>
          </cell>
          <cell r="AT589">
            <v>519.15999999991618</v>
          </cell>
          <cell r="AU589">
            <v>0</v>
          </cell>
          <cell r="AV589">
            <v>691</v>
          </cell>
          <cell r="AW589">
            <v>0</v>
          </cell>
          <cell r="AX589">
            <v>-147.75</v>
          </cell>
          <cell r="AY589">
            <v>-82</v>
          </cell>
          <cell r="AZ589">
            <v>-23.119999999646097</v>
          </cell>
          <cell r="BA589">
            <v>-597</v>
          </cell>
          <cell r="BB589">
            <v>-32.614000000059605</v>
          </cell>
          <cell r="BC589">
            <v>655.10000000009313</v>
          </cell>
          <cell r="BD589">
            <v>542.21500000008382</v>
          </cell>
          <cell r="BE589">
            <v>3114.7529999949038</v>
          </cell>
          <cell r="BF589">
            <v>657.83299999986775</v>
          </cell>
          <cell r="BG589">
            <v>570.22600000002421</v>
          </cell>
          <cell r="BH589">
            <v>0</v>
          </cell>
          <cell r="BI589">
            <v>341.06999999983236</v>
          </cell>
          <cell r="BJ589">
            <v>0</v>
          </cell>
          <cell r="BK589">
            <v>189.45999999996275</v>
          </cell>
          <cell r="BL589">
            <v>-62.5</v>
          </cell>
          <cell r="BM589">
            <v>-200.04000000003725</v>
          </cell>
          <cell r="BN589">
            <v>56.620000000111759</v>
          </cell>
          <cell r="BO589">
            <v>237.6500000001397</v>
          </cell>
          <cell r="BP589">
            <v>706.03999999980442</v>
          </cell>
          <cell r="BQ589">
            <v>618.39400000008754</v>
          </cell>
          <cell r="BR589">
            <v>1995.0150000043213</v>
          </cell>
          <cell r="BS589">
            <v>21.5</v>
          </cell>
          <cell r="BT589">
            <v>661.3269999998156</v>
          </cell>
          <cell r="BU589">
            <v>58.86199999996461</v>
          </cell>
          <cell r="BV589">
            <v>79.399999999906868</v>
          </cell>
          <cell r="BW589">
            <v>0</v>
          </cell>
          <cell r="BX589">
            <v>-150.24400000018068</v>
          </cell>
          <cell r="BY589">
            <v>179.36999999987893</v>
          </cell>
          <cell r="BZ589">
            <v>94.380000000353903</v>
          </cell>
          <cell r="CA589">
            <v>-310.77000000001863</v>
          </cell>
          <cell r="CB589">
            <v>253.48999999999069</v>
          </cell>
          <cell r="CC589">
            <v>311.43999999994412</v>
          </cell>
          <cell r="CD589">
            <v>796.26000000000931</v>
          </cell>
          <cell r="CE589">
            <v>2021.7620000056922</v>
          </cell>
          <cell r="CF589">
            <v>-86.399999999906868</v>
          </cell>
          <cell r="CG589">
            <v>548.59799999976531</v>
          </cell>
          <cell r="CH589">
            <v>457.9000000001397</v>
          </cell>
          <cell r="CI589">
            <v>284.39999999990687</v>
          </cell>
          <cell r="CJ589">
            <v>0</v>
          </cell>
          <cell r="CK589">
            <v>-51.479999999981374</v>
          </cell>
          <cell r="CL589">
            <v>-124.70999999972992</v>
          </cell>
          <cell r="CM589">
            <v>-194.66000000014901</v>
          </cell>
          <cell r="CN589">
            <v>-188.29000000027008</v>
          </cell>
          <cell r="CO589">
            <v>-177.13999999989755</v>
          </cell>
          <cell r="CP589">
            <v>473.39999999990687</v>
          </cell>
          <cell r="CQ589">
            <v>1080.1439999998547</v>
          </cell>
          <cell r="CR589">
            <v>704.60099999606609</v>
          </cell>
          <cell r="CS589">
            <v>-311.69999999995343</v>
          </cell>
          <cell r="CT589">
            <v>323.0999999998603</v>
          </cell>
          <cell r="CU589">
            <v>153.4000000001397</v>
          </cell>
          <cell r="CV589">
            <v>328.30000000004657</v>
          </cell>
          <cell r="CW589">
            <v>0</v>
          </cell>
          <cell r="CX589">
            <v>-382.51000000000931</v>
          </cell>
          <cell r="CY589">
            <v>-82.984999999869615</v>
          </cell>
          <cell r="CZ589">
            <v>-336.11000000033528</v>
          </cell>
          <cell r="DA589">
            <v>-283.63000000012107</v>
          </cell>
          <cell r="DB589">
            <v>62.910000000149012</v>
          </cell>
          <cell r="DC589">
            <v>513.88000000012107</v>
          </cell>
          <cell r="DD589">
            <v>719.94599999976344</v>
          </cell>
          <cell r="DE589">
            <v>504.21000000461936</v>
          </cell>
          <cell r="DF589">
            <v>341.19999999995343</v>
          </cell>
          <cell r="DG589">
            <v>382.20000000018626</v>
          </cell>
          <cell r="DH589">
            <v>61.100000000093132</v>
          </cell>
          <cell r="DI589">
            <v>-88.699999999953434</v>
          </cell>
          <cell r="DJ589">
            <v>0</v>
          </cell>
          <cell r="DK589">
            <v>-528.89999999990687</v>
          </cell>
          <cell r="DL589">
            <v>-211.5</v>
          </cell>
          <cell r="DM589">
            <v>-144.12999999988824</v>
          </cell>
          <cell r="DN589">
            <v>-753.65999999991618</v>
          </cell>
          <cell r="DO589">
            <v>-35.830000000074506</v>
          </cell>
          <cell r="DP589">
            <v>304.02499999967404</v>
          </cell>
          <cell r="DQ589">
            <v>1178.4050000000279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-364.32799999997951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-364.32800000000134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-1.0000000474974513E-3</v>
          </cell>
          <cell r="L591">
            <v>0</v>
          </cell>
          <cell r="M591">
            <v>-162.78999999997905</v>
          </cell>
          <cell r="N591">
            <v>-0.41000000003259629</v>
          </cell>
          <cell r="O591">
            <v>0</v>
          </cell>
          <cell r="P591">
            <v>0</v>
          </cell>
          <cell r="Q591">
            <v>0</v>
          </cell>
          <cell r="R591">
            <v>-1.0219999998807907</v>
          </cell>
          <cell r="S591">
            <v>0</v>
          </cell>
          <cell r="T591">
            <v>5.400000000372529E-2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-2.4259999999776483</v>
          </cell>
          <cell r="Z591">
            <v>-122.15000000002328</v>
          </cell>
          <cell r="AA591">
            <v>278.68100000004051</v>
          </cell>
          <cell r="AB591">
            <v>-6.5000000002328306E-2</v>
          </cell>
          <cell r="AC591">
            <v>-162.78999999997905</v>
          </cell>
          <cell r="AD591">
            <v>7.6739999999990687</v>
          </cell>
          <cell r="AE591">
            <v>-7.6970000001601875</v>
          </cell>
          <cell r="AF591">
            <v>0</v>
          </cell>
          <cell r="AG591">
            <v>162.83500000002095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-54.610000000044238</v>
          </cell>
          <cell r="AM591">
            <v>-108.31599999999162</v>
          </cell>
          <cell r="AN591">
            <v>-13.550999999977648</v>
          </cell>
          <cell r="AO591">
            <v>-3.625</v>
          </cell>
          <cell r="AP591">
            <v>0</v>
          </cell>
          <cell r="AQ591">
            <v>9.5699999999778811</v>
          </cell>
          <cell r="AR591">
            <v>-18.0519999996759</v>
          </cell>
          <cell r="AS591">
            <v>-1</v>
          </cell>
          <cell r="AT591">
            <v>-0.72199999999429565</v>
          </cell>
          <cell r="AU591">
            <v>0</v>
          </cell>
          <cell r="AV591">
            <v>0</v>
          </cell>
          <cell r="AW591">
            <v>-0.16600000002654269</v>
          </cell>
          <cell r="AX591">
            <v>-0.25</v>
          </cell>
          <cell r="AY591">
            <v>-16.260000000009313</v>
          </cell>
          <cell r="AZ591">
            <v>-114.71399999997811</v>
          </cell>
          <cell r="BA591">
            <v>-15.369999999995343</v>
          </cell>
          <cell r="BB591">
            <v>-41.82999999995809</v>
          </cell>
          <cell r="BC591">
            <v>0</v>
          </cell>
          <cell r="BD591">
            <v>172.26000000000931</v>
          </cell>
          <cell r="BE591">
            <v>-140.46200000029057</v>
          </cell>
          <cell r="BF591">
            <v>-1</v>
          </cell>
          <cell r="BG591">
            <v>-0.69800000000395812</v>
          </cell>
          <cell r="BH591">
            <v>0</v>
          </cell>
          <cell r="BI591">
            <v>0</v>
          </cell>
          <cell r="BJ591">
            <v>-0.69000000000232831</v>
          </cell>
          <cell r="BK591">
            <v>-0.91599999996833503</v>
          </cell>
          <cell r="BL591">
            <v>-249.98399999999674</v>
          </cell>
          <cell r="BM591">
            <v>-20.945000000065193</v>
          </cell>
          <cell r="BN591">
            <v>-45.673999999999069</v>
          </cell>
          <cell r="BO591">
            <v>3.2900000000372529</v>
          </cell>
          <cell r="BP591">
            <v>146.44500000000698</v>
          </cell>
          <cell r="BQ591">
            <v>29.710000000020955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96.300000000046566</v>
          </cell>
          <cell r="G592">
            <v>152.34999999997672</v>
          </cell>
          <cell r="H592">
            <v>148.45000000006985</v>
          </cell>
          <cell r="I592">
            <v>29.450000000011642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-4.5499999999883585</v>
          </cell>
          <cell r="O592">
            <v>24.75</v>
          </cell>
          <cell r="P592">
            <v>129.35000000009313</v>
          </cell>
          <cell r="Q592">
            <v>71.650000000023283</v>
          </cell>
          <cell r="R592">
            <v>690.72500000055879</v>
          </cell>
          <cell r="S592">
            <v>147.25</v>
          </cell>
          <cell r="T592">
            <v>22.850000000034925</v>
          </cell>
          <cell r="U592">
            <v>147.44999999995343</v>
          </cell>
          <cell r="V592">
            <v>75.474999999976717</v>
          </cell>
          <cell r="W592">
            <v>0</v>
          </cell>
          <cell r="X592">
            <v>23.980000000039581</v>
          </cell>
          <cell r="Y592">
            <v>0</v>
          </cell>
          <cell r="Z592">
            <v>0</v>
          </cell>
          <cell r="AA592">
            <v>-13.78000000002794</v>
          </cell>
          <cell r="AB592">
            <v>92.400000000023283</v>
          </cell>
          <cell r="AC592">
            <v>88.649999999906868</v>
          </cell>
          <cell r="AD592">
            <v>106.44999999995343</v>
          </cell>
          <cell r="AE592">
            <v>774.26499999966472</v>
          </cell>
          <cell r="AF592">
            <v>140.5</v>
          </cell>
          <cell r="AG592">
            <v>123.78000000002794</v>
          </cell>
          <cell r="AH592">
            <v>113.5</v>
          </cell>
          <cell r="AI592">
            <v>68.950000000011642</v>
          </cell>
          <cell r="AJ592">
            <v>22.860000000000582</v>
          </cell>
          <cell r="AK592">
            <v>36.575000000011642</v>
          </cell>
          <cell r="AL592">
            <v>0</v>
          </cell>
          <cell r="AM592">
            <v>0</v>
          </cell>
          <cell r="AN592">
            <v>-4.0499999999883585</v>
          </cell>
          <cell r="AO592">
            <v>75.400000000023283</v>
          </cell>
          <cell r="AP592">
            <v>91.449999999953434</v>
          </cell>
          <cell r="AQ592">
            <v>105.30000000004657</v>
          </cell>
          <cell r="AR592">
            <v>474.5570000000298</v>
          </cell>
          <cell r="AS592">
            <v>120.14999999996508</v>
          </cell>
          <cell r="AT592">
            <v>36.619999999995343</v>
          </cell>
          <cell r="AU592">
            <v>64.349999999976717</v>
          </cell>
          <cell r="AV592">
            <v>29.269999999960419</v>
          </cell>
          <cell r="AW592">
            <v>20.597000000001572</v>
          </cell>
          <cell r="AX592">
            <v>0</v>
          </cell>
          <cell r="AY592">
            <v>30.25</v>
          </cell>
          <cell r="AZ592">
            <v>0</v>
          </cell>
          <cell r="BA592">
            <v>0</v>
          </cell>
          <cell r="BB592">
            <v>36.25</v>
          </cell>
          <cell r="BC592">
            <v>19.25</v>
          </cell>
          <cell r="BD592">
            <v>117.81999999994878</v>
          </cell>
          <cell r="BE592">
            <v>228.29499999992549</v>
          </cell>
          <cell r="BF592">
            <v>71.319999999948777</v>
          </cell>
          <cell r="BG592">
            <v>35.100000000034925</v>
          </cell>
          <cell r="BH592">
            <v>65.199999999953434</v>
          </cell>
          <cell r="BI592">
            <v>25.899999999965075</v>
          </cell>
          <cell r="BJ592">
            <v>0</v>
          </cell>
          <cell r="BK592">
            <v>10.649999999906868</v>
          </cell>
          <cell r="BL592">
            <v>-34.150000000023283</v>
          </cell>
          <cell r="BM592">
            <v>0</v>
          </cell>
          <cell r="BN592">
            <v>6.5250000000232831</v>
          </cell>
          <cell r="BO592">
            <v>-16.899999999906868</v>
          </cell>
          <cell r="BP592">
            <v>35.400000000023283</v>
          </cell>
          <cell r="BQ592">
            <v>29.25</v>
          </cell>
          <cell r="BR592">
            <v>207.64000000152737</v>
          </cell>
          <cell r="BS592">
            <v>69.800000000046566</v>
          </cell>
          <cell r="BT592">
            <v>-9.1899999999441206</v>
          </cell>
          <cell r="BU592">
            <v>43.150000000023283</v>
          </cell>
          <cell r="BV592">
            <v>62</v>
          </cell>
          <cell r="BW592">
            <v>6.1300000000046566</v>
          </cell>
          <cell r="BX592">
            <v>-32.050000000046566</v>
          </cell>
          <cell r="BY592">
            <v>17.199999999953434</v>
          </cell>
          <cell r="BZ592">
            <v>1.3499999999767169</v>
          </cell>
          <cell r="CA592">
            <v>-44.900000000023283</v>
          </cell>
          <cell r="CB592">
            <v>23.25</v>
          </cell>
          <cell r="CC592">
            <v>26</v>
          </cell>
          <cell r="CD592">
            <v>44.900000000023283</v>
          </cell>
          <cell r="CE592">
            <v>206.44500000029802</v>
          </cell>
          <cell r="CF592">
            <v>96.224999999976717</v>
          </cell>
          <cell r="CG592">
            <v>25.40500000002794</v>
          </cell>
          <cell r="CH592">
            <v>18.150000000023283</v>
          </cell>
          <cell r="CI592">
            <v>6.0999999999767169</v>
          </cell>
          <cell r="CJ592">
            <v>7.069999999992433</v>
          </cell>
          <cell r="CK592">
            <v>5.5</v>
          </cell>
          <cell r="CL592">
            <v>-18.950000000069849</v>
          </cell>
          <cell r="CM592">
            <v>-6.5</v>
          </cell>
          <cell r="CN592">
            <v>-4.1749999999883585</v>
          </cell>
          <cell r="CO592">
            <v>-79.800000000046566</v>
          </cell>
          <cell r="CP592">
            <v>71.400000000023283</v>
          </cell>
          <cell r="CQ592">
            <v>86.019999999960419</v>
          </cell>
          <cell r="CR592">
            <v>339.13499999977648</v>
          </cell>
          <cell r="CS592">
            <v>184.06000000005588</v>
          </cell>
          <cell r="CT592">
            <v>83.980000000039581</v>
          </cell>
          <cell r="CU592">
            <v>61.599999999976717</v>
          </cell>
          <cell r="CV592">
            <v>20.849999999976717</v>
          </cell>
          <cell r="CW592">
            <v>0</v>
          </cell>
          <cell r="CX592">
            <v>26.75</v>
          </cell>
          <cell r="CY592">
            <v>-27.900000000023283</v>
          </cell>
          <cell r="CZ592">
            <v>0</v>
          </cell>
          <cell r="DA592">
            <v>11.625</v>
          </cell>
          <cell r="DB592">
            <v>11.699999999953434</v>
          </cell>
          <cell r="DC592">
            <v>-27</v>
          </cell>
          <cell r="DD592">
            <v>-6.5300000000279397</v>
          </cell>
          <cell r="DE592">
            <v>8.5949999988079071</v>
          </cell>
          <cell r="DF592">
            <v>76.800000000046566</v>
          </cell>
          <cell r="DG592">
            <v>60.939999999944121</v>
          </cell>
          <cell r="DH592">
            <v>-54.269999999960419</v>
          </cell>
          <cell r="DI592">
            <v>-2.4399999999441206</v>
          </cell>
          <cell r="DJ592">
            <v>5.2000000000116415</v>
          </cell>
          <cell r="DK592">
            <v>-15.150000000023283</v>
          </cell>
          <cell r="DL592">
            <v>-51.299999999930151</v>
          </cell>
          <cell r="DM592">
            <v>-33.700000000069849</v>
          </cell>
          <cell r="DN592">
            <v>0.96999999997206032</v>
          </cell>
          <cell r="DO592">
            <v>23.550000000046566</v>
          </cell>
          <cell r="DP592">
            <v>-36.599999999976717</v>
          </cell>
          <cell r="DQ592">
            <v>34.59499999997206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628.40000000037253</v>
          </cell>
          <cell r="G593">
            <v>318.70000000018626</v>
          </cell>
          <cell r="H593">
            <v>0</v>
          </cell>
          <cell r="I593">
            <v>888.5</v>
          </cell>
          <cell r="J593">
            <v>0</v>
          </cell>
          <cell r="K593">
            <v>209.79999999981374</v>
          </cell>
          <cell r="L593">
            <v>103.70000000018626</v>
          </cell>
          <cell r="M593">
            <v>1</v>
          </cell>
          <cell r="N593">
            <v>98.200000000186265</v>
          </cell>
          <cell r="O593">
            <v>622</v>
          </cell>
          <cell r="P593">
            <v>925.20000000018626</v>
          </cell>
          <cell r="Q593">
            <v>1592</v>
          </cell>
          <cell r="R593">
            <v>9384.1000000014901</v>
          </cell>
          <cell r="S593">
            <v>2635.5</v>
          </cell>
          <cell r="T593">
            <v>1074</v>
          </cell>
          <cell r="U593">
            <v>915.29999999981374</v>
          </cell>
          <cell r="V593">
            <v>1121.2000000001863</v>
          </cell>
          <cell r="W593">
            <v>0</v>
          </cell>
          <cell r="X593">
            <v>74.799999999813735</v>
          </cell>
          <cell r="Y593">
            <v>44.5</v>
          </cell>
          <cell r="Z593">
            <v>0</v>
          </cell>
          <cell r="AA593">
            <v>358.79999999981374</v>
          </cell>
          <cell r="AB593">
            <v>640.40000000037253</v>
          </cell>
          <cell r="AC593">
            <v>1239</v>
          </cell>
          <cell r="AD593">
            <v>1280.5999999996275</v>
          </cell>
          <cell r="AE593">
            <v>6657.4000000059605</v>
          </cell>
          <cell r="AF593">
            <v>1522</v>
          </cell>
          <cell r="AG593">
            <v>1466.7000000001863</v>
          </cell>
          <cell r="AH593">
            <v>46.300000000046566</v>
          </cell>
          <cell r="AI593">
            <v>663.6999999997206</v>
          </cell>
          <cell r="AJ593">
            <v>0</v>
          </cell>
          <cell r="AK593">
            <v>245.40000000037253</v>
          </cell>
          <cell r="AL593">
            <v>152.70000000018626</v>
          </cell>
          <cell r="AM593">
            <v>-5.599999999627471</v>
          </cell>
          <cell r="AN593">
            <v>518.29999999981374</v>
          </cell>
          <cell r="AO593">
            <v>160.29999999981374</v>
          </cell>
          <cell r="AP593">
            <v>645.89999999990687</v>
          </cell>
          <cell r="AQ593">
            <v>1241.7000000001863</v>
          </cell>
          <cell r="AR593">
            <v>5451.8999999947846</v>
          </cell>
          <cell r="AS593">
            <v>1192.2999999998137</v>
          </cell>
          <cell r="AT593">
            <v>1336</v>
          </cell>
          <cell r="AU593">
            <v>211.79999999981374</v>
          </cell>
          <cell r="AV593">
            <v>453.59999999962747</v>
          </cell>
          <cell r="AW593">
            <v>207</v>
          </cell>
          <cell r="AX593">
            <v>142.79999999981374</v>
          </cell>
          <cell r="AY593">
            <v>334.29999999981374</v>
          </cell>
          <cell r="AZ593">
            <v>21</v>
          </cell>
          <cell r="BA593">
            <v>46.5</v>
          </cell>
          <cell r="BB593">
            <v>-95.5</v>
          </cell>
          <cell r="BC593">
            <v>630.5</v>
          </cell>
          <cell r="BD593">
            <v>971.60000000009313</v>
          </cell>
          <cell r="BE593">
            <v>6184.5000000074506</v>
          </cell>
          <cell r="BF593">
            <v>855.5</v>
          </cell>
          <cell r="BG593">
            <v>1403.3000000002794</v>
          </cell>
          <cell r="BH593">
            <v>355.59999999962747</v>
          </cell>
          <cell r="BI593">
            <v>830.89999999990687</v>
          </cell>
          <cell r="BJ593">
            <v>114.70000000018626</v>
          </cell>
          <cell r="BK593">
            <v>279</v>
          </cell>
          <cell r="BL593">
            <v>360.20000000018626</v>
          </cell>
          <cell r="BM593">
            <v>-103.70000000018626</v>
          </cell>
          <cell r="BN593">
            <v>306.20000000018626</v>
          </cell>
          <cell r="BO593">
            <v>112</v>
          </cell>
          <cell r="BP593">
            <v>1021</v>
          </cell>
          <cell r="BQ593">
            <v>649.8000000002794</v>
          </cell>
          <cell r="BR593">
            <v>4352</v>
          </cell>
          <cell r="BS593">
            <v>1030</v>
          </cell>
          <cell r="BT593">
            <v>959.39999999990687</v>
          </cell>
          <cell r="BU593">
            <v>398.4000000001397</v>
          </cell>
          <cell r="BV593">
            <v>315.79999999981374</v>
          </cell>
          <cell r="BW593">
            <v>-155.20000000018626</v>
          </cell>
          <cell r="BX593">
            <v>-33.299999999813735</v>
          </cell>
          <cell r="BY593">
            <v>-297</v>
          </cell>
          <cell r="BZ593">
            <v>-253.79999999981374</v>
          </cell>
          <cell r="CA593">
            <v>291</v>
          </cell>
          <cell r="CB593">
            <v>152.59999999962747</v>
          </cell>
          <cell r="CC593">
            <v>873.10000000009313</v>
          </cell>
          <cell r="CD593">
            <v>1071</v>
          </cell>
          <cell r="CE593">
            <v>4398.2000000029802</v>
          </cell>
          <cell r="CF593">
            <v>1110.7000000001863</v>
          </cell>
          <cell r="CG593">
            <v>699</v>
          </cell>
          <cell r="CH593">
            <v>411.69999999995343</v>
          </cell>
          <cell r="CI593">
            <v>665.29999999981374</v>
          </cell>
          <cell r="CJ593">
            <v>-108.30000000004657</v>
          </cell>
          <cell r="CK593">
            <v>-163.20000000018626</v>
          </cell>
          <cell r="CL593">
            <v>-31.100000000093132</v>
          </cell>
          <cell r="CM593">
            <v>-238.79999999981374</v>
          </cell>
          <cell r="CN593">
            <v>-14.700000000186265</v>
          </cell>
          <cell r="CO593">
            <v>107.20000000018626</v>
          </cell>
          <cell r="CP593">
            <v>1207.9000000003725</v>
          </cell>
          <cell r="CQ593">
            <v>752.5</v>
          </cell>
          <cell r="CR593">
            <v>4737.1999999992549</v>
          </cell>
          <cell r="CS593">
            <v>1057.7000000001863</v>
          </cell>
          <cell r="CT593">
            <v>663.5999999998603</v>
          </cell>
          <cell r="CU593">
            <v>486.80000000004657</v>
          </cell>
          <cell r="CV593">
            <v>416</v>
          </cell>
          <cell r="CW593">
            <v>103.10000000009313</v>
          </cell>
          <cell r="CX593">
            <v>-117.29999999981374</v>
          </cell>
          <cell r="CY593">
            <v>-24.5</v>
          </cell>
          <cell r="CZ593">
            <v>-248.79999999981374</v>
          </cell>
          <cell r="DA593">
            <v>16.5</v>
          </cell>
          <cell r="DB593">
            <v>263</v>
          </cell>
          <cell r="DC593">
            <v>448.60000000009313</v>
          </cell>
          <cell r="DD593">
            <v>1672.5</v>
          </cell>
          <cell r="DE593">
            <v>2202.1999999955297</v>
          </cell>
          <cell r="DF593">
            <v>596.79999999981374</v>
          </cell>
          <cell r="DG593">
            <v>629.5999999998603</v>
          </cell>
          <cell r="DH593">
            <v>318.29999999981374</v>
          </cell>
          <cell r="DI593">
            <v>154.1999999997206</v>
          </cell>
          <cell r="DJ593">
            <v>-43.100000000093132</v>
          </cell>
          <cell r="DK593">
            <v>-518</v>
          </cell>
          <cell r="DL593">
            <v>104.39999999990687</v>
          </cell>
          <cell r="DM593">
            <v>48</v>
          </cell>
          <cell r="DN593">
            <v>-464</v>
          </cell>
          <cell r="DO593">
            <v>-167</v>
          </cell>
          <cell r="DP593">
            <v>870.39999999990687</v>
          </cell>
          <cell r="DQ593">
            <v>672.60000000009313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-42.300000000046566</v>
          </cell>
          <cell r="G594">
            <v>142</v>
          </cell>
          <cell r="H594">
            <v>52.299999999813735</v>
          </cell>
          <cell r="I594">
            <v>-52.900000000139698</v>
          </cell>
          <cell r="J594">
            <v>-590.9000000001397</v>
          </cell>
          <cell r="K594">
            <v>-296.79999999981374</v>
          </cell>
          <cell r="L594">
            <v>-53.700000000186265</v>
          </cell>
          <cell r="M594">
            <v>-79</v>
          </cell>
          <cell r="N594">
            <v>-153</v>
          </cell>
          <cell r="O594">
            <v>39.399999999906868</v>
          </cell>
          <cell r="P594">
            <v>70.300000000046566</v>
          </cell>
          <cell r="Q594">
            <v>365.69999999995343</v>
          </cell>
          <cell r="R594">
            <v>3955.5649999938905</v>
          </cell>
          <cell r="S594">
            <v>1081</v>
          </cell>
          <cell r="T594">
            <v>910</v>
          </cell>
          <cell r="U594">
            <v>289.8000000002794</v>
          </cell>
          <cell r="V594">
            <v>228.79999999981374</v>
          </cell>
          <cell r="W594">
            <v>-307.70000000018626</v>
          </cell>
          <cell r="X594">
            <v>-398.79999999981374</v>
          </cell>
          <cell r="Y594">
            <v>83.700000000186265</v>
          </cell>
          <cell r="Z594">
            <v>86.03499999968335</v>
          </cell>
          <cell r="AA594">
            <v>-296.67000000039116</v>
          </cell>
          <cell r="AB594">
            <v>124.70000000018626</v>
          </cell>
          <cell r="AC594">
            <v>710.29999999981374</v>
          </cell>
          <cell r="AD594">
            <v>1444.4000000003725</v>
          </cell>
          <cell r="AE594">
            <v>205.63399999588728</v>
          </cell>
          <cell r="AF594">
            <v>302.80000000004657</v>
          </cell>
          <cell r="AG594">
            <v>209.60000000009313</v>
          </cell>
          <cell r="AH594">
            <v>-177.81000000005588</v>
          </cell>
          <cell r="AI594">
            <v>-163</v>
          </cell>
          <cell r="AJ594">
            <v>-110.5999999998603</v>
          </cell>
          <cell r="AK594">
            <v>126.89999999990687</v>
          </cell>
          <cell r="AL594">
            <v>-53.899999999906868</v>
          </cell>
          <cell r="AM594">
            <v>-90.669999999459833</v>
          </cell>
          <cell r="AN594">
            <v>-742.95999999996275</v>
          </cell>
          <cell r="AO594">
            <v>-224</v>
          </cell>
          <cell r="AP594">
            <v>263.39999999990687</v>
          </cell>
          <cell r="AQ594">
            <v>865.87400000006892</v>
          </cell>
          <cell r="AR594">
            <v>34.601000003516674</v>
          </cell>
          <cell r="AS594">
            <v>321.39999999990687</v>
          </cell>
          <cell r="AT594">
            <v>210</v>
          </cell>
          <cell r="AU594">
            <v>-13.699999999953434</v>
          </cell>
          <cell r="AV594">
            <v>-124.89999999990687</v>
          </cell>
          <cell r="AW594">
            <v>-244.79999999981374</v>
          </cell>
          <cell r="AX594">
            <v>-158.80000000004657</v>
          </cell>
          <cell r="AY594">
            <v>-151.3000000002794</v>
          </cell>
          <cell r="AZ594">
            <v>-153.82400000002235</v>
          </cell>
          <cell r="BA594">
            <v>-650.57500000018626</v>
          </cell>
          <cell r="BB594">
            <v>157.20000000018626</v>
          </cell>
          <cell r="BC594">
            <v>277</v>
          </cell>
          <cell r="BD594">
            <v>566.89999999990687</v>
          </cell>
          <cell r="BE594">
            <v>-1099.7080000005662</v>
          </cell>
          <cell r="BF594">
            <v>188.5</v>
          </cell>
          <cell r="BG594">
            <v>125.89999999990687</v>
          </cell>
          <cell r="BH594">
            <v>19.600000000093132</v>
          </cell>
          <cell r="BI594">
            <v>-435.4000000001397</v>
          </cell>
          <cell r="BJ594">
            <v>-88.700000000186265</v>
          </cell>
          <cell r="BK594">
            <v>-261.79999999981374</v>
          </cell>
          <cell r="BL594">
            <v>-474.39999999990687</v>
          </cell>
          <cell r="BM594">
            <v>-535.49399999994785</v>
          </cell>
          <cell r="BN594">
            <v>-573.51399999996647</v>
          </cell>
          <cell r="BO594">
            <v>0.69999999995343387</v>
          </cell>
          <cell r="BP594">
            <v>451.30000000004657</v>
          </cell>
          <cell r="BQ594">
            <v>483.60000000009313</v>
          </cell>
          <cell r="BR594">
            <v>-1125.4859999977052</v>
          </cell>
          <cell r="BS594">
            <v>354.26100000017323</v>
          </cell>
          <cell r="BT594">
            <v>136.12299999990501</v>
          </cell>
          <cell r="BU594">
            <v>160.60000000009313</v>
          </cell>
          <cell r="BV594">
            <v>-15.5</v>
          </cell>
          <cell r="BW594">
            <v>-133.4000000001397</v>
          </cell>
          <cell r="BX594">
            <v>-551.89999999990687</v>
          </cell>
          <cell r="BY594">
            <v>-157.28500000014901</v>
          </cell>
          <cell r="BZ594">
            <v>-580.8000000002794</v>
          </cell>
          <cell r="CA594">
            <v>-655.87499999976717</v>
          </cell>
          <cell r="CB594">
            <v>-198.41000000014901</v>
          </cell>
          <cell r="CC594">
            <v>90.600000000093132</v>
          </cell>
          <cell r="CD594">
            <v>426.10000000009313</v>
          </cell>
          <cell r="CE594">
            <v>-1417.6910000033677</v>
          </cell>
          <cell r="CF594">
            <v>103.89999999990687</v>
          </cell>
          <cell r="CG594">
            <v>206.45999999996275</v>
          </cell>
          <cell r="CH594">
            <v>-0.39999999990686774</v>
          </cell>
          <cell r="CI594">
            <v>-103.20000000018626</v>
          </cell>
          <cell r="CJ594">
            <v>-128.89999999990687</v>
          </cell>
          <cell r="CK594">
            <v>-737.5999999998603</v>
          </cell>
          <cell r="CL594">
            <v>-177.17999999993481</v>
          </cell>
          <cell r="CM594">
            <v>-399.3000000002794</v>
          </cell>
          <cell r="CN594">
            <v>-395.77000000001863</v>
          </cell>
          <cell r="CO594">
            <v>-159.39500000001863</v>
          </cell>
          <cell r="CP594">
            <v>119.5</v>
          </cell>
          <cell r="CQ594">
            <v>254.19400000013411</v>
          </cell>
          <cell r="CR594">
            <v>1767.730000000447</v>
          </cell>
          <cell r="CS594">
            <v>120.89999999990687</v>
          </cell>
          <cell r="CT594">
            <v>159.85999999986961</v>
          </cell>
          <cell r="CU594">
            <v>53.800000000046566</v>
          </cell>
          <cell r="CV594">
            <v>-45.899999999906868</v>
          </cell>
          <cell r="CW594">
            <v>-139.9000000001397</v>
          </cell>
          <cell r="CX594">
            <v>-519.60000000009313</v>
          </cell>
          <cell r="CY594">
            <v>-109.27000000025146</v>
          </cell>
          <cell r="CZ594">
            <v>-260.79000000050291</v>
          </cell>
          <cell r="DA594">
            <v>-645.72999999998137</v>
          </cell>
          <cell r="DB594">
            <v>-44.939999999944121</v>
          </cell>
          <cell r="DC594">
            <v>2836.5</v>
          </cell>
          <cell r="DD594">
            <v>362.80000000004657</v>
          </cell>
          <cell r="DE594">
            <v>-277.85400000214577</v>
          </cell>
          <cell r="DF594">
            <v>-6.8000000000465661</v>
          </cell>
          <cell r="DG594">
            <v>32.5</v>
          </cell>
          <cell r="DH594">
            <v>47.899999999906868</v>
          </cell>
          <cell r="DI594">
            <v>-4.6000000000931323</v>
          </cell>
          <cell r="DJ594">
            <v>-72.300000000046566</v>
          </cell>
          <cell r="DK594">
            <v>-122.60000000009313</v>
          </cell>
          <cell r="DL594">
            <v>-19</v>
          </cell>
          <cell r="DM594">
            <v>-217.80899999989197</v>
          </cell>
          <cell r="DN594">
            <v>-456.04499999969266</v>
          </cell>
          <cell r="DO594">
            <v>-11.899999999906868</v>
          </cell>
          <cell r="DP594">
            <v>275.60000000009313</v>
          </cell>
          <cell r="DQ594">
            <v>277.19999999995343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6.7490000000107102</v>
          </cell>
          <cell r="AF597">
            <v>0</v>
          </cell>
          <cell r="AG597">
            <v>0</v>
          </cell>
          <cell r="AH597">
            <v>0</v>
          </cell>
          <cell r="AI597">
            <v>6.7490000000034343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15.638999999995576</v>
          </cell>
          <cell r="BS597">
            <v>0</v>
          </cell>
          <cell r="BT597">
            <v>0</v>
          </cell>
          <cell r="BU597">
            <v>11.43500000000131</v>
          </cell>
          <cell r="BV597">
            <v>4.2039999999979045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17.502000000007683</v>
          </cell>
          <cell r="DF597">
            <v>0</v>
          </cell>
          <cell r="DG597">
            <v>0</v>
          </cell>
          <cell r="DH597">
            <v>6.4900000000016007</v>
          </cell>
          <cell r="DI597">
            <v>11.012000000002445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5991.1043136492372</v>
          </cell>
          <cell r="AF599">
            <v>1502.1016619510483</v>
          </cell>
          <cell r="AG599">
            <v>1301.1545642844867</v>
          </cell>
          <cell r="AH599">
            <v>1074.265256694518</v>
          </cell>
          <cell r="AI599">
            <v>711.63121439819224</v>
          </cell>
          <cell r="AJ599">
            <v>0</v>
          </cell>
          <cell r="AK599">
            <v>34.339215468149632</v>
          </cell>
          <cell r="AL599">
            <v>90.040003960952163</v>
          </cell>
          <cell r="AM599">
            <v>-120.01490524061956</v>
          </cell>
          <cell r="AN599">
            <v>-401.47014360316098</v>
          </cell>
          <cell r="AO599">
            <v>-1131.3514534065034</v>
          </cell>
          <cell r="AP599">
            <v>1589.4965851653833</v>
          </cell>
          <cell r="AQ599">
            <v>1340.9123139788862</v>
          </cell>
          <cell r="AR599">
            <v>8763.0441639646888</v>
          </cell>
          <cell r="AS599">
            <v>1664.5933300803881</v>
          </cell>
          <cell r="AT599">
            <v>1030.9552057581022</v>
          </cell>
          <cell r="AU599">
            <v>1213.5889033344574</v>
          </cell>
          <cell r="AV599">
            <v>1224.5152461957186</v>
          </cell>
          <cell r="AW599">
            <v>0</v>
          </cell>
          <cell r="AX599">
            <v>200.99506361805834</v>
          </cell>
          <cell r="AY599">
            <v>177.51642534090206</v>
          </cell>
          <cell r="AZ599">
            <v>-215.43667473341338</v>
          </cell>
          <cell r="BA599">
            <v>-288.87037338805385</v>
          </cell>
          <cell r="BB599">
            <v>578.45296066836454</v>
          </cell>
          <cell r="BC599">
            <v>1564.9744977476075</v>
          </cell>
          <cell r="BD599">
            <v>1611.7595793451183</v>
          </cell>
          <cell r="BE599">
            <v>7887.4513839632273</v>
          </cell>
          <cell r="BF599">
            <v>1684.4693964812905</v>
          </cell>
          <cell r="BG599">
            <v>1056.7593331595417</v>
          </cell>
          <cell r="BH599">
            <v>1156.3222532542422</v>
          </cell>
          <cell r="BI599">
            <v>928.58062657318078</v>
          </cell>
          <cell r="BJ599">
            <v>122.30068968713749</v>
          </cell>
          <cell r="BK599">
            <v>281.27148441364989</v>
          </cell>
          <cell r="BL599">
            <v>-2.8741232808679342</v>
          </cell>
          <cell r="BM599">
            <v>-141.57444466766901</v>
          </cell>
          <cell r="BN599">
            <v>394.73180155199952</v>
          </cell>
          <cell r="BO599">
            <v>509.14643967733718</v>
          </cell>
          <cell r="BP599">
            <v>1103.6805074750446</v>
          </cell>
          <cell r="BQ599">
            <v>794.63741963612847</v>
          </cell>
          <cell r="BR599">
            <v>7861.2685356400907</v>
          </cell>
          <cell r="BS599">
            <v>1954.3167821266688</v>
          </cell>
          <cell r="BT599">
            <v>738.1556163369678</v>
          </cell>
          <cell r="BU599">
            <v>887.16302623949014</v>
          </cell>
          <cell r="BV599">
            <v>945.52958591398783</v>
          </cell>
          <cell r="BW599">
            <v>447.74627544311807</v>
          </cell>
          <cell r="BX599">
            <v>165.92396788136102</v>
          </cell>
          <cell r="BY599">
            <v>441.19225436402485</v>
          </cell>
          <cell r="BZ599">
            <v>-112.69750254857354</v>
          </cell>
          <cell r="CA599">
            <v>-394.9895129436627</v>
          </cell>
          <cell r="CB599">
            <v>236.00982145615853</v>
          </cell>
          <cell r="CC599">
            <v>1450.7070390048902</v>
          </cell>
          <cell r="CD599">
            <v>1102.2111823565792</v>
          </cell>
          <cell r="CE599">
            <v>8194.3813426941633</v>
          </cell>
          <cell r="CF599">
            <v>1628.6115460160654</v>
          </cell>
          <cell r="CG599">
            <v>922.69274952844717</v>
          </cell>
          <cell r="CH599">
            <v>818.95965749816969</v>
          </cell>
          <cell r="CI599">
            <v>718.8202838965226</v>
          </cell>
          <cell r="CJ599">
            <v>356.85926272056531</v>
          </cell>
          <cell r="CK599">
            <v>540.57487415429205</v>
          </cell>
          <cell r="CL599">
            <v>179.07009694282897</v>
          </cell>
          <cell r="CM599">
            <v>52.05772846727632</v>
          </cell>
          <cell r="CN599">
            <v>-219.32970714638941</v>
          </cell>
          <cell r="CO599">
            <v>532.02043965738267</v>
          </cell>
          <cell r="CP599">
            <v>1452.9170836186968</v>
          </cell>
          <cell r="CQ599">
            <v>1211.127327342052</v>
          </cell>
          <cell r="CR599">
            <v>8716.8948330692947</v>
          </cell>
          <cell r="CS599">
            <v>1926.0869381076191</v>
          </cell>
          <cell r="CT599">
            <v>1079.4122626094613</v>
          </cell>
          <cell r="CU599">
            <v>890.24698496516794</v>
          </cell>
          <cell r="CV599">
            <v>642.96617153869011</v>
          </cell>
          <cell r="CW599">
            <v>284.46537712635472</v>
          </cell>
          <cell r="CX599">
            <v>650.54835972026922</v>
          </cell>
          <cell r="CY599">
            <v>209.76372751966119</v>
          </cell>
          <cell r="CZ599">
            <v>-80.313308828044683</v>
          </cell>
          <cell r="DA599">
            <v>-257.26374017680064</v>
          </cell>
          <cell r="DB599">
            <v>561.70813136314973</v>
          </cell>
          <cell r="DC599">
            <v>1565.4359312320594</v>
          </cell>
          <cell r="DD599">
            <v>1243.8379978903104</v>
          </cell>
          <cell r="DE599">
            <v>9019.297599978745</v>
          </cell>
          <cell r="DF599">
            <v>2087.2415713106748</v>
          </cell>
          <cell r="DG599">
            <v>1051.6639968168456</v>
          </cell>
          <cell r="DH599">
            <v>608.74114048969932</v>
          </cell>
          <cell r="DI599">
            <v>902.81044389028102</v>
          </cell>
          <cell r="DJ599">
            <v>340.97062335722148</v>
          </cell>
          <cell r="DK599">
            <v>-93.704104730626568</v>
          </cell>
          <cell r="DL599">
            <v>333.26648094248958</v>
          </cell>
          <cell r="DM599">
            <v>186.20435106242076</v>
          </cell>
          <cell r="DN599">
            <v>188.19423581683077</v>
          </cell>
          <cell r="DO599">
            <v>147.88448196579702</v>
          </cell>
          <cell r="DP599">
            <v>1542.4004122358747</v>
          </cell>
          <cell r="DQ599">
            <v>1723.6239668244962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6747.7247360832989</v>
          </cell>
          <cell r="BS602">
            <v>757.59163889219053</v>
          </cell>
          <cell r="BT602">
            <v>1127.1770301284268</v>
          </cell>
          <cell r="BU602">
            <v>778.15593819855712</v>
          </cell>
          <cell r="BV602">
            <v>633.72857149830088</v>
          </cell>
          <cell r="BW602">
            <v>383.85775236459449</v>
          </cell>
          <cell r="BX602">
            <v>329.65369615051895</v>
          </cell>
          <cell r="BY602">
            <v>202.40838136547245</v>
          </cell>
          <cell r="BZ602">
            <v>14.209234398324043</v>
          </cell>
          <cell r="CA602">
            <v>257.833185485797</v>
          </cell>
          <cell r="CB602">
            <v>406.38527247472666</v>
          </cell>
          <cell r="CC602">
            <v>455.30178943346255</v>
          </cell>
          <cell r="CD602">
            <v>1401.4222456908319</v>
          </cell>
          <cell r="CE602">
            <v>5034.4225213453174</v>
          </cell>
          <cell r="CF602">
            <v>686.43711770535447</v>
          </cell>
          <cell r="CG602">
            <v>815.81959239323623</v>
          </cell>
          <cell r="CH602">
            <v>565.67455200874247</v>
          </cell>
          <cell r="CI602">
            <v>267.16431679774541</v>
          </cell>
          <cell r="CJ602">
            <v>166.80069720023312</v>
          </cell>
          <cell r="CK602">
            <v>401.45936429058202</v>
          </cell>
          <cell r="CL602">
            <v>220.74159658467397</v>
          </cell>
          <cell r="CM602">
            <v>-41.522581485565752</v>
          </cell>
          <cell r="CN602">
            <v>161.13785714539699</v>
          </cell>
          <cell r="CO602">
            <v>581.36716264812276</v>
          </cell>
          <cell r="CP602">
            <v>38.581007292261347</v>
          </cell>
          <cell r="CQ602">
            <v>1170.7618387611583</v>
          </cell>
          <cell r="CR602">
            <v>6053.9984748102725</v>
          </cell>
          <cell r="CS602">
            <v>1217.6666402223054</v>
          </cell>
          <cell r="CT602">
            <v>915.93444871832617</v>
          </cell>
          <cell r="CU602">
            <v>862.47298595798202</v>
          </cell>
          <cell r="CV602">
            <v>336.67182061518542</v>
          </cell>
          <cell r="CW602">
            <v>103.58831697725691</v>
          </cell>
          <cell r="CX602">
            <v>31.899463603505865</v>
          </cell>
          <cell r="CY602">
            <v>315.70653916266747</v>
          </cell>
          <cell r="CZ602">
            <v>167.82531429966912</v>
          </cell>
          <cell r="DA602">
            <v>-30.935637628892437</v>
          </cell>
          <cell r="DB602">
            <v>379.84359835204668</v>
          </cell>
          <cell r="DC602">
            <v>320.93810625560582</v>
          </cell>
          <cell r="DD602">
            <v>1432.386878274614</v>
          </cell>
          <cell r="DE602">
            <v>6400.1439314670861</v>
          </cell>
          <cell r="DF602">
            <v>827.83513024565764</v>
          </cell>
          <cell r="DG602">
            <v>1395.729198643472</v>
          </cell>
          <cell r="DH602">
            <v>542.69127887277864</v>
          </cell>
          <cell r="DI602">
            <v>482.08684078673832</v>
          </cell>
          <cell r="DJ602">
            <v>256.06320458441041</v>
          </cell>
          <cell r="DK602">
            <v>45.959260282339528</v>
          </cell>
          <cell r="DL602">
            <v>60.396816038526595</v>
          </cell>
          <cell r="DM602">
            <v>-30.58066096692346</v>
          </cell>
          <cell r="DN602">
            <v>451.93891158187762</v>
          </cell>
          <cell r="DO602">
            <v>253.28590692696162</v>
          </cell>
          <cell r="DP602">
            <v>800.04674245556816</v>
          </cell>
          <cell r="DQ602">
            <v>1314.6913020163774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-1E-3</v>
          </cell>
          <cell r="DI608">
            <v>-1E-3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-1E-3</v>
          </cell>
          <cell r="T609">
            <v>-1E-3</v>
          </cell>
          <cell r="U609">
            <v>-1E-3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-1E-3</v>
          </cell>
          <cell r="AD609">
            <v>0</v>
          </cell>
          <cell r="AE609">
            <v>0</v>
          </cell>
          <cell r="AF609">
            <v>-1E-3</v>
          </cell>
          <cell r="AG609">
            <v>-1E-3</v>
          </cell>
          <cell r="AH609">
            <v>-1E-3</v>
          </cell>
          <cell r="AI609">
            <v>1E-3</v>
          </cell>
          <cell r="AJ609">
            <v>0</v>
          </cell>
          <cell r="AK609">
            <v>1E-3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-1E-3</v>
          </cell>
          <cell r="AQ609">
            <v>-1E-3</v>
          </cell>
          <cell r="AR609">
            <v>0</v>
          </cell>
          <cell r="AS609">
            <v>-2E-3</v>
          </cell>
          <cell r="AT609">
            <v>-1E-3</v>
          </cell>
          <cell r="AU609">
            <v>-1E-3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-1E-3</v>
          </cell>
          <cell r="BG609">
            <v>0</v>
          </cell>
          <cell r="BH609">
            <v>-1E-3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-1E-3</v>
          </cell>
          <cell r="BP609">
            <v>0</v>
          </cell>
          <cell r="BQ609">
            <v>-1E-3</v>
          </cell>
          <cell r="BR609">
            <v>0</v>
          </cell>
          <cell r="BS609">
            <v>-1E-3</v>
          </cell>
          <cell r="BT609">
            <v>0</v>
          </cell>
          <cell r="BU609">
            <v>-1E-3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-1E-3</v>
          </cell>
          <cell r="CD609">
            <v>-1E-3</v>
          </cell>
          <cell r="CE609">
            <v>0</v>
          </cell>
          <cell r="CF609">
            <v>-1E-3</v>
          </cell>
          <cell r="CG609">
            <v>-1E-3</v>
          </cell>
          <cell r="CH609">
            <v>-1E-3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-1E-3</v>
          </cell>
          <cell r="CP609">
            <v>0</v>
          </cell>
          <cell r="CQ609">
            <v>-1E-3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1E-3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1E-3</v>
          </cell>
          <cell r="M611">
            <v>1E-3</v>
          </cell>
          <cell r="N611">
            <v>0</v>
          </cell>
          <cell r="O611">
            <v>1E-3</v>
          </cell>
          <cell r="P611">
            <v>0</v>
          </cell>
          <cell r="Q611">
            <v>0</v>
          </cell>
          <cell r="R611">
            <v>0</v>
          </cell>
          <cell r="S611">
            <v>1E-3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1E-3</v>
          </cell>
          <cell r="Z611">
            <v>0</v>
          </cell>
          <cell r="AA611">
            <v>1E-3</v>
          </cell>
          <cell r="AB611">
            <v>1E-3</v>
          </cell>
          <cell r="AC611">
            <v>0</v>
          </cell>
          <cell r="AD611">
            <v>-1E-3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1E-3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-1E-3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-1E-3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-1E-3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-1E-3</v>
          </cell>
          <cell r="DI613">
            <v>-1E-3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-1E-3</v>
          </cell>
          <cell r="G614">
            <v>-1E-3</v>
          </cell>
          <cell r="H614">
            <v>-1E-3</v>
          </cell>
          <cell r="I614">
            <v>-1E-3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-1E-3</v>
          </cell>
          <cell r="Q614">
            <v>-1E-3</v>
          </cell>
          <cell r="R614">
            <v>0</v>
          </cell>
          <cell r="S614">
            <v>-1E-3</v>
          </cell>
          <cell r="T614">
            <v>-1E-3</v>
          </cell>
          <cell r="U614">
            <v>-1E-3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-1E-3</v>
          </cell>
          <cell r="AD614">
            <v>0</v>
          </cell>
          <cell r="AE614">
            <v>0</v>
          </cell>
          <cell r="AF614">
            <v>-1E-3</v>
          </cell>
          <cell r="AG614">
            <v>-1E-3</v>
          </cell>
          <cell r="AH614">
            <v>-1E-3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-1E-3</v>
          </cell>
          <cell r="AR614">
            <v>0</v>
          </cell>
          <cell r="AS614">
            <v>-1E-3</v>
          </cell>
          <cell r="AT614">
            <v>0</v>
          </cell>
          <cell r="AU614">
            <v>-1E-3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-1E-3</v>
          </cell>
          <cell r="BG614">
            <v>-1E-3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-1E-3</v>
          </cell>
          <cell r="G615">
            <v>-1E-3</v>
          </cell>
          <cell r="H615">
            <v>-1E-3</v>
          </cell>
          <cell r="I615">
            <v>-1E-3</v>
          </cell>
          <cell r="J615">
            <v>-3.0000000000000001E-3</v>
          </cell>
          <cell r="K615">
            <v>-1E-3</v>
          </cell>
          <cell r="L615">
            <v>2E-3</v>
          </cell>
          <cell r="M615">
            <v>3.0000000000000001E-3</v>
          </cell>
          <cell r="N615">
            <v>2E-3</v>
          </cell>
          <cell r="O615">
            <v>-1E-3</v>
          </cell>
          <cell r="P615">
            <v>-3.0000000000000001E-3</v>
          </cell>
          <cell r="Q615">
            <v>-4.0000000000000001E-3</v>
          </cell>
          <cell r="R615">
            <v>-1E-3</v>
          </cell>
          <cell r="S615">
            <v>-5.0000000000000001E-3</v>
          </cell>
          <cell r="T615">
            <v>-3.0000000000000001E-3</v>
          </cell>
          <cell r="U615">
            <v>-2E-3</v>
          </cell>
          <cell r="V615">
            <v>-1E-3</v>
          </cell>
          <cell r="W615">
            <v>-3.0000000000000001E-3</v>
          </cell>
          <cell r="X615">
            <v>-1E-3</v>
          </cell>
          <cell r="Y615">
            <v>1E-3</v>
          </cell>
          <cell r="Z615">
            <v>1E-3</v>
          </cell>
          <cell r="AA615">
            <v>2E-3</v>
          </cell>
          <cell r="AB615">
            <v>0</v>
          </cell>
          <cell r="AC615">
            <v>-3.0000000000000001E-3</v>
          </cell>
          <cell r="AD615">
            <v>-4.0000000000000001E-3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-1E-3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-1E-3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-1E-3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3.0000000000000001E-3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-1E-3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1E-3</v>
          </cell>
          <cell r="BB618">
            <v>0</v>
          </cell>
          <cell r="BC618">
            <v>-1E-3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1E-3</v>
          </cell>
          <cell r="BN618">
            <v>1E-3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1E-3</v>
          </cell>
          <cell r="BY618">
            <v>0</v>
          </cell>
          <cell r="BZ618">
            <v>0</v>
          </cell>
          <cell r="CA618">
            <v>1E-3</v>
          </cell>
          <cell r="CB618">
            <v>0</v>
          </cell>
          <cell r="CC618">
            <v>-1E-3</v>
          </cell>
          <cell r="CD618">
            <v>0</v>
          </cell>
          <cell r="CE618">
            <v>0</v>
          </cell>
          <cell r="CF618">
            <v>0</v>
          </cell>
          <cell r="CG618">
            <v>-1E-3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1E-3</v>
          </cell>
          <cell r="CO618">
            <v>0</v>
          </cell>
          <cell r="CP618">
            <v>-1E-3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1E-3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1E-3</v>
          </cell>
          <cell r="DL618">
            <v>0</v>
          </cell>
          <cell r="DM618">
            <v>0</v>
          </cell>
          <cell r="DN618">
            <v>1E-3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-1E-3</v>
          </cell>
          <cell r="R620">
            <v>-1E-3</v>
          </cell>
          <cell r="S620">
            <v>-1E-3</v>
          </cell>
          <cell r="T620">
            <v>-1E-3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-1E-3</v>
          </cell>
          <cell r="AD620">
            <v>-1E-3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-1E-3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-1E-3</v>
          </cell>
          <cell r="AR620">
            <v>0</v>
          </cell>
          <cell r="AS620">
            <v>-1E-3</v>
          </cell>
          <cell r="AT620">
            <v>0</v>
          </cell>
          <cell r="AU620">
            <v>0</v>
          </cell>
          <cell r="AV620">
            <v>-1E-3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-1E-3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-1E-3</v>
          </cell>
          <cell r="BQ620">
            <v>-1E-3</v>
          </cell>
          <cell r="BR620">
            <v>0</v>
          </cell>
          <cell r="BS620">
            <v>0</v>
          </cell>
          <cell r="BT620">
            <v>-1E-3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-1E-3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-1E-3</v>
          </cell>
          <cell r="CQ620">
            <v>-1E-3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-1E-3</v>
          </cell>
          <cell r="DD620">
            <v>-1E-3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1E-3</v>
          </cell>
          <cell r="DL620">
            <v>0</v>
          </cell>
          <cell r="DM620">
            <v>0</v>
          </cell>
          <cell r="DN620">
            <v>1E-3</v>
          </cell>
          <cell r="DO620">
            <v>0</v>
          </cell>
          <cell r="DP620">
            <v>0</v>
          </cell>
          <cell r="DQ620">
            <v>-1E-3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1E-3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6.0000000000000001E-3</v>
          </cell>
          <cell r="AA622">
            <v>3.0000000000000001E-3</v>
          </cell>
          <cell r="AB622">
            <v>0</v>
          </cell>
          <cell r="AC622">
            <v>0</v>
          </cell>
          <cell r="AD622">
            <v>-1E-3</v>
          </cell>
          <cell r="AE622">
            <v>1E-3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3.0000000000000001E-3</v>
          </cell>
          <cell r="AM622">
            <v>5.0000000000000001E-3</v>
          </cell>
          <cell r="AN622">
            <v>1E-3</v>
          </cell>
          <cell r="AO622">
            <v>0</v>
          </cell>
          <cell r="AP622">
            <v>0</v>
          </cell>
          <cell r="AQ622">
            <v>-1E-3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1E-3</v>
          </cell>
          <cell r="AZ622">
            <v>5.0000000000000001E-3</v>
          </cell>
          <cell r="BA622">
            <v>1E-3</v>
          </cell>
          <cell r="BB622">
            <v>2E-3</v>
          </cell>
          <cell r="BC622">
            <v>0</v>
          </cell>
          <cell r="BD622">
            <v>-1.0999999999999999E-2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4.0000000000000001E-3</v>
          </cell>
          <cell r="BM622">
            <v>1E-3</v>
          </cell>
          <cell r="BN622">
            <v>2E-3</v>
          </cell>
          <cell r="BO622">
            <v>0</v>
          </cell>
          <cell r="BP622">
            <v>-8.9999999999999993E-3</v>
          </cell>
          <cell r="BQ622">
            <v>-2E-3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-1E-3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-1E-3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-1E-3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-1E-3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-1E-3</v>
          </cell>
          <cell r="Q624">
            <v>-1E-3</v>
          </cell>
          <cell r="R624">
            <v>-1E-3</v>
          </cell>
          <cell r="S624">
            <v>-1E-3</v>
          </cell>
          <cell r="T624">
            <v>-1E-3</v>
          </cell>
          <cell r="U624">
            <v>-1E-3</v>
          </cell>
          <cell r="V624">
            <v>-1E-3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-1E-3</v>
          </cell>
          <cell r="AD624">
            <v>-1E-3</v>
          </cell>
          <cell r="AE624">
            <v>0</v>
          </cell>
          <cell r="AF624">
            <v>-1E-3</v>
          </cell>
          <cell r="AG624">
            <v>-1E-3</v>
          </cell>
          <cell r="AH624">
            <v>0</v>
          </cell>
          <cell r="AI624">
            <v>-1E-3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-1E-3</v>
          </cell>
          <cell r="AR624">
            <v>0</v>
          </cell>
          <cell r="AS624">
            <v>-1E-3</v>
          </cell>
          <cell r="AT624">
            <v>-1E-3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-1E-3</v>
          </cell>
          <cell r="BD624">
            <v>-1E-3</v>
          </cell>
          <cell r="BE624">
            <v>0</v>
          </cell>
          <cell r="BF624">
            <v>-1E-3</v>
          </cell>
          <cell r="BG624">
            <v>-1E-3</v>
          </cell>
          <cell r="BH624">
            <v>0</v>
          </cell>
          <cell r="BI624">
            <v>-1E-3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-1E-3</v>
          </cell>
          <cell r="BQ624">
            <v>0</v>
          </cell>
          <cell r="BR624">
            <v>0</v>
          </cell>
          <cell r="BS624">
            <v>-1E-3</v>
          </cell>
          <cell r="BT624">
            <v>-1E-3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-1E-3</v>
          </cell>
          <cell r="CD624">
            <v>-1E-3</v>
          </cell>
          <cell r="CE624">
            <v>0</v>
          </cell>
          <cell r="CF624">
            <v>-1E-3</v>
          </cell>
          <cell r="CG624">
            <v>-1E-3</v>
          </cell>
          <cell r="CH624">
            <v>0</v>
          </cell>
          <cell r="CI624">
            <v>-1E-3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-1E-3</v>
          </cell>
          <cell r="CQ624">
            <v>0</v>
          </cell>
          <cell r="CR624">
            <v>0</v>
          </cell>
          <cell r="CS624">
            <v>-1E-3</v>
          </cell>
          <cell r="CT624">
            <v>-1E-3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-1E-3</v>
          </cell>
          <cell r="DE624">
            <v>0</v>
          </cell>
          <cell r="DF624">
            <v>0</v>
          </cell>
          <cell r="DG624">
            <v>-1E-3</v>
          </cell>
          <cell r="DH624">
            <v>0</v>
          </cell>
          <cell r="DI624">
            <v>0</v>
          </cell>
          <cell r="DJ624">
            <v>0</v>
          </cell>
          <cell r="DK624">
            <v>1E-3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-1E-3</v>
          </cell>
          <cell r="DQ624">
            <v>-1E-3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-1E-3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-1E-3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-1E-3</v>
          </cell>
          <cell r="AF630">
            <v>-2E-3</v>
          </cell>
          <cell r="AG630">
            <v>-2E-3</v>
          </cell>
          <cell r="AH630">
            <v>-1E-3</v>
          </cell>
          <cell r="AI630">
            <v>-1E-3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1E-3</v>
          </cell>
          <cell r="AP630">
            <v>-2E-3</v>
          </cell>
          <cell r="AQ630">
            <v>-1E-3</v>
          </cell>
          <cell r="AR630">
            <v>-1E-3</v>
          </cell>
          <cell r="AS630">
            <v>-2E-3</v>
          </cell>
          <cell r="AT630">
            <v>-1E-3</v>
          </cell>
          <cell r="AU630">
            <v>-1E-3</v>
          </cell>
          <cell r="AV630">
            <v>-1E-3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-1E-3</v>
          </cell>
          <cell r="BC630">
            <v>-3.0000000000000001E-3</v>
          </cell>
          <cell r="BD630">
            <v>-2E-3</v>
          </cell>
          <cell r="BE630">
            <v>-1E-3</v>
          </cell>
          <cell r="BF630">
            <v>-2E-3</v>
          </cell>
          <cell r="BG630">
            <v>-1E-3</v>
          </cell>
          <cell r="BH630">
            <v>-1E-3</v>
          </cell>
          <cell r="BI630">
            <v>-2E-3</v>
          </cell>
          <cell r="BJ630">
            <v>0</v>
          </cell>
          <cell r="BK630">
            <v>-1E-3</v>
          </cell>
          <cell r="BL630">
            <v>0</v>
          </cell>
          <cell r="BM630">
            <v>0</v>
          </cell>
          <cell r="BN630">
            <v>-1E-3</v>
          </cell>
          <cell r="BO630">
            <v>-1E-3</v>
          </cell>
          <cell r="BP630">
            <v>-2E-3</v>
          </cell>
          <cell r="BQ630">
            <v>-1E-3</v>
          </cell>
          <cell r="BR630">
            <v>-1E-3</v>
          </cell>
          <cell r="BS630">
            <v>-2E-3</v>
          </cell>
          <cell r="BT630">
            <v>-1E-3</v>
          </cell>
          <cell r="BU630">
            <v>-1E-3</v>
          </cell>
          <cell r="BV630">
            <v>-2E-3</v>
          </cell>
          <cell r="BW630">
            <v>-1E-3</v>
          </cell>
          <cell r="BX630">
            <v>0</v>
          </cell>
          <cell r="BY630">
            <v>0</v>
          </cell>
          <cell r="BZ630">
            <v>0</v>
          </cell>
          <cell r="CA630">
            <v>-1E-3</v>
          </cell>
          <cell r="CB630">
            <v>-1E-3</v>
          </cell>
          <cell r="CC630">
            <v>-2E-3</v>
          </cell>
          <cell r="CD630">
            <v>-1E-3</v>
          </cell>
          <cell r="CE630">
            <v>-1E-3</v>
          </cell>
          <cell r="CF630">
            <v>-2E-3</v>
          </cell>
          <cell r="CG630">
            <v>-1E-3</v>
          </cell>
          <cell r="CH630">
            <v>-1E-3</v>
          </cell>
          <cell r="CI630">
            <v>-2E-3</v>
          </cell>
          <cell r="CJ630">
            <v>-1E-3</v>
          </cell>
          <cell r="CK630">
            <v>-1E-3</v>
          </cell>
          <cell r="CL630">
            <v>0</v>
          </cell>
          <cell r="CM630">
            <v>0</v>
          </cell>
          <cell r="CN630">
            <v>-1E-3</v>
          </cell>
          <cell r="CO630">
            <v>-1E-3</v>
          </cell>
          <cell r="CP630">
            <v>-2E-3</v>
          </cell>
          <cell r="CQ630">
            <v>-1E-3</v>
          </cell>
          <cell r="CR630">
            <v>-1E-3</v>
          </cell>
          <cell r="CS630">
            <v>-2E-3</v>
          </cell>
          <cell r="CT630">
            <v>-1E-3</v>
          </cell>
          <cell r="CU630">
            <v>-1E-3</v>
          </cell>
          <cell r="CV630">
            <v>-1E-3</v>
          </cell>
          <cell r="CW630">
            <v>-1E-3</v>
          </cell>
          <cell r="CX630">
            <v>-1E-3</v>
          </cell>
          <cell r="CY630">
            <v>0</v>
          </cell>
          <cell r="CZ630">
            <v>0</v>
          </cell>
          <cell r="DA630">
            <v>-1E-3</v>
          </cell>
          <cell r="DB630">
            <v>-1E-3</v>
          </cell>
          <cell r="DC630">
            <v>-2E-3</v>
          </cell>
          <cell r="DD630">
            <v>-1E-3</v>
          </cell>
          <cell r="DE630">
            <v>-1E-3</v>
          </cell>
          <cell r="DF630">
            <v>-2E-3</v>
          </cell>
          <cell r="DG630">
            <v>-2E-3</v>
          </cell>
          <cell r="DH630">
            <v>-1E-3</v>
          </cell>
          <cell r="DI630">
            <v>-2E-3</v>
          </cell>
          <cell r="DJ630">
            <v>-1E-3</v>
          </cell>
          <cell r="DK630">
            <v>0</v>
          </cell>
          <cell r="DL630">
            <v>0</v>
          </cell>
          <cell r="DM630">
            <v>0</v>
          </cell>
          <cell r="DN630">
            <v>-1E-3</v>
          </cell>
          <cell r="DO630">
            <v>-1E-3</v>
          </cell>
          <cell r="DP630">
            <v>-2E-3</v>
          </cell>
          <cell r="DQ630">
            <v>-3.0000000000000001E-3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-1E-3</v>
          </cell>
          <cell r="BS633">
            <v>-1E-3</v>
          </cell>
          <cell r="BT633">
            <v>-1E-3</v>
          </cell>
          <cell r="BU633">
            <v>-1E-3</v>
          </cell>
          <cell r="BV633">
            <v>-1E-3</v>
          </cell>
          <cell r="BW633">
            <v>-1E-3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-1E-3</v>
          </cell>
          <cell r="CD633">
            <v>-2E-3</v>
          </cell>
          <cell r="CE633">
            <v>-1E-3</v>
          </cell>
          <cell r="CF633">
            <v>-1E-3</v>
          </cell>
          <cell r="CG633">
            <v>-1E-3</v>
          </cell>
          <cell r="CH633">
            <v>-1E-3</v>
          </cell>
          <cell r="CI633">
            <v>-1E-3</v>
          </cell>
          <cell r="CJ633">
            <v>0</v>
          </cell>
          <cell r="CK633">
            <v>-1E-3</v>
          </cell>
          <cell r="CL633">
            <v>0</v>
          </cell>
          <cell r="CM633">
            <v>0</v>
          </cell>
          <cell r="CN633">
            <v>0</v>
          </cell>
          <cell r="CO633">
            <v>-1E-3</v>
          </cell>
          <cell r="CP633">
            <v>-1E-3</v>
          </cell>
          <cell r="CQ633">
            <v>-1E-3</v>
          </cell>
          <cell r="CR633">
            <v>-1E-3</v>
          </cell>
          <cell r="CS633">
            <v>-2E-3</v>
          </cell>
          <cell r="CT633">
            <v>-1E-3</v>
          </cell>
          <cell r="CU633">
            <v>-1E-3</v>
          </cell>
          <cell r="CV633">
            <v>-1E-3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-1E-3</v>
          </cell>
          <cell r="DC633">
            <v>-1E-3</v>
          </cell>
          <cell r="DD633">
            <v>-2E-3</v>
          </cell>
          <cell r="DE633">
            <v>-1E-3</v>
          </cell>
          <cell r="DF633">
            <v>-1E-3</v>
          </cell>
          <cell r="DG633">
            <v>-3.0000000000000001E-3</v>
          </cell>
          <cell r="DH633">
            <v>-1E-3</v>
          </cell>
          <cell r="DI633">
            <v>-2E-3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-1E-3</v>
          </cell>
          <cell r="DO633">
            <v>0</v>
          </cell>
          <cell r="DP633">
            <v>-1E-3</v>
          </cell>
          <cell r="DQ633">
            <v>-2E-3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1E-3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1E-3</v>
          </cell>
          <cell r="T714">
            <v>1E-3</v>
          </cell>
          <cell r="U714">
            <v>1E-3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1E-3</v>
          </cell>
          <cell r="AD714">
            <v>1E-3</v>
          </cell>
          <cell r="AE714">
            <v>0</v>
          </cell>
          <cell r="AF714">
            <v>1E-3</v>
          </cell>
          <cell r="AG714">
            <v>1E-3</v>
          </cell>
          <cell r="AH714">
            <v>1E-3</v>
          </cell>
          <cell r="AI714">
            <v>-1E-3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1E-3</v>
          </cell>
          <cell r="AQ714">
            <v>1E-3</v>
          </cell>
          <cell r="AR714">
            <v>0</v>
          </cell>
          <cell r="AS714">
            <v>2E-3</v>
          </cell>
          <cell r="AT714">
            <v>1E-3</v>
          </cell>
          <cell r="AU714">
            <v>1E-3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1E-3</v>
          </cell>
          <cell r="BD714">
            <v>1E-3</v>
          </cell>
          <cell r="BE714">
            <v>0</v>
          </cell>
          <cell r="BF714">
            <v>1E-3</v>
          </cell>
          <cell r="BG714">
            <v>1E-3</v>
          </cell>
          <cell r="BH714">
            <v>1E-3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1E-3</v>
          </cell>
          <cell r="BQ714">
            <v>2E-3</v>
          </cell>
          <cell r="BR714">
            <v>1E-3</v>
          </cell>
          <cell r="BS714">
            <v>2E-3</v>
          </cell>
          <cell r="BT714">
            <v>1E-3</v>
          </cell>
          <cell r="BU714">
            <v>1E-3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1E-3</v>
          </cell>
          <cell r="CD714">
            <v>2E-3</v>
          </cell>
          <cell r="CE714">
            <v>1E-3</v>
          </cell>
          <cell r="CF714">
            <v>2E-3</v>
          </cell>
          <cell r="CG714">
            <v>1E-3</v>
          </cell>
          <cell r="CH714">
            <v>1E-3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1E-3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-1E-3</v>
          </cell>
          <cell r="AC716">
            <v>0</v>
          </cell>
          <cell r="AD716">
            <v>1E-3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1E-3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1E-3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1E-3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1E-3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1E-3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1E-3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1E-3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1E-3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1E-3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1E-3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1E-3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1E-3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1E-3</v>
          </cell>
          <cell r="CI718">
            <v>1E-3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1E-3</v>
          </cell>
          <cell r="CV718">
            <v>1E-3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1E-3</v>
          </cell>
          <cell r="DG718">
            <v>0</v>
          </cell>
          <cell r="DH718">
            <v>1E-3</v>
          </cell>
          <cell r="DI718">
            <v>1E-3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2E-3</v>
          </cell>
          <cell r="G719">
            <v>1E-3</v>
          </cell>
          <cell r="H719">
            <v>1E-3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1E-3</v>
          </cell>
          <cell r="Q719">
            <v>1E-3</v>
          </cell>
          <cell r="R719">
            <v>0</v>
          </cell>
          <cell r="S719">
            <v>1E-3</v>
          </cell>
          <cell r="T719">
            <v>1E-3</v>
          </cell>
          <cell r="U719">
            <v>1E-3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1E-3</v>
          </cell>
          <cell r="AD719">
            <v>0</v>
          </cell>
          <cell r="AE719">
            <v>0</v>
          </cell>
          <cell r="AF719">
            <v>1E-3</v>
          </cell>
          <cell r="AG719">
            <v>1E-3</v>
          </cell>
          <cell r="AH719">
            <v>1E-3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1E-3</v>
          </cell>
          <cell r="AR719">
            <v>0</v>
          </cell>
          <cell r="AS719">
            <v>1E-3</v>
          </cell>
          <cell r="AT719">
            <v>1E-3</v>
          </cell>
          <cell r="AU719">
            <v>1E-3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1E-3</v>
          </cell>
          <cell r="BE719">
            <v>0</v>
          </cell>
          <cell r="BF719">
            <v>1E-3</v>
          </cell>
          <cell r="BG719">
            <v>1E-3</v>
          </cell>
          <cell r="BH719">
            <v>1E-3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1E-3</v>
          </cell>
          <cell r="BR719">
            <v>0</v>
          </cell>
          <cell r="BS719">
            <v>1E-3</v>
          </cell>
          <cell r="BT719">
            <v>1E-3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1E-3</v>
          </cell>
          <cell r="CE719">
            <v>0</v>
          </cell>
          <cell r="CF719">
            <v>1E-3</v>
          </cell>
          <cell r="CG719">
            <v>1E-3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1E-3</v>
          </cell>
          <cell r="CR719">
            <v>0</v>
          </cell>
          <cell r="CS719">
            <v>1E-3</v>
          </cell>
          <cell r="CT719">
            <v>1E-3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1E-3</v>
          </cell>
          <cell r="DE719">
            <v>0</v>
          </cell>
          <cell r="DF719">
            <v>1E-3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-1E-3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1E-3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-1E-3</v>
          </cell>
          <cell r="N720">
            <v>0</v>
          </cell>
          <cell r="O720">
            <v>0</v>
          </cell>
          <cell r="P720">
            <v>0</v>
          </cell>
          <cell r="Q720">
            <v>1E-3</v>
          </cell>
          <cell r="R720">
            <v>0</v>
          </cell>
          <cell r="S720">
            <v>1E-3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-1E-3</v>
          </cell>
          <cell r="AB720">
            <v>0</v>
          </cell>
          <cell r="AC720">
            <v>1E-3</v>
          </cell>
          <cell r="AD720">
            <v>1E-3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3.0000000000000001E-3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1E-3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1E-3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1E-3</v>
          </cell>
          <cell r="R729">
            <v>0</v>
          </cell>
          <cell r="S729">
            <v>1E-3</v>
          </cell>
          <cell r="T729">
            <v>0</v>
          </cell>
          <cell r="U729">
            <v>0</v>
          </cell>
          <cell r="V729">
            <v>1E-3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1E-3</v>
          </cell>
          <cell r="AD729">
            <v>1E-3</v>
          </cell>
          <cell r="AE729">
            <v>0</v>
          </cell>
          <cell r="AF729">
            <v>1E-3</v>
          </cell>
          <cell r="AG729">
            <v>1E-3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1E-3</v>
          </cell>
          <cell r="AR729">
            <v>0</v>
          </cell>
          <cell r="AS729">
            <v>0</v>
          </cell>
          <cell r="AT729">
            <v>1E-3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1E-3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1E-3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1E-3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1E-3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1E-3</v>
          </cell>
          <cell r="AG734">
            <v>1E-3</v>
          </cell>
          <cell r="AH734">
            <v>1E-3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-1E-3</v>
          </cell>
          <cell r="AP734">
            <v>1E-3</v>
          </cell>
          <cell r="AQ734">
            <v>1E-3</v>
          </cell>
          <cell r="AR734">
            <v>0</v>
          </cell>
          <cell r="AS734">
            <v>1E-3</v>
          </cell>
          <cell r="AT734">
            <v>1E-3</v>
          </cell>
          <cell r="AU734">
            <v>1E-3</v>
          </cell>
          <cell r="AV734">
            <v>1E-3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1E-3</v>
          </cell>
          <cell r="BD734">
            <v>1E-3</v>
          </cell>
          <cell r="BE734">
            <v>0</v>
          </cell>
          <cell r="BF734">
            <v>1E-3</v>
          </cell>
          <cell r="BG734">
            <v>1E-3</v>
          </cell>
          <cell r="BH734">
            <v>1E-3</v>
          </cell>
          <cell r="BI734">
            <v>1E-3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1E-3</v>
          </cell>
          <cell r="BQ734">
            <v>0</v>
          </cell>
          <cell r="BR734">
            <v>0</v>
          </cell>
          <cell r="BS734">
            <v>1E-3</v>
          </cell>
          <cell r="BT734">
            <v>0</v>
          </cell>
          <cell r="BU734">
            <v>1E-3</v>
          </cell>
          <cell r="BV734">
            <v>1E-3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1E-3</v>
          </cell>
          <cell r="CD734">
            <v>1E-3</v>
          </cell>
          <cell r="CE734">
            <v>0</v>
          </cell>
          <cell r="CF734">
            <v>1E-3</v>
          </cell>
          <cell r="CG734">
            <v>1E-3</v>
          </cell>
          <cell r="CH734">
            <v>1E-3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1E-3</v>
          </cell>
          <cell r="CQ734">
            <v>1E-3</v>
          </cell>
          <cell r="CR734">
            <v>0</v>
          </cell>
          <cell r="CS734">
            <v>1E-3</v>
          </cell>
          <cell r="CT734">
            <v>1E-3</v>
          </cell>
          <cell r="CU734">
            <v>1E-3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1E-3</v>
          </cell>
          <cell r="DD734">
            <v>1E-3</v>
          </cell>
          <cell r="DE734">
            <v>0</v>
          </cell>
          <cell r="DF734">
            <v>1E-3</v>
          </cell>
          <cell r="DG734">
            <v>1E-3</v>
          </cell>
          <cell r="DH734">
            <v>0</v>
          </cell>
          <cell r="DI734">
            <v>1E-3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1E-3</v>
          </cell>
          <cell r="DQ734">
            <v>1E-3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1E-3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1E-3</v>
          </cell>
          <cell r="CE737">
            <v>0</v>
          </cell>
          <cell r="CF737">
            <v>0</v>
          </cell>
          <cell r="CG737">
            <v>1E-3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1E-3</v>
          </cell>
          <cell r="CR737">
            <v>0</v>
          </cell>
          <cell r="CS737">
            <v>1E-3</v>
          </cell>
          <cell r="CT737">
            <v>1E-3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1E-3</v>
          </cell>
          <cell r="DE737">
            <v>0</v>
          </cell>
          <cell r="DF737">
            <v>0</v>
          </cell>
          <cell r="DG737">
            <v>1E-3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1E-3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1">
          <cell r="F821">
            <v>2064.39</v>
          </cell>
          <cell r="G821">
            <v>1806.97</v>
          </cell>
          <cell r="H821">
            <v>2109.59</v>
          </cell>
          <cell r="I821">
            <v>1813.23</v>
          </cell>
          <cell r="J821">
            <v>1789.22</v>
          </cell>
          <cell r="K821">
            <v>2245.64</v>
          </cell>
          <cell r="L821">
            <v>2583.9</v>
          </cell>
          <cell r="M821">
            <v>2688.27</v>
          </cell>
          <cell r="N821">
            <v>2638.25</v>
          </cell>
          <cell r="O821">
            <v>2527.7199999999998</v>
          </cell>
          <cell r="P821">
            <v>2521.9</v>
          </cell>
          <cell r="Q821">
            <v>2481.9</v>
          </cell>
          <cell r="R821">
            <v>27190.870000000003</v>
          </cell>
          <cell r="S821">
            <v>2064.39</v>
          </cell>
          <cell r="T821">
            <v>1726.86</v>
          </cell>
          <cell r="U821">
            <v>2109.59</v>
          </cell>
          <cell r="V821">
            <v>1813.23</v>
          </cell>
          <cell r="W821">
            <v>1789.22</v>
          </cell>
          <cell r="X821">
            <v>2245.64</v>
          </cell>
          <cell r="Y821">
            <v>2583.9</v>
          </cell>
          <cell r="Z821">
            <v>2688.27</v>
          </cell>
          <cell r="AA821">
            <v>2638.25</v>
          </cell>
          <cell r="AB821">
            <v>2527.7199999999998</v>
          </cell>
          <cell r="AC821">
            <v>2521.9</v>
          </cell>
          <cell r="AD821">
            <v>2481.9</v>
          </cell>
          <cell r="AE821">
            <v>27190.870000000003</v>
          </cell>
          <cell r="AF821">
            <v>2064.39</v>
          </cell>
          <cell r="AG821">
            <v>1726.86</v>
          </cell>
          <cell r="AH821">
            <v>2109.59</v>
          </cell>
          <cell r="AI821">
            <v>1813.23</v>
          </cell>
          <cell r="AJ821">
            <v>1789.22</v>
          </cell>
          <cell r="AK821">
            <v>2245.64</v>
          </cell>
          <cell r="AL821">
            <v>2583.9</v>
          </cell>
          <cell r="AM821">
            <v>2688.27</v>
          </cell>
          <cell r="AN821">
            <v>2638.25</v>
          </cell>
          <cell r="AO821">
            <v>2527.7199999999998</v>
          </cell>
          <cell r="AP821">
            <v>2521.9</v>
          </cell>
          <cell r="AQ821">
            <v>2481.9</v>
          </cell>
          <cell r="AR821">
            <v>27190.870000000003</v>
          </cell>
          <cell r="AS821">
            <v>2064.39</v>
          </cell>
          <cell r="AT821">
            <v>1726.86</v>
          </cell>
          <cell r="AU821">
            <v>2109.59</v>
          </cell>
          <cell r="AV821">
            <v>1813.23</v>
          </cell>
          <cell r="AW821">
            <v>1789.22</v>
          </cell>
          <cell r="AX821">
            <v>2245.64</v>
          </cell>
          <cell r="AY821">
            <v>2583.9</v>
          </cell>
          <cell r="AZ821">
            <v>2688.27</v>
          </cell>
          <cell r="BA821">
            <v>2638.25</v>
          </cell>
          <cell r="BB821">
            <v>2527.7199999999998</v>
          </cell>
          <cell r="BC821">
            <v>2521.9</v>
          </cell>
          <cell r="BD821">
            <v>2481.9</v>
          </cell>
          <cell r="BE821">
            <v>27270.980000000003</v>
          </cell>
          <cell r="BF821">
            <v>2064.39</v>
          </cell>
          <cell r="BG821">
            <v>1806.97</v>
          </cell>
          <cell r="BH821">
            <v>2109.59</v>
          </cell>
          <cell r="BI821">
            <v>1813.23</v>
          </cell>
          <cell r="BJ821">
            <v>1789.22</v>
          </cell>
          <cell r="BK821">
            <v>2245.64</v>
          </cell>
          <cell r="BL821">
            <v>2583.9</v>
          </cell>
          <cell r="BM821">
            <v>2688.27</v>
          </cell>
          <cell r="BN821">
            <v>2638.25</v>
          </cell>
          <cell r="BO821">
            <v>2527.7199999999998</v>
          </cell>
          <cell r="BP821">
            <v>2521.9</v>
          </cell>
          <cell r="BQ821">
            <v>2481.9</v>
          </cell>
          <cell r="BR821">
            <v>27190.870000000003</v>
          </cell>
          <cell r="BS821">
            <v>2064.39</v>
          </cell>
          <cell r="BT821">
            <v>1726.86</v>
          </cell>
          <cell r="BU821">
            <v>2109.59</v>
          </cell>
          <cell r="BV821">
            <v>1813.23</v>
          </cell>
          <cell r="BW821">
            <v>1789.22</v>
          </cell>
          <cell r="BX821">
            <v>2245.64</v>
          </cell>
          <cell r="BY821">
            <v>2583.9</v>
          </cell>
          <cell r="BZ821">
            <v>2688.27</v>
          </cell>
          <cell r="CA821">
            <v>2638.25</v>
          </cell>
          <cell r="CB821">
            <v>2527.7199999999998</v>
          </cell>
          <cell r="CC821">
            <v>2521.9</v>
          </cell>
          <cell r="CD821">
            <v>2481.9</v>
          </cell>
          <cell r="CE821">
            <v>27190.870000000003</v>
          </cell>
          <cell r="CF821">
            <v>2064.39</v>
          </cell>
          <cell r="CG821">
            <v>1726.86</v>
          </cell>
          <cell r="CH821">
            <v>2109.59</v>
          </cell>
          <cell r="CI821">
            <v>1813.23</v>
          </cell>
          <cell r="CJ821">
            <v>1789.22</v>
          </cell>
          <cell r="CK821">
            <v>2245.64</v>
          </cell>
          <cell r="CL821">
            <v>2583.9</v>
          </cell>
          <cell r="CM821">
            <v>2688.27</v>
          </cell>
          <cell r="CN821">
            <v>2638.25</v>
          </cell>
          <cell r="CO821">
            <v>2527.7199999999998</v>
          </cell>
          <cell r="CP821">
            <v>2521.9</v>
          </cell>
          <cell r="CQ821">
            <v>2481.9</v>
          </cell>
          <cell r="CR821">
            <v>27190.870000000003</v>
          </cell>
          <cell r="CS821">
            <v>2064.39</v>
          </cell>
          <cell r="CT821">
            <v>1726.86</v>
          </cell>
          <cell r="CU821">
            <v>2109.59</v>
          </cell>
          <cell r="CV821">
            <v>1813.23</v>
          </cell>
          <cell r="CW821">
            <v>1789.22</v>
          </cell>
          <cell r="CX821">
            <v>2245.64</v>
          </cell>
          <cell r="CY821">
            <v>2583.9</v>
          </cell>
          <cell r="CZ821">
            <v>2688.27</v>
          </cell>
          <cell r="DA821">
            <v>2638.25</v>
          </cell>
          <cell r="DB821">
            <v>2527.7199999999998</v>
          </cell>
          <cell r="DC821">
            <v>2521.9</v>
          </cell>
          <cell r="DD821">
            <v>2481.9</v>
          </cell>
          <cell r="DE821">
            <v>27270.980000000003</v>
          </cell>
          <cell r="DF821">
            <v>2064.39</v>
          </cell>
          <cell r="DG821">
            <v>1806.97</v>
          </cell>
          <cell r="DH821">
            <v>2109.59</v>
          </cell>
          <cell r="DI821">
            <v>1813.23</v>
          </cell>
          <cell r="DJ821">
            <v>1789.22</v>
          </cell>
          <cell r="DK821">
            <v>2245.64</v>
          </cell>
          <cell r="DL821">
            <v>2583.9</v>
          </cell>
          <cell r="DM821">
            <v>2688.27</v>
          </cell>
          <cell r="DN821">
            <v>2638.25</v>
          </cell>
          <cell r="DO821">
            <v>2527.7199999999998</v>
          </cell>
          <cell r="DP821">
            <v>2521.9</v>
          </cell>
          <cell r="DQ821">
            <v>2481.9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-4632.4792170000146</v>
          </cell>
          <cell r="G823">
            <v>-3856.701990200032</v>
          </cell>
          <cell r="H823">
            <v>-3693.0911161000258</v>
          </cell>
          <cell r="I823">
            <v>-3085.4024009999703</v>
          </cell>
          <cell r="J823">
            <v>-2210.6106802999857</v>
          </cell>
          <cell r="K823">
            <v>-2055.8168989999976</v>
          </cell>
          <cell r="L823">
            <v>-1596.5976649400254</v>
          </cell>
          <cell r="M823">
            <v>-1669.7800130799878</v>
          </cell>
          <cell r="N823">
            <v>-2090.0097124000022</v>
          </cell>
          <cell r="O823">
            <v>-2930.2548138599959</v>
          </cell>
          <cell r="P823">
            <v>-4299.4905700000236</v>
          </cell>
          <cell r="Q823">
            <v>-4345.2854312999989</v>
          </cell>
          <cell r="R823">
            <v>-36225.520509179216</v>
          </cell>
          <cell r="S823">
            <v>-4632.4792170000146</v>
          </cell>
          <cell r="T823">
            <v>-3616.701990200032</v>
          </cell>
          <cell r="U823">
            <v>-3693.0911161000258</v>
          </cell>
          <cell r="V823">
            <v>-3085.4024009999703</v>
          </cell>
          <cell r="W823">
            <v>-2210.6106802999857</v>
          </cell>
          <cell r="X823">
            <v>-2055.8168989999976</v>
          </cell>
          <cell r="Y823">
            <v>-1596.5976649400254</v>
          </cell>
          <cell r="Z823">
            <v>-1669.7800130799878</v>
          </cell>
          <cell r="AA823">
            <v>-2090.0097124000022</v>
          </cell>
          <cell r="AB823">
            <v>-2930.2548138599959</v>
          </cell>
          <cell r="AC823">
            <v>-4299.4905700000236</v>
          </cell>
          <cell r="AD823">
            <v>-4345.2854312999989</v>
          </cell>
          <cell r="AE823">
            <v>-36225.520509179216</v>
          </cell>
          <cell r="AF823">
            <v>-4632.4792170000146</v>
          </cell>
          <cell r="AG823">
            <v>-3616.701990200032</v>
          </cell>
          <cell r="AH823">
            <v>-3693.0911161000258</v>
          </cell>
          <cell r="AI823">
            <v>-3085.4024009999703</v>
          </cell>
          <cell r="AJ823">
            <v>-2210.6106802999857</v>
          </cell>
          <cell r="AK823">
            <v>-2055.8168989999976</v>
          </cell>
          <cell r="AL823">
            <v>-1596.5976649400254</v>
          </cell>
          <cell r="AM823">
            <v>-1669.7800130799878</v>
          </cell>
          <cell r="AN823">
            <v>-2090.0097124000022</v>
          </cell>
          <cell r="AO823">
            <v>-2930.2548138599959</v>
          </cell>
          <cell r="AP823">
            <v>-4299.4905700000236</v>
          </cell>
          <cell r="AQ823">
            <v>-4345.2854312999989</v>
          </cell>
          <cell r="AR823">
            <v>-36225.520509179216</v>
          </cell>
          <cell r="AS823">
            <v>-4632.4792170000146</v>
          </cell>
          <cell r="AT823">
            <v>-3616.701990200032</v>
          </cell>
          <cell r="AU823">
            <v>-3693.0911161000258</v>
          </cell>
          <cell r="AV823">
            <v>-3085.4024009999703</v>
          </cell>
          <cell r="AW823">
            <v>-2210.6106802999857</v>
          </cell>
          <cell r="AX823">
            <v>-2055.8168989999976</v>
          </cell>
          <cell r="AY823">
            <v>-1596.5976649400254</v>
          </cell>
          <cell r="AZ823">
            <v>-1669.7800130799878</v>
          </cell>
          <cell r="BA823">
            <v>-2090.0097124000022</v>
          </cell>
          <cell r="BB823">
            <v>-2930.2548138599959</v>
          </cell>
          <cell r="BC823">
            <v>-4299.4905700000236</v>
          </cell>
          <cell r="BD823">
            <v>-4345.2854312999989</v>
          </cell>
          <cell r="BE823">
            <v>-36465.520509179216</v>
          </cell>
          <cell r="BF823">
            <v>-4632.4792170000146</v>
          </cell>
          <cell r="BG823">
            <v>-3856.701990200032</v>
          </cell>
          <cell r="BH823">
            <v>-3693.0911161000258</v>
          </cell>
          <cell r="BI823">
            <v>-3085.4024009999703</v>
          </cell>
          <cell r="BJ823">
            <v>-2210.6106802999857</v>
          </cell>
          <cell r="BK823">
            <v>-2055.8168989999976</v>
          </cell>
          <cell r="BL823">
            <v>-1596.5976649400254</v>
          </cell>
          <cell r="BM823">
            <v>-1669.7800130799878</v>
          </cell>
          <cell r="BN823">
            <v>-2090.0097124000022</v>
          </cell>
          <cell r="BO823">
            <v>-2930.2548138599959</v>
          </cell>
          <cell r="BP823">
            <v>-4299.4905700000236</v>
          </cell>
          <cell r="BQ823">
            <v>-4345.2854312999989</v>
          </cell>
          <cell r="BR823">
            <v>-36225.520509179216</v>
          </cell>
          <cell r="BS823">
            <v>-4632.4792170000146</v>
          </cell>
          <cell r="BT823">
            <v>-3616.701990200032</v>
          </cell>
          <cell r="BU823">
            <v>-3693.0911161000258</v>
          </cell>
          <cell r="BV823">
            <v>-3085.4024009999703</v>
          </cell>
          <cell r="BW823">
            <v>-2210.6106802999857</v>
          </cell>
          <cell r="BX823">
            <v>-2055.8168989999976</v>
          </cell>
          <cell r="BY823">
            <v>-1596.5976649400254</v>
          </cell>
          <cell r="BZ823">
            <v>-1669.7800130799878</v>
          </cell>
          <cell r="CA823">
            <v>-2090.0097124000022</v>
          </cell>
          <cell r="CB823">
            <v>-2930.2548138599959</v>
          </cell>
          <cell r="CC823">
            <v>-4299.4905700000236</v>
          </cell>
          <cell r="CD823">
            <v>-4345.2854312999989</v>
          </cell>
          <cell r="CE823">
            <v>-36225.520509179216</v>
          </cell>
          <cell r="CF823">
            <v>-4632.4792170000146</v>
          </cell>
          <cell r="CG823">
            <v>-3616.701990200032</v>
          </cell>
          <cell r="CH823">
            <v>-3693.0911161000258</v>
          </cell>
          <cell r="CI823">
            <v>-3085.4024009999703</v>
          </cell>
          <cell r="CJ823">
            <v>-2210.6106802999857</v>
          </cell>
          <cell r="CK823">
            <v>-2055.8168989999976</v>
          </cell>
          <cell r="CL823">
            <v>-1596.5976649400254</v>
          </cell>
          <cell r="CM823">
            <v>-1669.7800130799878</v>
          </cell>
          <cell r="CN823">
            <v>-2090.0097124000022</v>
          </cell>
          <cell r="CO823">
            <v>-2930.2548138599959</v>
          </cell>
          <cell r="CP823">
            <v>-4299.4905700000236</v>
          </cell>
          <cell r="CQ823">
            <v>-4345.2854312999989</v>
          </cell>
          <cell r="CR823">
            <v>-36225.520509179216</v>
          </cell>
          <cell r="CS823">
            <v>-4632.4792170000146</v>
          </cell>
          <cell r="CT823">
            <v>-3616.701990200032</v>
          </cell>
          <cell r="CU823">
            <v>-3693.0911161000258</v>
          </cell>
          <cell r="CV823">
            <v>-3085.4024009999703</v>
          </cell>
          <cell r="CW823">
            <v>-2210.6106802999857</v>
          </cell>
          <cell r="CX823">
            <v>-2055.8168989999976</v>
          </cell>
          <cell r="CY823">
            <v>-1596.5976649400254</v>
          </cell>
          <cell r="CZ823">
            <v>-1669.7800130799878</v>
          </cell>
          <cell r="DA823">
            <v>-2090.0097124000022</v>
          </cell>
          <cell r="DB823">
            <v>-2930.2548138599959</v>
          </cell>
          <cell r="DC823">
            <v>-4299.4905700000236</v>
          </cell>
          <cell r="DD823">
            <v>-4345.2854312999989</v>
          </cell>
          <cell r="DE823">
            <v>-36465.52050917875</v>
          </cell>
          <cell r="DF823">
            <v>-4632.4792170000728</v>
          </cell>
          <cell r="DG823">
            <v>-3856.7019902000902</v>
          </cell>
          <cell r="DH823">
            <v>-3693.091116100084</v>
          </cell>
          <cell r="DI823">
            <v>-3085.4024010000285</v>
          </cell>
          <cell r="DJ823">
            <v>-2210.6106802999857</v>
          </cell>
          <cell r="DK823">
            <v>-2055.8168989999685</v>
          </cell>
          <cell r="DL823">
            <v>-1596.5976649400545</v>
          </cell>
          <cell r="DM823">
            <v>-1669.7800130799878</v>
          </cell>
          <cell r="DN823">
            <v>-2090.0097123999731</v>
          </cell>
          <cell r="DO823">
            <v>-2930.2548138599377</v>
          </cell>
          <cell r="DP823">
            <v>-4299.4905700000236</v>
          </cell>
          <cell r="DQ823">
            <v>-4345.2854312999407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-2568.0892170000006</v>
          </cell>
          <cell r="G824">
            <v>-2049.73199020006</v>
          </cell>
          <cell r="H824">
            <v>-1583.5011161000002</v>
          </cell>
          <cell r="I824">
            <v>-1272.1724009999889</v>
          </cell>
          <cell r="J824">
            <v>-421.39068029998452</v>
          </cell>
          <cell r="K824">
            <v>189.82310100001632</v>
          </cell>
          <cell r="L824">
            <v>987.30233505996875</v>
          </cell>
          <cell r="M824">
            <v>1018.4899869200017</v>
          </cell>
          <cell r="N824">
            <v>548.24028759999783</v>
          </cell>
          <cell r="O824">
            <v>-402.53481386002386</v>
          </cell>
          <cell r="P824">
            <v>-1777.5905700000003</v>
          </cell>
          <cell r="Q824">
            <v>-1863.3854312999756</v>
          </cell>
          <cell r="R824">
            <v>-9034.6505091791041</v>
          </cell>
          <cell r="S824">
            <v>-2568.0892170000006</v>
          </cell>
          <cell r="T824">
            <v>-1889.841990200046</v>
          </cell>
          <cell r="U824">
            <v>-1583.5011161000002</v>
          </cell>
          <cell r="V824">
            <v>-1272.1724009999889</v>
          </cell>
          <cell r="W824">
            <v>-421.39068029998452</v>
          </cell>
          <cell r="X824">
            <v>189.82310100001632</v>
          </cell>
          <cell r="Y824">
            <v>987.30233505996875</v>
          </cell>
          <cell r="Z824">
            <v>1018.4899869200017</v>
          </cell>
          <cell r="AA824">
            <v>548.24028759999783</v>
          </cell>
          <cell r="AB824">
            <v>-402.53481386002386</v>
          </cell>
          <cell r="AC824">
            <v>-1777.5905700000003</v>
          </cell>
          <cell r="AD824">
            <v>-1863.3854312999756</v>
          </cell>
          <cell r="AE824">
            <v>-9034.6505091791041</v>
          </cell>
          <cell r="AF824">
            <v>-2568.0892170000006</v>
          </cell>
          <cell r="AG824">
            <v>-1889.841990200046</v>
          </cell>
          <cell r="AH824">
            <v>-1583.5011161000002</v>
          </cell>
          <cell r="AI824">
            <v>-1272.1724009999889</v>
          </cell>
          <cell r="AJ824">
            <v>-421.39068029998452</v>
          </cell>
          <cell r="AK824">
            <v>189.82310100001632</v>
          </cell>
          <cell r="AL824">
            <v>987.30233505996875</v>
          </cell>
          <cell r="AM824">
            <v>1018.4899869200017</v>
          </cell>
          <cell r="AN824">
            <v>548.24028759999783</v>
          </cell>
          <cell r="AO824">
            <v>-402.53481386002386</v>
          </cell>
          <cell r="AP824">
            <v>-1777.5905700000003</v>
          </cell>
          <cell r="AQ824">
            <v>-1863.3854312999756</v>
          </cell>
          <cell r="AR824">
            <v>-9034.6505091791041</v>
          </cell>
          <cell r="AS824">
            <v>-2568.0892170000006</v>
          </cell>
          <cell r="AT824">
            <v>-1889.841990200046</v>
          </cell>
          <cell r="AU824">
            <v>-1583.5011161000002</v>
          </cell>
          <cell r="AV824">
            <v>-1272.1724009999889</v>
          </cell>
          <cell r="AW824">
            <v>-421.39068029998452</v>
          </cell>
          <cell r="AX824">
            <v>189.82310100001632</v>
          </cell>
          <cell r="AY824">
            <v>987.30233505996875</v>
          </cell>
          <cell r="AZ824">
            <v>1018.4899869200017</v>
          </cell>
          <cell r="BA824">
            <v>548.24028759999783</v>
          </cell>
          <cell r="BB824">
            <v>-402.53481386002386</v>
          </cell>
          <cell r="BC824">
            <v>-1777.5905700000003</v>
          </cell>
          <cell r="BD824">
            <v>-1863.3854312999756</v>
          </cell>
          <cell r="BE824">
            <v>-9194.5405091792345</v>
          </cell>
          <cell r="BF824">
            <v>-2568.0892170000006</v>
          </cell>
          <cell r="BG824">
            <v>-2049.73199020006</v>
          </cell>
          <cell r="BH824">
            <v>-1583.5011161000002</v>
          </cell>
          <cell r="BI824">
            <v>-1272.1724009999889</v>
          </cell>
          <cell r="BJ824">
            <v>-421.39068029998452</v>
          </cell>
          <cell r="BK824">
            <v>189.82310100001632</v>
          </cell>
          <cell r="BL824">
            <v>987.30233505996875</v>
          </cell>
          <cell r="BM824">
            <v>1018.4899869200017</v>
          </cell>
          <cell r="BN824">
            <v>548.24028759999783</v>
          </cell>
          <cell r="BO824">
            <v>-402.53481386002386</v>
          </cell>
          <cell r="BP824">
            <v>-1777.5905700000003</v>
          </cell>
          <cell r="BQ824">
            <v>-1863.3854312999756</v>
          </cell>
          <cell r="BR824">
            <v>-9034.6505091791041</v>
          </cell>
          <cell r="BS824">
            <v>-2568.0892170000006</v>
          </cell>
          <cell r="BT824">
            <v>-1889.841990200046</v>
          </cell>
          <cell r="BU824">
            <v>-1583.5011161000002</v>
          </cell>
          <cell r="BV824">
            <v>-1272.1724009999889</v>
          </cell>
          <cell r="BW824">
            <v>-421.39068029998452</v>
          </cell>
          <cell r="BX824">
            <v>189.82310100001632</v>
          </cell>
          <cell r="BY824">
            <v>987.30233505996875</v>
          </cell>
          <cell r="BZ824">
            <v>1018.4899869200017</v>
          </cell>
          <cell r="CA824">
            <v>548.24028759999783</v>
          </cell>
          <cell r="CB824">
            <v>-402.53481386002386</v>
          </cell>
          <cell r="CC824">
            <v>-1777.5905700000003</v>
          </cell>
          <cell r="CD824">
            <v>-1863.3854312999756</v>
          </cell>
          <cell r="CE824">
            <v>-9034.6505091791041</v>
          </cell>
          <cell r="CF824">
            <v>-2568.0892170000006</v>
          </cell>
          <cell r="CG824">
            <v>-1889.841990200046</v>
          </cell>
          <cell r="CH824">
            <v>-1583.5011161000002</v>
          </cell>
          <cell r="CI824">
            <v>-1272.1724009999889</v>
          </cell>
          <cell r="CJ824">
            <v>-421.39068029998452</v>
          </cell>
          <cell r="CK824">
            <v>189.82310100001632</v>
          </cell>
          <cell r="CL824">
            <v>987.30233505996875</v>
          </cell>
          <cell r="CM824">
            <v>1018.4899869200017</v>
          </cell>
          <cell r="CN824">
            <v>548.24028759999783</v>
          </cell>
          <cell r="CO824">
            <v>-402.53481386002386</v>
          </cell>
          <cell r="CP824">
            <v>-1777.5905700000003</v>
          </cell>
          <cell r="CQ824">
            <v>-1863.3854312999756</v>
          </cell>
          <cell r="CR824">
            <v>-9034.6505091791041</v>
          </cell>
          <cell r="CS824">
            <v>-2568.0892170000006</v>
          </cell>
          <cell r="CT824">
            <v>-1889.841990200046</v>
          </cell>
          <cell r="CU824">
            <v>-1583.5011161000002</v>
          </cell>
          <cell r="CV824">
            <v>-1272.1724009999889</v>
          </cell>
          <cell r="CW824">
            <v>-421.39068029998452</v>
          </cell>
          <cell r="CX824">
            <v>189.82310100001632</v>
          </cell>
          <cell r="CY824">
            <v>987.30233505996875</v>
          </cell>
          <cell r="CZ824">
            <v>1018.4899869200017</v>
          </cell>
          <cell r="DA824">
            <v>548.24028759999783</v>
          </cell>
          <cell r="DB824">
            <v>-402.53481386002386</v>
          </cell>
          <cell r="DC824">
            <v>-1777.5905700000003</v>
          </cell>
          <cell r="DD824">
            <v>-1863.3854312999756</v>
          </cell>
          <cell r="DE824">
            <v>-9194.5405091783032</v>
          </cell>
          <cell r="DF824">
            <v>-2568.0892170000589</v>
          </cell>
          <cell r="DG824">
            <v>-2049.7319902001182</v>
          </cell>
          <cell r="DH824">
            <v>-1583.5011161001166</v>
          </cell>
          <cell r="DI824">
            <v>-1272.1724010000471</v>
          </cell>
          <cell r="DJ824">
            <v>-421.39068030001363</v>
          </cell>
          <cell r="DK824">
            <v>189.82310100004543</v>
          </cell>
          <cell r="DL824">
            <v>987.30233505996875</v>
          </cell>
          <cell r="DM824">
            <v>1018.4899869200308</v>
          </cell>
          <cell r="DN824">
            <v>548.24028760002693</v>
          </cell>
          <cell r="DO824">
            <v>-402.53481385996565</v>
          </cell>
          <cell r="DP824">
            <v>-1777.5905700000003</v>
          </cell>
          <cell r="DQ824">
            <v>-1863.3854312999174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-1926.0669127499568</v>
          </cell>
          <cell r="G826">
            <v>-1537.2989926500595</v>
          </cell>
          <cell r="H826">
            <v>-1187.6258370750584</v>
          </cell>
          <cell r="I826">
            <v>-954.12930074997712</v>
          </cell>
          <cell r="J826">
            <v>-316.04301022499567</v>
          </cell>
          <cell r="K826">
            <v>142.36732575000497</v>
          </cell>
          <cell r="L826">
            <v>740.47675129497657</v>
          </cell>
          <cell r="M826">
            <v>763.86749018999399</v>
          </cell>
          <cell r="N826">
            <v>411.18021570000565</v>
          </cell>
          <cell r="O826">
            <v>-301.90111039503245</v>
          </cell>
          <cell r="P826">
            <v>-1333.1929275000002</v>
          </cell>
          <cell r="Q826">
            <v>-1397.5390734749963</v>
          </cell>
          <cell r="R826">
            <v>-6866.3343869759701</v>
          </cell>
          <cell r="S826">
            <v>-1951.7478049200145</v>
          </cell>
          <cell r="T826">
            <v>-1436.2799125520396</v>
          </cell>
          <cell r="U826">
            <v>-1203.4608482360491</v>
          </cell>
          <cell r="V826">
            <v>-966.85102475999156</v>
          </cell>
          <cell r="W826">
            <v>-320.2569170279894</v>
          </cell>
          <cell r="X826">
            <v>144.2655567600159</v>
          </cell>
          <cell r="Y826">
            <v>750.34977464558324</v>
          </cell>
          <cell r="Z826">
            <v>774.05239005920885</v>
          </cell>
          <cell r="AA826">
            <v>416.66261857599602</v>
          </cell>
          <cell r="AB826">
            <v>-305.92645853359136</v>
          </cell>
          <cell r="AC826">
            <v>-1350.9688331999932</v>
          </cell>
          <cell r="AD826">
            <v>-1416.1729277879931</v>
          </cell>
          <cell r="AE826">
            <v>-7137.3739022514783</v>
          </cell>
          <cell r="AF826">
            <v>-2028.7904814300127</v>
          </cell>
          <cell r="AG826">
            <v>-1492.9751722580404</v>
          </cell>
          <cell r="AH826">
            <v>-1250.9658817190211</v>
          </cell>
          <cell r="AI826">
            <v>-1005.0161967899767</v>
          </cell>
          <cell r="AJ826">
            <v>-332.89863743699971</v>
          </cell>
          <cell r="AK826">
            <v>149.96024979001959</v>
          </cell>
          <cell r="AL826">
            <v>779.96884469737415</v>
          </cell>
          <cell r="AM826">
            <v>804.60708966679522</v>
          </cell>
          <cell r="AN826">
            <v>433.10982720399625</v>
          </cell>
          <cell r="AO826">
            <v>-318.00250294941361</v>
          </cell>
          <cell r="AP826">
            <v>-1404.2965502999723</v>
          </cell>
          <cell r="AQ826">
            <v>-1472.0744907269254</v>
          </cell>
          <cell r="AR826">
            <v>-7227.7204073430039</v>
          </cell>
          <cell r="AS826">
            <v>-2054.4713736000122</v>
          </cell>
          <cell r="AT826">
            <v>-1511.8735921600019</v>
          </cell>
          <cell r="AU826">
            <v>-1266.8008928800118</v>
          </cell>
          <cell r="AV826">
            <v>-1017.7379207999911</v>
          </cell>
          <cell r="AW826">
            <v>-337.11254423999344</v>
          </cell>
          <cell r="AX826">
            <v>151.85848080003052</v>
          </cell>
          <cell r="AY826">
            <v>789.84186804795172</v>
          </cell>
          <cell r="AZ826">
            <v>814.79198953599553</v>
          </cell>
          <cell r="BA826">
            <v>438.59223007998662</v>
          </cell>
          <cell r="BB826">
            <v>-322.02785108803073</v>
          </cell>
          <cell r="BC826">
            <v>-1422.0724560000235</v>
          </cell>
          <cell r="BD826">
            <v>-1490.7083450399805</v>
          </cell>
          <cell r="BE826">
            <v>-7539.5232175267301</v>
          </cell>
          <cell r="BF826">
            <v>-2105.833157940011</v>
          </cell>
          <cell r="BG826">
            <v>-1680.7802319640759</v>
          </cell>
          <cell r="BH826">
            <v>-1298.4709152020514</v>
          </cell>
          <cell r="BI826">
            <v>-1043.1813688199618</v>
          </cell>
          <cell r="BJ826">
            <v>-345.54035784601001</v>
          </cell>
          <cell r="BK826">
            <v>155.65494281999418</v>
          </cell>
          <cell r="BL826">
            <v>809.58791474919417</v>
          </cell>
          <cell r="BM826">
            <v>835.16178927439614</v>
          </cell>
          <cell r="BN826">
            <v>449.55703583199647</v>
          </cell>
          <cell r="BO826">
            <v>-330.07854736520676</v>
          </cell>
          <cell r="BP826">
            <v>-1457.6242673999513</v>
          </cell>
          <cell r="BQ826">
            <v>-1527.9760536659742</v>
          </cell>
          <cell r="BR826">
            <v>-7589.1064277105033</v>
          </cell>
          <cell r="BS826">
            <v>-2157.1949422800099</v>
          </cell>
          <cell r="BT826">
            <v>-1587.4672717680223</v>
          </cell>
          <cell r="BU826">
            <v>-1330.1409375239746</v>
          </cell>
          <cell r="BV826">
            <v>-1068.6248168399907</v>
          </cell>
          <cell r="BW826">
            <v>-353.96817145196837</v>
          </cell>
          <cell r="BX826">
            <v>159.45140484001604</v>
          </cell>
          <cell r="BY826">
            <v>829.33396145037841</v>
          </cell>
          <cell r="BZ826">
            <v>855.53158901279676</v>
          </cell>
          <cell r="CA826">
            <v>460.52184158397722</v>
          </cell>
          <cell r="CB826">
            <v>-338.129243642441</v>
          </cell>
          <cell r="CC826">
            <v>-1493.1760787999956</v>
          </cell>
          <cell r="CD826">
            <v>-1565.2437622920261</v>
          </cell>
          <cell r="CE826">
            <v>-7769.7994378940202</v>
          </cell>
          <cell r="CF826">
            <v>-2208.5567266200087</v>
          </cell>
          <cell r="CG826">
            <v>-1625.2641115720617</v>
          </cell>
          <cell r="CH826">
            <v>-1361.8109598460142</v>
          </cell>
          <cell r="CI826">
            <v>-1094.0682648599613</v>
          </cell>
          <cell r="CJ826">
            <v>-362.39598505798494</v>
          </cell>
          <cell r="CK826">
            <v>163.2478668600379</v>
          </cell>
          <cell r="CL826">
            <v>849.08000815156265</v>
          </cell>
          <cell r="CM826">
            <v>875.90138875122648</v>
          </cell>
          <cell r="CN826">
            <v>471.48664733598707</v>
          </cell>
          <cell r="CO826">
            <v>-346.17993991961703</v>
          </cell>
          <cell r="CP826">
            <v>-1528.7278901999816</v>
          </cell>
          <cell r="CQ826">
            <v>-1602.5114709179616</v>
          </cell>
          <cell r="CR826">
            <v>-7950.4924480775371</v>
          </cell>
          <cell r="CS826">
            <v>-2259.9185109600076</v>
          </cell>
          <cell r="CT826">
            <v>-1663.0609513760428</v>
          </cell>
          <cell r="CU826">
            <v>-1393.4809821679955</v>
          </cell>
          <cell r="CV826">
            <v>-1119.5117128799902</v>
          </cell>
          <cell r="CW826">
            <v>-370.82379866397241</v>
          </cell>
          <cell r="CX826">
            <v>167.04432888000156</v>
          </cell>
          <cell r="CY826">
            <v>868.826054852776</v>
          </cell>
          <cell r="CZ826">
            <v>896.27118848959799</v>
          </cell>
          <cell r="DA826">
            <v>482.45145308802603</v>
          </cell>
          <cell r="DB826">
            <v>-354.23063619685126</v>
          </cell>
          <cell r="DC826">
            <v>-1564.2797016000259</v>
          </cell>
          <cell r="DD826">
            <v>-1639.7791795439553</v>
          </cell>
          <cell r="DE826">
            <v>-8275.0864582611248</v>
          </cell>
          <cell r="DF826">
            <v>-2311.2802953000646</v>
          </cell>
          <cell r="DG826">
            <v>-1844.7587911800947</v>
          </cell>
          <cell r="DH826">
            <v>-1425.1510044900933</v>
          </cell>
          <cell r="DI826">
            <v>-1144.9551609000191</v>
          </cell>
          <cell r="DJ826">
            <v>-379.25161227001809</v>
          </cell>
          <cell r="DK826">
            <v>170.84079090005253</v>
          </cell>
          <cell r="DL826">
            <v>888.57210155396024</v>
          </cell>
          <cell r="DM826">
            <v>916.64098822802771</v>
          </cell>
          <cell r="DN826">
            <v>493.41625884000678</v>
          </cell>
          <cell r="DO826">
            <v>-362.28133247396909</v>
          </cell>
          <cell r="DP826">
            <v>-1599.8315130000701</v>
          </cell>
          <cell r="DQ826">
            <v>-1677.0468881699489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3.6294339643525575E-3</v>
          </cell>
          <cell r="G845">
            <v>-4.7903069179220381E-3</v>
          </cell>
          <cell r="H845">
            <v>-5.6819620099908263E-3</v>
          </cell>
          <cell r="I845">
            <v>3.0711438369550592E-3</v>
          </cell>
          <cell r="J845">
            <v>-9.6513557805621986E-3</v>
          </cell>
          <cell r="K845">
            <v>-5.8033644546071628E-3</v>
          </cell>
          <cell r="L845">
            <v>1.0651477275345655E-2</v>
          </cell>
          <cell r="M845">
            <v>1.0948791257973767E-2</v>
          </cell>
          <cell r="N845">
            <v>2.6179233943778968E-2</v>
          </cell>
          <cell r="O845">
            <v>6.0939847386016766E-3</v>
          </cell>
          <cell r="P845">
            <v>-8.4146246297578386E-4</v>
          </cell>
          <cell r="Q845">
            <v>1.5710900142515527E-2</v>
          </cell>
          <cell r="R845">
            <v>1.5814204388757247E-2</v>
          </cell>
          <cell r="S845">
            <v>5.6305369505125213E-3</v>
          </cell>
          <cell r="T845">
            <v>9.84534118967062E-3</v>
          </cell>
          <cell r="U845">
            <v>-1.931385483437964E-4</v>
          </cell>
          <cell r="V845">
            <v>1.2066430373959491E-2</v>
          </cell>
          <cell r="W845">
            <v>4.2484717335362632E-3</v>
          </cell>
          <cell r="X845">
            <v>-4.2843983509897043E-3</v>
          </cell>
          <cell r="Y845">
            <v>7.9138471723695147E-2</v>
          </cell>
          <cell r="Z845">
            <v>2.3304870719321968E-2</v>
          </cell>
          <cell r="AA845">
            <v>3.5126139801594292E-2</v>
          </cell>
          <cell r="AB845">
            <v>-2.0495319711884008E-3</v>
          </cell>
          <cell r="AC845">
            <v>5.3727631332058934E-3</v>
          </cell>
          <cell r="AD845">
            <v>2.1564495910091352E-2</v>
          </cell>
          <cell r="AE845">
            <v>1.1115297256733214E-2</v>
          </cell>
          <cell r="AF845">
            <v>8.2970860288860138E-3</v>
          </cell>
          <cell r="AG845">
            <v>2.337928130533129E-3</v>
          </cell>
          <cell r="AH845">
            <v>1.8204030409485483E-3</v>
          </cell>
          <cell r="AI845">
            <v>1.2582844747875299E-2</v>
          </cell>
          <cell r="AJ845">
            <v>1.7446759105187226E-2</v>
          </cell>
          <cell r="AK845">
            <v>-3.1353966360754271E-3</v>
          </cell>
          <cell r="AL845">
            <v>2.6925435856774982E-2</v>
          </cell>
          <cell r="AM845">
            <v>5.9340843695778744E-3</v>
          </cell>
          <cell r="AN845">
            <v>3.4168919130024733E-2</v>
          </cell>
          <cell r="AO845">
            <v>9.0551269537400003E-3</v>
          </cell>
          <cell r="AP845">
            <v>3.2517309674702233E-3</v>
          </cell>
          <cell r="AQ845">
            <v>1.4698645385823994E-2</v>
          </cell>
          <cell r="AR845">
            <v>1.9084378101098309E-2</v>
          </cell>
          <cell r="AS845">
            <v>-2.1823914040162151E-3</v>
          </cell>
          <cell r="AT845">
            <v>1.4658489565277932E-3</v>
          </cell>
          <cell r="AU845">
            <v>-4.5003464547122007E-4</v>
          </cell>
          <cell r="AV845">
            <v>5.1173152040497882E-3</v>
          </cell>
          <cell r="AW845">
            <v>8.243915333231655E-3</v>
          </cell>
          <cell r="AX845">
            <v>6.9709202025208583E-2</v>
          </cell>
          <cell r="AY845">
            <v>8.7295149763718882E-2</v>
          </cell>
          <cell r="AZ845">
            <v>1.2622178813941787E-2</v>
          </cell>
          <cell r="BA845">
            <v>2.9810396179868803E-2</v>
          </cell>
          <cell r="BB845">
            <v>-6.9902312246448162E-3</v>
          </cell>
          <cell r="BC845">
            <v>8.3285221839695112E-3</v>
          </cell>
          <cell r="BD845">
            <v>1.6042666026784502E-2</v>
          </cell>
          <cell r="BE845">
            <v>1.8732792338262527E-2</v>
          </cell>
          <cell r="BF845">
            <v>7.1851484672151855E-3</v>
          </cell>
          <cell r="BG845">
            <v>5.8828802975341432E-4</v>
          </cell>
          <cell r="BH845">
            <v>-6.7975130549058349E-4</v>
          </cell>
          <cell r="BI845">
            <v>8.0430603052583649E-3</v>
          </cell>
          <cell r="BJ845">
            <v>2.2195509132995284E-2</v>
          </cell>
          <cell r="BK845">
            <v>3.5556298004301823E-2</v>
          </cell>
          <cell r="BL845">
            <v>5.2951139934634739E-2</v>
          </cell>
          <cell r="BM845">
            <v>1.2281694755756689E-2</v>
          </cell>
          <cell r="BN845">
            <v>4.471343027710617E-2</v>
          </cell>
          <cell r="BO845">
            <v>9.0989259429257174E-3</v>
          </cell>
          <cell r="BP845">
            <v>1.1349167841508745E-2</v>
          </cell>
          <cell r="BQ845">
            <v>2.151059667308175E-2</v>
          </cell>
          <cell r="BR845">
            <v>2.2491029457867739E-2</v>
          </cell>
          <cell r="BS845">
            <v>1.4709895039850096E-2</v>
          </cell>
          <cell r="BT845">
            <v>-3.2981560285342937E-2</v>
          </cell>
          <cell r="BU845">
            <v>4.3617512212641429E-3</v>
          </cell>
          <cell r="BV845">
            <v>1.541666800932262E-2</v>
          </cell>
          <cell r="BW845">
            <v>1.7277456165388116E-2</v>
          </cell>
          <cell r="BX845">
            <v>5.8379635841447453E-2</v>
          </cell>
          <cell r="BY845">
            <v>9.0807437783155365E-2</v>
          </cell>
          <cell r="BZ845">
            <v>8.0971897974677631E-3</v>
          </cell>
          <cell r="CA845">
            <v>4.5623831537795922E-2</v>
          </cell>
          <cell r="CB845">
            <v>1.4849973478987977E-2</v>
          </cell>
          <cell r="CC845">
            <v>1.2744991962499341E-2</v>
          </cell>
          <cell r="CD845">
            <v>2.0605082942594777E-2</v>
          </cell>
          <cell r="CE845">
            <v>1.8539776328182711E-2</v>
          </cell>
          <cell r="CF845">
            <v>3.9754812790881999E-3</v>
          </cell>
          <cell r="CG845">
            <v>3.0742069621041423E-3</v>
          </cell>
          <cell r="CH845">
            <v>-3.1088294500030145E-3</v>
          </cell>
          <cell r="CI845">
            <v>1.0238307049444728E-2</v>
          </cell>
          <cell r="CJ845">
            <v>1.0375494472889102E-2</v>
          </cell>
          <cell r="CK845">
            <v>4.3262761601489785E-2</v>
          </cell>
          <cell r="CL845">
            <v>3.2849070125941182E-2</v>
          </cell>
          <cell r="CM845">
            <v>5.6297755557892515E-3</v>
          </cell>
          <cell r="CN845">
            <v>5.7990465452277817E-2</v>
          </cell>
          <cell r="CO845">
            <v>1.7768652379743344E-2</v>
          </cell>
          <cell r="CP845">
            <v>9.4629643902379712E-3</v>
          </cell>
          <cell r="CQ845">
            <v>3.0958966119030151E-2</v>
          </cell>
          <cell r="CR845">
            <v>2.2807704897118697E-2</v>
          </cell>
          <cell r="CS845">
            <v>7.6776679358907529E-3</v>
          </cell>
          <cell r="CT845">
            <v>3.3641233332701859E-3</v>
          </cell>
          <cell r="CU845">
            <v>4.9112447470598397E-3</v>
          </cell>
          <cell r="CV845">
            <v>1.6341058485782156E-2</v>
          </cell>
          <cell r="CW845">
            <v>9.5078079655834813E-3</v>
          </cell>
          <cell r="CX845">
            <v>2.5916890718839625E-2</v>
          </cell>
          <cell r="CY845">
            <v>6.8329637223726536E-2</v>
          </cell>
          <cell r="CZ845">
            <v>1.5542065357166734E-2</v>
          </cell>
          <cell r="DA845">
            <v>5.5501738298843861E-2</v>
          </cell>
          <cell r="DB845">
            <v>1.5178645643800337E-2</v>
          </cell>
          <cell r="DC845">
            <v>1.6651541868149877E-2</v>
          </cell>
          <cell r="DD845">
            <v>3.4770037187200842E-2</v>
          </cell>
          <cell r="DE845">
            <v>2.072853788054374E-2</v>
          </cell>
          <cell r="DF845">
            <v>1.0031883722017909E-2</v>
          </cell>
          <cell r="DG845">
            <v>1.6807929815271905E-2</v>
          </cell>
          <cell r="DH845">
            <v>4.6439841208325561E-3</v>
          </cell>
          <cell r="DI845">
            <v>1.7088373730402395E-2</v>
          </cell>
          <cell r="DJ845">
            <v>1.44316107598641E-2</v>
          </cell>
          <cell r="DK845">
            <v>2.0086934629134134E-2</v>
          </cell>
          <cell r="DL845">
            <v>5.2391997115499578E-2</v>
          </cell>
          <cell r="DM845">
            <v>2.5047180404143887E-2</v>
          </cell>
          <cell r="DN845">
            <v>4.0363671592686501E-2</v>
          </cell>
          <cell r="DO845">
            <v>8.8889876723143857E-3</v>
          </cell>
          <cell r="DP845">
            <v>9.5810648543661614E-3</v>
          </cell>
          <cell r="DQ845">
            <v>2.9378836149895449E-2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7.6382177330600598E-3</v>
          </cell>
          <cell r="G849">
            <v>9.9771121532299389E-4</v>
          </cell>
          <cell r="H849">
            <v>-9.3838620635864345E-3</v>
          </cell>
          <cell r="I849">
            <v>7.3291683335767743E-3</v>
          </cell>
          <cell r="J849">
            <v>3.7854356101370001E-3</v>
          </cell>
          <cell r="K849">
            <v>2.8631651922236045E-2</v>
          </cell>
          <cell r="L849">
            <v>5.7258837248305383E-2</v>
          </cell>
          <cell r="M849">
            <v>2.5652485009942438E-2</v>
          </cell>
          <cell r="N849">
            <v>8.3014556482012836E-3</v>
          </cell>
          <cell r="O849">
            <v>-1.1919173837817709E-3</v>
          </cell>
          <cell r="P849">
            <v>-1.2429420631221433E-4</v>
          </cell>
          <cell r="Q849">
            <v>1.1804888333848851E-2</v>
          </cell>
          <cell r="R849">
            <v>1.423458068546779E-2</v>
          </cell>
          <cell r="S849">
            <v>3.4576736516882534E-3</v>
          </cell>
          <cell r="T849">
            <v>9.101111979994414E-4</v>
          </cell>
          <cell r="U849">
            <v>-6.9347864709499163E-3</v>
          </cell>
          <cell r="V849">
            <v>1.0633840372662462E-2</v>
          </cell>
          <cell r="W849">
            <v>3.7260061323109994E-3</v>
          </cell>
          <cell r="X849">
            <v>2.6410678854453806E-2</v>
          </cell>
          <cell r="Y849">
            <v>5.8939599195309E-2</v>
          </cell>
          <cell r="Z849">
            <v>4.1377526701040779E-2</v>
          </cell>
          <cell r="AA849">
            <v>1.3534020289121429E-2</v>
          </cell>
          <cell r="AB849">
            <v>5.0714016477648727E-3</v>
          </cell>
          <cell r="AC849">
            <v>9.3861206410750242E-4</v>
          </cell>
          <cell r="AD849">
            <v>1.2750284590136829E-2</v>
          </cell>
          <cell r="AE849">
            <v>1.3802443790360996E-2</v>
          </cell>
          <cell r="AF849">
            <v>7.3068663610946771E-3</v>
          </cell>
          <cell r="AG849">
            <v>-1.9179705663887603E-3</v>
          </cell>
          <cell r="AH849">
            <v>-9.7934004064299529E-3</v>
          </cell>
          <cell r="AI849">
            <v>2.0234170448922839E-3</v>
          </cell>
          <cell r="AJ849">
            <v>2.9545147208658307E-3</v>
          </cell>
          <cell r="AK849">
            <v>3.5664050237553369E-2</v>
          </cell>
          <cell r="AL849">
            <v>5.1338665043651588E-2</v>
          </cell>
          <cell r="AM849">
            <v>4.2161294750385991E-2</v>
          </cell>
          <cell r="AN849">
            <v>1.2988165864193491E-2</v>
          </cell>
          <cell r="AO849">
            <v>-3.2481570301499119E-3</v>
          </cell>
          <cell r="AP849">
            <v>9.8106196728977579E-3</v>
          </cell>
          <cell r="AQ849">
            <v>1.6341259791740725E-2</v>
          </cell>
          <cell r="AR849">
            <v>1.5647904270593926E-2</v>
          </cell>
          <cell r="AS849">
            <v>3.6498066777141958E-3</v>
          </cell>
          <cell r="AT849">
            <v>5.4882426530973305E-3</v>
          </cell>
          <cell r="AU849">
            <v>-7.2132893060441461E-3</v>
          </cell>
          <cell r="AV849">
            <v>1.7370590588313917E-2</v>
          </cell>
          <cell r="AW849">
            <v>4.6012992972492839E-3</v>
          </cell>
          <cell r="AX849">
            <v>4.2632002435787797E-2</v>
          </cell>
          <cell r="AY849">
            <v>5.0554598586096233E-2</v>
          </cell>
          <cell r="AZ849">
            <v>4.6812787300638092E-2</v>
          </cell>
          <cell r="BA849">
            <v>9.3236927157391847E-3</v>
          </cell>
          <cell r="BB849">
            <v>-2.3530489478673644E-4</v>
          </cell>
          <cell r="BC849">
            <v>-8.0835569017523312E-4</v>
          </cell>
          <cell r="BD849">
            <v>1.5598780883475882E-2</v>
          </cell>
          <cell r="BE849">
            <v>1.5133390891190146E-2</v>
          </cell>
          <cell r="BF849">
            <v>2.889446425729858E-3</v>
          </cell>
          <cell r="BG849">
            <v>-2.5950962477487849E-3</v>
          </cell>
          <cell r="BH849">
            <v>-3.8208065888944986E-3</v>
          </cell>
          <cell r="BI849">
            <v>-1.7494336986647596E-2</v>
          </cell>
          <cell r="BJ849">
            <v>5.1969674605771843E-3</v>
          </cell>
          <cell r="BK849">
            <v>5.2216790665703172E-2</v>
          </cell>
          <cell r="BL849">
            <v>4.1585217292254839E-2</v>
          </cell>
          <cell r="BM849">
            <v>4.8071471742460403E-2</v>
          </cell>
          <cell r="BN849">
            <v>1.4946382205565101E-2</v>
          </cell>
          <cell r="BO849">
            <v>1.2120572744084512E-2</v>
          </cell>
          <cell r="BP849">
            <v>4.5801110456622496E-4</v>
          </cell>
          <cell r="BQ849">
            <v>2.8026070876649101E-2</v>
          </cell>
          <cell r="BR849">
            <v>1.7125889955952545E-2</v>
          </cell>
          <cell r="BS849">
            <v>1.0270652585944617E-2</v>
          </cell>
          <cell r="BT849">
            <v>-2.7588733603352011E-3</v>
          </cell>
          <cell r="BU849">
            <v>-8.2199559000954991E-3</v>
          </cell>
          <cell r="BV849">
            <v>1.5204860826123934E-2</v>
          </cell>
          <cell r="BW849">
            <v>3.6301686414148548E-3</v>
          </cell>
          <cell r="BX849">
            <v>4.4436375832489716E-2</v>
          </cell>
          <cell r="BY849">
            <v>4.8660834021390542E-2</v>
          </cell>
          <cell r="BZ849">
            <v>4.9899996963176818E-2</v>
          </cell>
          <cell r="CA849">
            <v>1.299992064693356E-2</v>
          </cell>
          <cell r="CB849">
            <v>-3.9426642164386294E-4</v>
          </cell>
          <cell r="CC849">
            <v>-6.5089332252625809E-3</v>
          </cell>
          <cell r="CD849">
            <v>3.828989886135048E-2</v>
          </cell>
          <cell r="CE849">
            <v>1.5835376270988633E-2</v>
          </cell>
          <cell r="CF849">
            <v>3.7293053572540202E-3</v>
          </cell>
          <cell r="CG849">
            <v>2.6062648780325048E-3</v>
          </cell>
          <cell r="CH849">
            <v>-1.4344610761582999E-2</v>
          </cell>
          <cell r="CI849">
            <v>2.0243199609026874E-3</v>
          </cell>
          <cell r="CJ849">
            <v>5.8109416861427121E-3</v>
          </cell>
          <cell r="CK849">
            <v>5.4824745323465152E-2</v>
          </cell>
          <cell r="CL849">
            <v>4.6433717072716263E-2</v>
          </cell>
          <cell r="CM849">
            <v>5.3253823636723041E-2</v>
          </cell>
          <cell r="CN849">
            <v>6.2845481725517516E-3</v>
          </cell>
          <cell r="CO849">
            <v>-5.2898781261490058E-4</v>
          </cell>
          <cell r="CP849">
            <v>3.2540341269537976E-3</v>
          </cell>
          <cell r="CQ849">
            <v>2.6676413611340877E-2</v>
          </cell>
          <cell r="CR849">
            <v>1.3081358210961014E-2</v>
          </cell>
          <cell r="CS849">
            <v>-9.7890933982114348E-4</v>
          </cell>
          <cell r="CT849">
            <v>-1.5430354211716235E-2</v>
          </cell>
          <cell r="CU849">
            <v>-1.2234667439109614E-2</v>
          </cell>
          <cell r="CV849">
            <v>3.3379664074573157E-5</v>
          </cell>
          <cell r="CW849">
            <v>3.5674770678397749E-3</v>
          </cell>
          <cell r="CX849">
            <v>5.9244542726396787E-2</v>
          </cell>
          <cell r="CY849">
            <v>4.155178222789857E-2</v>
          </cell>
          <cell r="CZ849">
            <v>4.8546115899547715E-2</v>
          </cell>
          <cell r="DA849">
            <v>5.302456838748526E-3</v>
          </cell>
          <cell r="DB849">
            <v>5.5383376179207744E-3</v>
          </cell>
          <cell r="DC849">
            <v>2.8550881639759496E-3</v>
          </cell>
          <cell r="DD849">
            <v>1.8981049315819121E-2</v>
          </cell>
          <cell r="DE849">
            <v>1.8630141596347016E-2</v>
          </cell>
          <cell r="DF849">
            <v>2.3179181475256883E-3</v>
          </cell>
          <cell r="DG849">
            <v>-6.1441936885771042E-3</v>
          </cell>
          <cell r="DH849">
            <v>-1.7130389990924755E-3</v>
          </cell>
          <cell r="DI849">
            <v>4.9477529520913777E-3</v>
          </cell>
          <cell r="DJ849">
            <v>7.3148375762031037E-3</v>
          </cell>
          <cell r="DK849">
            <v>6.1064244545761426E-2</v>
          </cell>
          <cell r="DL849">
            <v>3.7040462075076164E-2</v>
          </cell>
          <cell r="DM849">
            <v>5.4553474145251357E-2</v>
          </cell>
          <cell r="DN849">
            <v>8.0531523897775514E-3</v>
          </cell>
          <cell r="DO849">
            <v>3.7927026754402959E-4</v>
          </cell>
          <cell r="DP849">
            <v>2.0207097692818365E-2</v>
          </cell>
          <cell r="DQ849">
            <v>3.5540722051770501E-2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-2.7948549622237806E-2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-2.7948549622237806E-2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-1926.0669127498986</v>
          </cell>
          <cell r="G860">
            <v>-1537.2989926501177</v>
          </cell>
          <cell r="H860">
            <v>-1187.6258370750584</v>
          </cell>
          <cell r="I860">
            <v>-954.12930074997712</v>
          </cell>
          <cell r="J860">
            <v>-316.04301022505388</v>
          </cell>
          <cell r="K860">
            <v>142.36732575000497</v>
          </cell>
          <cell r="L860">
            <v>740.47675129497657</v>
          </cell>
          <cell r="M860">
            <v>763.86749018999399</v>
          </cell>
          <cell r="N860">
            <v>411.18021570000565</v>
          </cell>
          <cell r="O860">
            <v>-301.92905894463183</v>
          </cell>
          <cell r="P860">
            <v>-1333.1929275000002</v>
          </cell>
          <cell r="Q860">
            <v>-1397.5390734750545</v>
          </cell>
          <cell r="R860">
            <v>-6866.3343869755045</v>
          </cell>
          <cell r="S860">
            <v>-1951.7478049199563</v>
          </cell>
          <cell r="T860">
            <v>-1436.2799125520978</v>
          </cell>
          <cell r="U860">
            <v>-1203.4608482360491</v>
          </cell>
          <cell r="V860">
            <v>-966.85102476004977</v>
          </cell>
          <cell r="W860">
            <v>-320.2569170279894</v>
          </cell>
          <cell r="X860">
            <v>144.2655567600159</v>
          </cell>
          <cell r="Y860">
            <v>750.34977464558324</v>
          </cell>
          <cell r="Z860">
            <v>774.05239005919429</v>
          </cell>
          <cell r="AA860">
            <v>416.66261857602512</v>
          </cell>
          <cell r="AB860">
            <v>-305.92645853356225</v>
          </cell>
          <cell r="AC860">
            <v>-1350.9688331999932</v>
          </cell>
          <cell r="AD860">
            <v>-1416.1729277879931</v>
          </cell>
          <cell r="AE860">
            <v>-7137.3739022510126</v>
          </cell>
          <cell r="AF860">
            <v>-2028.7904814300127</v>
          </cell>
          <cell r="AG860">
            <v>-1492.9751722580404</v>
          </cell>
          <cell r="AH860">
            <v>-1250.9658817190211</v>
          </cell>
          <cell r="AI860">
            <v>-1005.0161967900349</v>
          </cell>
          <cell r="AJ860">
            <v>-332.8986374369706</v>
          </cell>
          <cell r="AK860">
            <v>149.96024979004869</v>
          </cell>
          <cell r="AL860">
            <v>779.96884469734505</v>
          </cell>
          <cell r="AM860">
            <v>804.60708966676611</v>
          </cell>
          <cell r="AN860">
            <v>433.10982720402535</v>
          </cell>
          <cell r="AO860">
            <v>-318.00250294938451</v>
          </cell>
          <cell r="AP860">
            <v>-1404.2965502999723</v>
          </cell>
          <cell r="AQ860">
            <v>-1472.0744907269254</v>
          </cell>
          <cell r="AR860">
            <v>-7227.7204073425382</v>
          </cell>
          <cell r="AS860">
            <v>-2054.4713735999539</v>
          </cell>
          <cell r="AT860">
            <v>-1511.8735921600019</v>
          </cell>
          <cell r="AU860">
            <v>-1266.8008928800118</v>
          </cell>
          <cell r="AV860">
            <v>-1017.7379207999911</v>
          </cell>
          <cell r="AW860">
            <v>-337.11254423996434</v>
          </cell>
          <cell r="AX860">
            <v>151.85848080000142</v>
          </cell>
          <cell r="AY860">
            <v>789.84186804795172</v>
          </cell>
          <cell r="AZ860">
            <v>814.79198953596642</v>
          </cell>
          <cell r="BA860">
            <v>438.59223007998662</v>
          </cell>
          <cell r="BB860">
            <v>-322.02785108803073</v>
          </cell>
          <cell r="BC860">
            <v>-1422.0724560000235</v>
          </cell>
          <cell r="BD860">
            <v>-1490.7083450399805</v>
          </cell>
          <cell r="BE860">
            <v>-7539.5232175271958</v>
          </cell>
          <cell r="BF860">
            <v>-2105.8331579399528</v>
          </cell>
          <cell r="BG860">
            <v>-1680.7802319640759</v>
          </cell>
          <cell r="BH860">
            <v>-1298.4709152020514</v>
          </cell>
          <cell r="BI860">
            <v>-1043.1813688199036</v>
          </cell>
          <cell r="BJ860">
            <v>-345.54035784601001</v>
          </cell>
          <cell r="BK860">
            <v>155.65494281996507</v>
          </cell>
          <cell r="BL860">
            <v>809.58791474916507</v>
          </cell>
          <cell r="BM860">
            <v>835.16178927442525</v>
          </cell>
          <cell r="BN860">
            <v>449.55703583202558</v>
          </cell>
          <cell r="BO860">
            <v>-330.07854736520676</v>
          </cell>
          <cell r="BP860">
            <v>-1457.6242674000096</v>
          </cell>
          <cell r="BQ860">
            <v>-1527.9760536659742</v>
          </cell>
          <cell r="BR860">
            <v>-7589.1064277105033</v>
          </cell>
          <cell r="BS860">
            <v>-2157.1949422799516</v>
          </cell>
          <cell r="BT860">
            <v>-1587.4672717680223</v>
          </cell>
          <cell r="BU860">
            <v>-1330.1409375240328</v>
          </cell>
          <cell r="BV860">
            <v>-1068.6248168399325</v>
          </cell>
          <cell r="BW860">
            <v>-353.96817145193927</v>
          </cell>
          <cell r="BX860">
            <v>159.45140484004514</v>
          </cell>
          <cell r="BY860">
            <v>829.33396145037841</v>
          </cell>
          <cell r="BZ860">
            <v>855.53158901276765</v>
          </cell>
          <cell r="CA860">
            <v>460.52184158400632</v>
          </cell>
          <cell r="CB860">
            <v>-338.129243642441</v>
          </cell>
          <cell r="CC860">
            <v>-1493.1760787999956</v>
          </cell>
          <cell r="CD860">
            <v>-1565.2437622920843</v>
          </cell>
          <cell r="CE860">
            <v>-7769.7994378935546</v>
          </cell>
          <cell r="CF860">
            <v>-2208.5567266199505</v>
          </cell>
          <cell r="CG860">
            <v>-1625.2641115720617</v>
          </cell>
          <cell r="CH860">
            <v>-1361.8109598460142</v>
          </cell>
          <cell r="CI860">
            <v>-1094.0682648599613</v>
          </cell>
          <cell r="CJ860">
            <v>-362.39598505804315</v>
          </cell>
          <cell r="CK860">
            <v>163.2478668600088</v>
          </cell>
          <cell r="CL860">
            <v>849.08000815153355</v>
          </cell>
          <cell r="CM860">
            <v>875.90138875122648</v>
          </cell>
          <cell r="CN860">
            <v>471.48664733598707</v>
          </cell>
          <cell r="CO860">
            <v>-346.17993991961703</v>
          </cell>
          <cell r="CP860">
            <v>-1528.7278901999816</v>
          </cell>
          <cell r="CQ860">
            <v>-1602.5114709179616</v>
          </cell>
          <cell r="CR860">
            <v>-7950.4924480784684</v>
          </cell>
          <cell r="CS860">
            <v>-2259.9185109599493</v>
          </cell>
          <cell r="CT860">
            <v>-1663.060951376101</v>
          </cell>
          <cell r="CU860">
            <v>-1393.4809821679955</v>
          </cell>
          <cell r="CV860">
            <v>-1119.5117128799902</v>
          </cell>
          <cell r="CW860">
            <v>-370.8237986639142</v>
          </cell>
          <cell r="CX860">
            <v>167.04432887991425</v>
          </cell>
          <cell r="CY860">
            <v>868.82605485274689</v>
          </cell>
          <cell r="CZ860">
            <v>896.27118848962709</v>
          </cell>
          <cell r="DA860">
            <v>482.45145308808424</v>
          </cell>
          <cell r="DB860">
            <v>-354.23063619679306</v>
          </cell>
          <cell r="DC860">
            <v>-1564.2797015999677</v>
          </cell>
          <cell r="DD860">
            <v>-1639.7791795439553</v>
          </cell>
          <cell r="DE860">
            <v>-8275.0864582620561</v>
          </cell>
          <cell r="DF860">
            <v>-2311.2802953000646</v>
          </cell>
          <cell r="DG860">
            <v>-1844.7587911800947</v>
          </cell>
          <cell r="DH860">
            <v>-1425.1510044900933</v>
          </cell>
          <cell r="DI860">
            <v>-1144.9551609000191</v>
          </cell>
          <cell r="DJ860">
            <v>-379.25161227001809</v>
          </cell>
          <cell r="DK860">
            <v>170.84079089993611</v>
          </cell>
          <cell r="DL860">
            <v>888.57210155401845</v>
          </cell>
          <cell r="DM860">
            <v>916.64098822791129</v>
          </cell>
          <cell r="DN860">
            <v>493.41625884000678</v>
          </cell>
          <cell r="DO860">
            <v>-362.28133247396909</v>
          </cell>
          <cell r="DP860">
            <v>-1599.8315130001865</v>
          </cell>
          <cell r="DQ860">
            <v>-1677.0468881700654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-0.01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-0.01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-0.01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-0.01</v>
          </cell>
          <cell r="R902">
            <v>0</v>
          </cell>
          <cell r="S902">
            <v>0</v>
          </cell>
          <cell r="T902">
            <v>-0.01</v>
          </cell>
          <cell r="U902">
            <v>-0.01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-0.01</v>
          </cell>
          <cell r="AE902">
            <v>0</v>
          </cell>
          <cell r="AF902">
            <v>-0.01</v>
          </cell>
          <cell r="AG902">
            <v>-0.01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-0.01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-0.01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-0.01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-0.01</v>
          </cell>
          <cell r="BG902">
            <v>-0.01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-0.01</v>
          </cell>
          <cell r="BM902">
            <v>-0.01</v>
          </cell>
          <cell r="BN902">
            <v>0</v>
          </cell>
          <cell r="BO902">
            <v>0</v>
          </cell>
          <cell r="BP902">
            <v>0</v>
          </cell>
          <cell r="BQ902">
            <v>-0.01</v>
          </cell>
          <cell r="BR902">
            <v>0</v>
          </cell>
          <cell r="BS902">
            <v>-0.01</v>
          </cell>
          <cell r="BT902">
            <v>-0.01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-0.02</v>
          </cell>
          <cell r="BZ902">
            <v>0</v>
          </cell>
          <cell r="CA902">
            <v>0</v>
          </cell>
          <cell r="CB902">
            <v>0</v>
          </cell>
          <cell r="CC902">
            <v>-0.01</v>
          </cell>
          <cell r="CD902">
            <v>-0.01</v>
          </cell>
          <cell r="CE902">
            <v>0</v>
          </cell>
          <cell r="CF902">
            <v>-0.02</v>
          </cell>
          <cell r="CG902">
            <v>-0.01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-0.03</v>
          </cell>
          <cell r="CM902">
            <v>0</v>
          </cell>
          <cell r="CN902">
            <v>-0.01</v>
          </cell>
          <cell r="CO902">
            <v>0</v>
          </cell>
          <cell r="CP902">
            <v>0</v>
          </cell>
          <cell r="CQ902">
            <v>-0.01</v>
          </cell>
          <cell r="CR902">
            <v>0</v>
          </cell>
          <cell r="CS902">
            <v>-0.01</v>
          </cell>
          <cell r="CT902">
            <v>-0.01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-0.03</v>
          </cell>
          <cell r="CZ902">
            <v>0</v>
          </cell>
          <cell r="DA902">
            <v>-0.01</v>
          </cell>
          <cell r="DB902">
            <v>-0.01</v>
          </cell>
          <cell r="DC902">
            <v>0</v>
          </cell>
          <cell r="DD902">
            <v>-0.01</v>
          </cell>
          <cell r="DE902">
            <v>0</v>
          </cell>
          <cell r="DF902">
            <v>-0.02</v>
          </cell>
          <cell r="DG902">
            <v>-0.01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-0.03</v>
          </cell>
          <cell r="DM902">
            <v>-0.01</v>
          </cell>
          <cell r="DN902">
            <v>-0.01</v>
          </cell>
          <cell r="DO902">
            <v>0</v>
          </cell>
          <cell r="DP902">
            <v>0</v>
          </cell>
          <cell r="DQ902">
            <v>-0.01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0.04</v>
          </cell>
          <cell r="K903">
            <v>-0.02</v>
          </cell>
          <cell r="L903">
            <v>-0.03</v>
          </cell>
          <cell r="M903">
            <v>-0.01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-0.01</v>
          </cell>
          <cell r="S903">
            <v>0</v>
          </cell>
          <cell r="T903">
            <v>0</v>
          </cell>
          <cell r="U903">
            <v>0.01</v>
          </cell>
          <cell r="V903">
            <v>0</v>
          </cell>
          <cell r="W903">
            <v>0.02</v>
          </cell>
          <cell r="X903">
            <v>-0.03</v>
          </cell>
          <cell r="Y903">
            <v>-0.03</v>
          </cell>
          <cell r="Z903">
            <v>-0.03</v>
          </cell>
          <cell r="AA903">
            <v>-0.01</v>
          </cell>
          <cell r="AB903">
            <v>0</v>
          </cell>
          <cell r="AC903">
            <v>0</v>
          </cell>
          <cell r="AD903">
            <v>0</v>
          </cell>
          <cell r="AE903">
            <v>-0.01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0.01</v>
          </cell>
          <cell r="AK903">
            <v>-0.02</v>
          </cell>
          <cell r="AL903">
            <v>-0.04</v>
          </cell>
          <cell r="AM903">
            <v>-0.04</v>
          </cell>
          <cell r="AN903">
            <v>-0.01</v>
          </cell>
          <cell r="AO903">
            <v>0</v>
          </cell>
          <cell r="AP903">
            <v>0</v>
          </cell>
          <cell r="AQ903">
            <v>0</v>
          </cell>
          <cell r="AR903">
            <v>-0.01</v>
          </cell>
          <cell r="AS903">
            <v>0</v>
          </cell>
          <cell r="AT903">
            <v>-0.01</v>
          </cell>
          <cell r="AU903">
            <v>0</v>
          </cell>
          <cell r="AV903">
            <v>0</v>
          </cell>
          <cell r="AW903">
            <v>0.01</v>
          </cell>
          <cell r="AX903">
            <v>-0.03</v>
          </cell>
          <cell r="AY903">
            <v>-0.02</v>
          </cell>
          <cell r="AZ903">
            <v>-0.02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-0.01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-0.03</v>
          </cell>
          <cell r="BL903">
            <v>-0.03</v>
          </cell>
          <cell r="BM903">
            <v>-0.03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-0.01</v>
          </cell>
          <cell r="BS903">
            <v>0</v>
          </cell>
          <cell r="BT903">
            <v>0</v>
          </cell>
          <cell r="BU903">
            <v>0</v>
          </cell>
          <cell r="BV903">
            <v>-0.01</v>
          </cell>
          <cell r="BW903">
            <v>-0.01</v>
          </cell>
          <cell r="BX903">
            <v>-0.02</v>
          </cell>
          <cell r="BY903">
            <v>-0.03</v>
          </cell>
          <cell r="BZ903">
            <v>-0.03</v>
          </cell>
          <cell r="CA903">
            <v>-0.01</v>
          </cell>
          <cell r="CB903">
            <v>0</v>
          </cell>
          <cell r="CC903">
            <v>0</v>
          </cell>
          <cell r="CD903">
            <v>0</v>
          </cell>
          <cell r="CE903">
            <v>-0.01</v>
          </cell>
          <cell r="CF903">
            <v>0</v>
          </cell>
          <cell r="CG903">
            <v>0</v>
          </cell>
          <cell r="CH903">
            <v>0</v>
          </cell>
          <cell r="CI903">
            <v>-0.01</v>
          </cell>
          <cell r="CJ903">
            <v>0</v>
          </cell>
          <cell r="CK903">
            <v>-0.01</v>
          </cell>
          <cell r="CL903">
            <v>-0.02</v>
          </cell>
          <cell r="CM903">
            <v>-0.03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-0.01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-0.02</v>
          </cell>
          <cell r="CY903">
            <v>-0.02</v>
          </cell>
          <cell r="CZ903">
            <v>-0.03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-0.01</v>
          </cell>
          <cell r="DF903">
            <v>0</v>
          </cell>
          <cell r="DG903">
            <v>0</v>
          </cell>
          <cell r="DH903">
            <v>0</v>
          </cell>
          <cell r="DI903">
            <v>-0.01</v>
          </cell>
          <cell r="DJ903">
            <v>-0.01</v>
          </cell>
          <cell r="DK903">
            <v>-0.01</v>
          </cell>
          <cell r="DL903">
            <v>-0.02</v>
          </cell>
          <cell r="DM903">
            <v>-0.02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0.01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-0.01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-0.01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-0.01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-0.01</v>
          </cell>
          <cell r="AZ904">
            <v>0</v>
          </cell>
          <cell r="BA904">
            <v>-0.01</v>
          </cell>
          <cell r="BB904">
            <v>-0.01</v>
          </cell>
          <cell r="BC904">
            <v>0</v>
          </cell>
          <cell r="BD904">
            <v>-0.01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-0.01</v>
          </cell>
          <cell r="BM904">
            <v>0</v>
          </cell>
          <cell r="BN904">
            <v>-0.01</v>
          </cell>
          <cell r="BO904">
            <v>0</v>
          </cell>
          <cell r="BP904">
            <v>0</v>
          </cell>
          <cell r="BQ904">
            <v>-0.01</v>
          </cell>
          <cell r="BR904">
            <v>0</v>
          </cell>
          <cell r="BS904">
            <v>0</v>
          </cell>
          <cell r="BT904">
            <v>-0.02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0.01</v>
          </cell>
          <cell r="BZ904">
            <v>0</v>
          </cell>
          <cell r="CA904">
            <v>-0.01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-0.02</v>
          </cell>
          <cell r="CM904">
            <v>-0.01</v>
          </cell>
          <cell r="CN904">
            <v>-0.01</v>
          </cell>
          <cell r="CO904">
            <v>0</v>
          </cell>
          <cell r="CP904">
            <v>0</v>
          </cell>
          <cell r="CQ904">
            <v>-0.01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-0.01</v>
          </cell>
          <cell r="CZ904">
            <v>-0.01</v>
          </cell>
          <cell r="DA904">
            <v>-0.01</v>
          </cell>
          <cell r="DB904">
            <v>0</v>
          </cell>
          <cell r="DC904">
            <v>0</v>
          </cell>
          <cell r="DD904">
            <v>-0.01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-0.02</v>
          </cell>
          <cell r="DM904">
            <v>-0.01</v>
          </cell>
          <cell r="DN904">
            <v>-0.01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-0.01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-0.01</v>
          </cell>
          <cell r="N905">
            <v>0</v>
          </cell>
          <cell r="O905">
            <v>0</v>
          </cell>
          <cell r="P905">
            <v>0.01</v>
          </cell>
          <cell r="Q905">
            <v>-0.01</v>
          </cell>
          <cell r="R905">
            <v>0</v>
          </cell>
          <cell r="S905">
            <v>-0.01</v>
          </cell>
          <cell r="T905">
            <v>0.01</v>
          </cell>
          <cell r="U905">
            <v>0</v>
          </cell>
          <cell r="V905">
            <v>0</v>
          </cell>
          <cell r="W905">
            <v>-0.01</v>
          </cell>
          <cell r="X905">
            <v>0</v>
          </cell>
          <cell r="Y905">
            <v>0</v>
          </cell>
          <cell r="Z905">
            <v>-0.01</v>
          </cell>
          <cell r="AA905">
            <v>0</v>
          </cell>
          <cell r="AB905">
            <v>-0.01</v>
          </cell>
          <cell r="AC905">
            <v>0</v>
          </cell>
          <cell r="AD905">
            <v>0.01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-0.01</v>
          </cell>
          <cell r="AM905">
            <v>0</v>
          </cell>
          <cell r="AN905">
            <v>0</v>
          </cell>
          <cell r="AO905">
            <v>-0.01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0.01</v>
          </cell>
          <cell r="AU905">
            <v>0.01</v>
          </cell>
          <cell r="AV905">
            <v>0</v>
          </cell>
          <cell r="AW905">
            <v>0</v>
          </cell>
          <cell r="AX905">
            <v>0</v>
          </cell>
          <cell r="AY905">
            <v>-0.01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-0.01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-0.02</v>
          </cell>
          <cell r="BM905">
            <v>0.01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-0.01</v>
          </cell>
          <cell r="BT905">
            <v>0</v>
          </cell>
          <cell r="BU905">
            <v>0.01</v>
          </cell>
          <cell r="BV905">
            <v>0</v>
          </cell>
          <cell r="BW905">
            <v>0</v>
          </cell>
          <cell r="BX905">
            <v>0</v>
          </cell>
          <cell r="BY905">
            <v>-0.02</v>
          </cell>
          <cell r="BZ905">
            <v>0</v>
          </cell>
          <cell r="CA905">
            <v>0</v>
          </cell>
          <cell r="CB905">
            <v>0.01</v>
          </cell>
          <cell r="CC905">
            <v>0</v>
          </cell>
          <cell r="CD905">
            <v>0</v>
          </cell>
          <cell r="CE905">
            <v>0</v>
          </cell>
          <cell r="CF905">
            <v>-0.01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-0.03</v>
          </cell>
          <cell r="CM905">
            <v>0</v>
          </cell>
          <cell r="CN905">
            <v>-0.01</v>
          </cell>
          <cell r="CO905">
            <v>0</v>
          </cell>
          <cell r="CP905">
            <v>-0.01</v>
          </cell>
          <cell r="CQ905">
            <v>0</v>
          </cell>
          <cell r="CR905">
            <v>0</v>
          </cell>
          <cell r="CS905">
            <v>0.01</v>
          </cell>
          <cell r="CT905">
            <v>-0.01</v>
          </cell>
          <cell r="CU905">
            <v>0</v>
          </cell>
          <cell r="CV905">
            <v>-0.02</v>
          </cell>
          <cell r="CW905">
            <v>0</v>
          </cell>
          <cell r="CX905">
            <v>0</v>
          </cell>
          <cell r="CY905">
            <v>-0.04</v>
          </cell>
          <cell r="CZ905">
            <v>0</v>
          </cell>
          <cell r="DA905">
            <v>-0.01</v>
          </cell>
          <cell r="DB905">
            <v>0.01</v>
          </cell>
          <cell r="DC905">
            <v>0</v>
          </cell>
          <cell r="DD905">
            <v>-0.01</v>
          </cell>
          <cell r="DE905">
            <v>0</v>
          </cell>
          <cell r="DF905">
            <v>0.01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-0.01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-0.01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0.01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0.05</v>
          </cell>
          <cell r="BS907">
            <v>0</v>
          </cell>
          <cell r="BT907">
            <v>0</v>
          </cell>
          <cell r="BU907">
            <v>-30.15</v>
          </cell>
          <cell r="BV907">
            <v>-0.02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0.03</v>
          </cell>
          <cell r="CF907">
            <v>0</v>
          </cell>
          <cell r="CG907">
            <v>0</v>
          </cell>
          <cell r="CH907">
            <v>0</v>
          </cell>
          <cell r="CI907">
            <v>0.03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0.05</v>
          </cell>
          <cell r="CS907">
            <v>0</v>
          </cell>
          <cell r="CT907">
            <v>0</v>
          </cell>
          <cell r="CU907">
            <v>-0.02</v>
          </cell>
          <cell r="CV907">
            <v>0.08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0.04</v>
          </cell>
          <cell r="DF907">
            <v>0</v>
          </cell>
          <cell r="DG907">
            <v>0</v>
          </cell>
          <cell r="DH907">
            <v>0</v>
          </cell>
          <cell r="DI907">
            <v>0.05</v>
          </cell>
          <cell r="DJ907">
            <v>0</v>
          </cell>
          <cell r="DK907">
            <v>-0.16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-0.01</v>
          </cell>
          <cell r="L909">
            <v>-0.01</v>
          </cell>
          <cell r="M909">
            <v>-0.01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-0.02</v>
          </cell>
          <cell r="Z909">
            <v>-0.01</v>
          </cell>
          <cell r="AA909">
            <v>-0.01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-0.01</v>
          </cell>
          <cell r="AL909">
            <v>-0.02</v>
          </cell>
          <cell r="AM909">
            <v>-0.01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-0.01</v>
          </cell>
          <cell r="AY909">
            <v>-0.02</v>
          </cell>
          <cell r="AZ909">
            <v>-0.01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-0.01</v>
          </cell>
          <cell r="BL909">
            <v>-0.02</v>
          </cell>
          <cell r="BM909">
            <v>-0.01</v>
          </cell>
          <cell r="BN909">
            <v>-0.01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-0.01</v>
          </cell>
          <cell r="BU909">
            <v>0</v>
          </cell>
          <cell r="BV909">
            <v>0</v>
          </cell>
          <cell r="BW909">
            <v>0</v>
          </cell>
          <cell r="BX909">
            <v>-0.01</v>
          </cell>
          <cell r="BY909">
            <v>-0.02</v>
          </cell>
          <cell r="BZ909">
            <v>-0.01</v>
          </cell>
          <cell r="CA909">
            <v>-0.01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-0.01</v>
          </cell>
          <cell r="CL909">
            <v>-0.02</v>
          </cell>
          <cell r="CM909">
            <v>-0.01</v>
          </cell>
          <cell r="CN909">
            <v>-0.01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-0.01</v>
          </cell>
          <cell r="CY909">
            <v>-0.02</v>
          </cell>
          <cell r="CZ909">
            <v>-0.01</v>
          </cell>
          <cell r="DA909">
            <v>-0.01</v>
          </cell>
          <cell r="DB909">
            <v>0</v>
          </cell>
          <cell r="DC909">
            <v>0</v>
          </cell>
          <cell r="DD909">
            <v>-0.01</v>
          </cell>
          <cell r="DE909">
            <v>0</v>
          </cell>
          <cell r="DF909">
            <v>0</v>
          </cell>
          <cell r="DG909">
            <v>0</v>
          </cell>
          <cell r="DH909">
            <v>0.01</v>
          </cell>
          <cell r="DI909">
            <v>0.01</v>
          </cell>
          <cell r="DJ909">
            <v>0</v>
          </cell>
          <cell r="DK909">
            <v>-0.01</v>
          </cell>
          <cell r="DL909">
            <v>-0.02</v>
          </cell>
          <cell r="DM909">
            <v>-0.02</v>
          </cell>
          <cell r="DN909">
            <v>-0.01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-0.01</v>
          </cell>
          <cell r="L911">
            <v>-0.01</v>
          </cell>
          <cell r="M911">
            <v>-0.01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-0.02</v>
          </cell>
          <cell r="Z911">
            <v>-0.01</v>
          </cell>
          <cell r="AA911">
            <v>-0.01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-0.01</v>
          </cell>
          <cell r="AL911">
            <v>-0.02</v>
          </cell>
          <cell r="AM911">
            <v>-0.01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-0.01</v>
          </cell>
          <cell r="AY911">
            <v>-0.02</v>
          </cell>
          <cell r="AZ911">
            <v>-0.01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-0.01</v>
          </cell>
          <cell r="BL911">
            <v>-0.02</v>
          </cell>
          <cell r="BM911">
            <v>-0.01</v>
          </cell>
          <cell r="BN911">
            <v>-0.01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-0.01</v>
          </cell>
          <cell r="BU911">
            <v>0</v>
          </cell>
          <cell r="BV911">
            <v>0</v>
          </cell>
          <cell r="BW911">
            <v>0</v>
          </cell>
          <cell r="BX911">
            <v>-0.01</v>
          </cell>
          <cell r="BY911">
            <v>-0.02</v>
          </cell>
          <cell r="BZ911">
            <v>-0.01</v>
          </cell>
          <cell r="CA911">
            <v>-0.01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-0.01</v>
          </cell>
          <cell r="CL911">
            <v>-0.02</v>
          </cell>
          <cell r="CM911">
            <v>-0.01</v>
          </cell>
          <cell r="CN911">
            <v>-0.01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-0.01</v>
          </cell>
          <cell r="CY911">
            <v>-0.02</v>
          </cell>
          <cell r="CZ911">
            <v>-0.01</v>
          </cell>
          <cell r="DA911">
            <v>-0.01</v>
          </cell>
          <cell r="DB911">
            <v>0</v>
          </cell>
          <cell r="DC911">
            <v>0</v>
          </cell>
          <cell r="DD911">
            <v>-0.01</v>
          </cell>
          <cell r="DE911">
            <v>0</v>
          </cell>
          <cell r="DF911">
            <v>0</v>
          </cell>
          <cell r="DG911">
            <v>0</v>
          </cell>
          <cell r="DH911">
            <v>0.01</v>
          </cell>
          <cell r="DI911">
            <v>0.01</v>
          </cell>
          <cell r="DJ911">
            <v>0</v>
          </cell>
          <cell r="DK911">
            <v>-0.01</v>
          </cell>
          <cell r="DL911">
            <v>-0.02</v>
          </cell>
          <cell r="DM911">
            <v>-0.02</v>
          </cell>
          <cell r="DN911">
            <v>-0.01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10">
          <cell r="F1010">
            <v>0</v>
          </cell>
          <cell r="G1010">
            <v>0</v>
          </cell>
          <cell r="H1010">
            <v>-0.01</v>
          </cell>
          <cell r="I1010">
            <v>-0.02</v>
          </cell>
          <cell r="J1010">
            <v>0</v>
          </cell>
          <cell r="K1010">
            <v>0.01</v>
          </cell>
          <cell r="L1010">
            <v>0.04</v>
          </cell>
          <cell r="M1010">
            <v>-0.02</v>
          </cell>
          <cell r="N1010">
            <v>0.02</v>
          </cell>
          <cell r="O1010">
            <v>0</v>
          </cell>
          <cell r="P1010">
            <v>-0.02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-0.01</v>
          </cell>
          <cell r="W1010">
            <v>0</v>
          </cell>
          <cell r="X1010">
            <v>0.01</v>
          </cell>
          <cell r="Y1010">
            <v>0.01</v>
          </cell>
          <cell r="Z1010">
            <v>0.01</v>
          </cell>
          <cell r="AA1010">
            <v>0.03</v>
          </cell>
          <cell r="AB1010">
            <v>0</v>
          </cell>
          <cell r="AC1010">
            <v>0.01</v>
          </cell>
          <cell r="AD1010">
            <v>-0.01</v>
          </cell>
          <cell r="AE1010">
            <v>0</v>
          </cell>
          <cell r="AF1010">
            <v>0</v>
          </cell>
          <cell r="AG1010">
            <v>0</v>
          </cell>
          <cell r="AH1010">
            <v>-0.01</v>
          </cell>
          <cell r="AI1010">
            <v>0</v>
          </cell>
          <cell r="AJ1010">
            <v>-0.01</v>
          </cell>
          <cell r="AK1010">
            <v>0.01</v>
          </cell>
          <cell r="AL1010">
            <v>0.02</v>
          </cell>
          <cell r="AM1010">
            <v>-0.01</v>
          </cell>
          <cell r="AN1010">
            <v>0.01</v>
          </cell>
          <cell r="AO1010">
            <v>0</v>
          </cell>
          <cell r="AP1010">
            <v>-0.56000000000000005</v>
          </cell>
          <cell r="AQ1010">
            <v>-0.28999999999999998</v>
          </cell>
          <cell r="AR1010">
            <v>0</v>
          </cell>
          <cell r="AS1010">
            <v>-0.05</v>
          </cell>
          <cell r="AT1010">
            <v>0</v>
          </cell>
          <cell r="AU1010">
            <v>-0.01</v>
          </cell>
          <cell r="AV1010">
            <v>-0.1</v>
          </cell>
          <cell r="AW1010">
            <v>-0.01</v>
          </cell>
          <cell r="AX1010">
            <v>0.01</v>
          </cell>
          <cell r="AY1010">
            <v>0.1</v>
          </cell>
          <cell r="AZ1010">
            <v>0</v>
          </cell>
          <cell r="BA1010">
            <v>0.01</v>
          </cell>
          <cell r="BB1010">
            <v>0</v>
          </cell>
          <cell r="BC1010">
            <v>0</v>
          </cell>
          <cell r="BD1010">
            <v>0</v>
          </cell>
          <cell r="BE1010">
            <v>0.02</v>
          </cell>
          <cell r="BF1010">
            <v>0</v>
          </cell>
          <cell r="BG1010">
            <v>0</v>
          </cell>
          <cell r="BH1010">
            <v>0</v>
          </cell>
          <cell r="BI1010">
            <v>0.02</v>
          </cell>
          <cell r="BJ1010">
            <v>0</v>
          </cell>
          <cell r="BK1010">
            <v>0.02</v>
          </cell>
          <cell r="BL1010">
            <v>0.05</v>
          </cell>
          <cell r="BM1010">
            <v>0.01</v>
          </cell>
          <cell r="BN1010">
            <v>0.05</v>
          </cell>
          <cell r="BO1010">
            <v>0</v>
          </cell>
          <cell r="BP1010">
            <v>0.06</v>
          </cell>
          <cell r="BQ1010">
            <v>0</v>
          </cell>
          <cell r="BR1010">
            <v>0.01</v>
          </cell>
          <cell r="BS1010">
            <v>0</v>
          </cell>
          <cell r="BT1010">
            <v>0</v>
          </cell>
          <cell r="BU1010">
            <v>-0.01</v>
          </cell>
          <cell r="BV1010">
            <v>0</v>
          </cell>
          <cell r="BW1010">
            <v>-0.01</v>
          </cell>
          <cell r="BX1010">
            <v>0.02</v>
          </cell>
          <cell r="BY1010">
            <v>0.01</v>
          </cell>
          <cell r="BZ1010">
            <v>-0.01</v>
          </cell>
          <cell r="CA1010">
            <v>0</v>
          </cell>
          <cell r="CB1010">
            <v>0</v>
          </cell>
          <cell r="CC1010">
            <v>0.16</v>
          </cell>
          <cell r="CD1010">
            <v>0</v>
          </cell>
          <cell r="CE1010">
            <v>0.01</v>
          </cell>
          <cell r="CF1010">
            <v>0</v>
          </cell>
          <cell r="CG1010">
            <v>0</v>
          </cell>
          <cell r="CH1010">
            <v>-0.01</v>
          </cell>
          <cell r="CI1010">
            <v>-0.03</v>
          </cell>
          <cell r="CJ1010">
            <v>0</v>
          </cell>
          <cell r="CK1010">
            <v>0.02</v>
          </cell>
          <cell r="CL1010">
            <v>0</v>
          </cell>
          <cell r="CM1010">
            <v>0.01</v>
          </cell>
          <cell r="CN1010">
            <v>0.01</v>
          </cell>
          <cell r="CO1010">
            <v>0</v>
          </cell>
          <cell r="CP1010">
            <v>0</v>
          </cell>
          <cell r="CQ1010">
            <v>0</v>
          </cell>
          <cell r="CR1010">
            <v>0.01</v>
          </cell>
          <cell r="CS1010">
            <v>0</v>
          </cell>
          <cell r="CT1010">
            <v>0</v>
          </cell>
          <cell r="CU1010">
            <v>-0.02</v>
          </cell>
          <cell r="CV1010">
            <v>-0.03</v>
          </cell>
          <cell r="CW1010">
            <v>0</v>
          </cell>
          <cell r="CX1010">
            <v>0.02</v>
          </cell>
          <cell r="CY1010">
            <v>0.04</v>
          </cell>
          <cell r="CZ1010">
            <v>-0.01</v>
          </cell>
          <cell r="DA1010">
            <v>0.17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0.01</v>
          </cell>
          <cell r="DG1010">
            <v>0</v>
          </cell>
          <cell r="DH1010">
            <v>0.01</v>
          </cell>
          <cell r="DI1010">
            <v>0.01</v>
          </cell>
          <cell r="DJ1010">
            <v>0</v>
          </cell>
          <cell r="DK1010">
            <v>0.02</v>
          </cell>
          <cell r="DL1010">
            <v>0.01</v>
          </cell>
          <cell r="DM1010">
            <v>0</v>
          </cell>
          <cell r="DN1010">
            <v>0.16</v>
          </cell>
          <cell r="DO1010">
            <v>0</v>
          </cell>
          <cell r="DP1010">
            <v>-0.13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-0.01</v>
          </cell>
          <cell r="I1011">
            <v>0</v>
          </cell>
          <cell r="J1011">
            <v>0</v>
          </cell>
          <cell r="K1011">
            <v>-0.01</v>
          </cell>
          <cell r="L1011">
            <v>0.01</v>
          </cell>
          <cell r="M1011">
            <v>0.01</v>
          </cell>
          <cell r="N1011">
            <v>0.03</v>
          </cell>
          <cell r="O1011">
            <v>0.01</v>
          </cell>
          <cell r="P1011">
            <v>0.01</v>
          </cell>
          <cell r="Q1011">
            <v>0.02</v>
          </cell>
          <cell r="R1011">
            <v>0.01</v>
          </cell>
          <cell r="S1011">
            <v>0.01</v>
          </cell>
          <cell r="T1011">
            <v>0.02</v>
          </cell>
          <cell r="U1011">
            <v>0</v>
          </cell>
          <cell r="V1011">
            <v>0.01</v>
          </cell>
          <cell r="W1011">
            <v>0</v>
          </cell>
          <cell r="X1011">
            <v>0</v>
          </cell>
          <cell r="Y1011">
            <v>7.0000000000000007E-2</v>
          </cell>
          <cell r="Z1011">
            <v>0.02</v>
          </cell>
          <cell r="AA1011">
            <v>0.02</v>
          </cell>
          <cell r="AB1011">
            <v>-0.01</v>
          </cell>
          <cell r="AC1011">
            <v>0</v>
          </cell>
          <cell r="AD1011">
            <v>0.02</v>
          </cell>
          <cell r="AE1011">
            <v>0</v>
          </cell>
          <cell r="AF1011">
            <v>0.01</v>
          </cell>
          <cell r="AG1011">
            <v>0.01</v>
          </cell>
          <cell r="AH1011">
            <v>0</v>
          </cell>
          <cell r="AI1011">
            <v>0</v>
          </cell>
          <cell r="AJ1011">
            <v>0.01</v>
          </cell>
          <cell r="AK1011">
            <v>-0.01</v>
          </cell>
          <cell r="AL1011">
            <v>0.03</v>
          </cell>
          <cell r="AM1011">
            <v>0</v>
          </cell>
          <cell r="AN1011">
            <v>0.04</v>
          </cell>
          <cell r="AO1011">
            <v>0.01</v>
          </cell>
          <cell r="AP1011">
            <v>0.01</v>
          </cell>
          <cell r="AQ1011">
            <v>0.01</v>
          </cell>
          <cell r="AR1011">
            <v>0.01</v>
          </cell>
          <cell r="AS1011">
            <v>0.01</v>
          </cell>
          <cell r="AT1011">
            <v>0</v>
          </cell>
          <cell r="AU1011">
            <v>0</v>
          </cell>
          <cell r="AV1011">
            <v>0.01</v>
          </cell>
          <cell r="AW1011">
            <v>0</v>
          </cell>
          <cell r="AX1011">
            <v>0.03</v>
          </cell>
          <cell r="AY1011">
            <v>0.08</v>
          </cell>
          <cell r="AZ1011">
            <v>-0.04</v>
          </cell>
          <cell r="BA1011">
            <v>0.01</v>
          </cell>
          <cell r="BB1011">
            <v>0.01</v>
          </cell>
          <cell r="BC1011">
            <v>0</v>
          </cell>
          <cell r="BD1011">
            <v>0.02</v>
          </cell>
          <cell r="BE1011">
            <v>0.01</v>
          </cell>
          <cell r="BF1011">
            <v>0.01</v>
          </cell>
          <cell r="BG1011">
            <v>0.01</v>
          </cell>
          <cell r="BH1011">
            <v>0</v>
          </cell>
          <cell r="BI1011">
            <v>0.02</v>
          </cell>
          <cell r="BJ1011">
            <v>0.02</v>
          </cell>
          <cell r="BK1011">
            <v>0</v>
          </cell>
          <cell r="BL1011">
            <v>0.06</v>
          </cell>
          <cell r="BM1011">
            <v>0.01</v>
          </cell>
          <cell r="BN1011">
            <v>0.01</v>
          </cell>
          <cell r="BO1011">
            <v>0.01</v>
          </cell>
          <cell r="BP1011">
            <v>0.01</v>
          </cell>
          <cell r="BQ1011">
            <v>0.02</v>
          </cell>
          <cell r="BR1011">
            <v>0.01</v>
          </cell>
          <cell r="BS1011">
            <v>0.01</v>
          </cell>
          <cell r="BT1011">
            <v>0</v>
          </cell>
          <cell r="BU1011">
            <v>0</v>
          </cell>
          <cell r="BV1011">
            <v>0</v>
          </cell>
          <cell r="BW1011">
            <v>0.01</v>
          </cell>
          <cell r="BX1011">
            <v>0</v>
          </cell>
          <cell r="BY1011">
            <v>0.05</v>
          </cell>
          <cell r="BZ1011">
            <v>0.01</v>
          </cell>
          <cell r="CA1011">
            <v>0.02</v>
          </cell>
          <cell r="CB1011">
            <v>0.01</v>
          </cell>
          <cell r="CC1011">
            <v>0.01</v>
          </cell>
          <cell r="CD1011">
            <v>0.01</v>
          </cell>
          <cell r="CE1011">
            <v>0.01</v>
          </cell>
          <cell r="CF1011">
            <v>0.01</v>
          </cell>
          <cell r="CG1011">
            <v>0</v>
          </cell>
          <cell r="CH1011">
            <v>0</v>
          </cell>
          <cell r="CI1011">
            <v>0.01</v>
          </cell>
          <cell r="CJ1011">
            <v>0.02</v>
          </cell>
          <cell r="CK1011">
            <v>0.01</v>
          </cell>
          <cell r="CL1011">
            <v>0.05</v>
          </cell>
          <cell r="CM1011">
            <v>0.02</v>
          </cell>
          <cell r="CN1011">
            <v>0.05</v>
          </cell>
          <cell r="CO1011">
            <v>0.02</v>
          </cell>
          <cell r="CP1011">
            <v>0.01</v>
          </cell>
          <cell r="CQ1011">
            <v>0.02</v>
          </cell>
          <cell r="CR1011">
            <v>0.01</v>
          </cell>
          <cell r="CS1011">
            <v>0.01</v>
          </cell>
          <cell r="CT1011">
            <v>0</v>
          </cell>
          <cell r="CU1011">
            <v>0.01</v>
          </cell>
          <cell r="CV1011">
            <v>0.02</v>
          </cell>
          <cell r="CW1011">
            <v>0.01</v>
          </cell>
          <cell r="CX1011">
            <v>0.01</v>
          </cell>
          <cell r="CY1011">
            <v>7.0000000000000007E-2</v>
          </cell>
          <cell r="CZ1011">
            <v>0.01</v>
          </cell>
          <cell r="DA1011">
            <v>0.06</v>
          </cell>
          <cell r="DB1011">
            <v>0.01</v>
          </cell>
          <cell r="DC1011">
            <v>0.02</v>
          </cell>
          <cell r="DD1011">
            <v>0.02</v>
          </cell>
          <cell r="DE1011">
            <v>0.01</v>
          </cell>
          <cell r="DF1011">
            <v>0.01</v>
          </cell>
          <cell r="DG1011">
            <v>0.02</v>
          </cell>
          <cell r="DH1011">
            <v>0.01</v>
          </cell>
          <cell r="DI1011">
            <v>0.01</v>
          </cell>
          <cell r="DJ1011">
            <v>0.01</v>
          </cell>
          <cell r="DK1011">
            <v>0.03</v>
          </cell>
          <cell r="DL1011">
            <v>0.05</v>
          </cell>
          <cell r="DM1011">
            <v>0.05</v>
          </cell>
          <cell r="DN1011">
            <v>0.02</v>
          </cell>
          <cell r="DO1011">
            <v>0</v>
          </cell>
          <cell r="DP1011">
            <v>0.01</v>
          </cell>
          <cell r="DQ1011">
            <v>0.02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-0.01</v>
          </cell>
          <cell r="I1012">
            <v>0.01</v>
          </cell>
          <cell r="J1012">
            <v>0</v>
          </cell>
          <cell r="K1012">
            <v>0.03</v>
          </cell>
          <cell r="L1012">
            <v>0.06</v>
          </cell>
          <cell r="M1012">
            <v>0.03</v>
          </cell>
          <cell r="N1012">
            <v>0.01</v>
          </cell>
          <cell r="O1012">
            <v>0</v>
          </cell>
          <cell r="P1012">
            <v>0</v>
          </cell>
          <cell r="Q1012">
            <v>0.01</v>
          </cell>
          <cell r="R1012">
            <v>0.01</v>
          </cell>
          <cell r="S1012">
            <v>0</v>
          </cell>
          <cell r="T1012">
            <v>0</v>
          </cell>
          <cell r="U1012">
            <v>0</v>
          </cell>
          <cell r="V1012">
            <v>0.01</v>
          </cell>
          <cell r="W1012">
            <v>0</v>
          </cell>
          <cell r="X1012">
            <v>0.03</v>
          </cell>
          <cell r="Y1012">
            <v>0.06</v>
          </cell>
          <cell r="Z1012">
            <v>0.04</v>
          </cell>
          <cell r="AA1012">
            <v>0.01</v>
          </cell>
          <cell r="AB1012">
            <v>0.01</v>
          </cell>
          <cell r="AC1012">
            <v>0</v>
          </cell>
          <cell r="AD1012">
            <v>0.01</v>
          </cell>
          <cell r="AE1012">
            <v>0.01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0.03</v>
          </cell>
          <cell r="AL1012">
            <v>0.05</v>
          </cell>
          <cell r="AM1012">
            <v>0.04</v>
          </cell>
          <cell r="AN1012">
            <v>0.01</v>
          </cell>
          <cell r="AO1012">
            <v>0</v>
          </cell>
          <cell r="AP1012">
            <v>0</v>
          </cell>
          <cell r="AQ1012">
            <v>0.02</v>
          </cell>
          <cell r="AR1012">
            <v>0.02</v>
          </cell>
          <cell r="AS1012">
            <v>0</v>
          </cell>
          <cell r="AT1012">
            <v>0.01</v>
          </cell>
          <cell r="AU1012">
            <v>-0.01</v>
          </cell>
          <cell r="AV1012">
            <v>0.02</v>
          </cell>
          <cell r="AW1012">
            <v>0</v>
          </cell>
          <cell r="AX1012">
            <v>0.04</v>
          </cell>
          <cell r="AY1012">
            <v>0.05</v>
          </cell>
          <cell r="AZ1012">
            <v>0.05</v>
          </cell>
          <cell r="BA1012">
            <v>0.01</v>
          </cell>
          <cell r="BB1012">
            <v>0</v>
          </cell>
          <cell r="BC1012">
            <v>0</v>
          </cell>
          <cell r="BD1012">
            <v>0.01</v>
          </cell>
          <cell r="BE1012">
            <v>0.01</v>
          </cell>
          <cell r="BF1012">
            <v>0</v>
          </cell>
          <cell r="BG1012">
            <v>0</v>
          </cell>
          <cell r="BH1012">
            <v>0</v>
          </cell>
          <cell r="BI1012">
            <v>-0.02</v>
          </cell>
          <cell r="BJ1012">
            <v>0</v>
          </cell>
          <cell r="BK1012">
            <v>0.05</v>
          </cell>
          <cell r="BL1012">
            <v>0.04</v>
          </cell>
          <cell r="BM1012">
            <v>0.05</v>
          </cell>
          <cell r="BN1012">
            <v>0.01</v>
          </cell>
          <cell r="BO1012">
            <v>0.01</v>
          </cell>
          <cell r="BP1012">
            <v>0</v>
          </cell>
          <cell r="BQ1012">
            <v>0.03</v>
          </cell>
          <cell r="BR1012">
            <v>0.01</v>
          </cell>
          <cell r="BS1012">
            <v>0.01</v>
          </cell>
          <cell r="BT1012">
            <v>0</v>
          </cell>
          <cell r="BU1012">
            <v>0</v>
          </cell>
          <cell r="BV1012">
            <v>0.01</v>
          </cell>
          <cell r="BW1012">
            <v>0</v>
          </cell>
          <cell r="BX1012">
            <v>0.04</v>
          </cell>
          <cell r="BY1012">
            <v>0.05</v>
          </cell>
          <cell r="BZ1012">
            <v>0.05</v>
          </cell>
          <cell r="CA1012">
            <v>0.01</v>
          </cell>
          <cell r="CB1012">
            <v>0</v>
          </cell>
          <cell r="CC1012">
            <v>-0.01</v>
          </cell>
          <cell r="CD1012">
            <v>0.04</v>
          </cell>
          <cell r="CE1012">
            <v>0.01</v>
          </cell>
          <cell r="CF1012">
            <v>0</v>
          </cell>
          <cell r="CG1012">
            <v>0</v>
          </cell>
          <cell r="CH1012">
            <v>-0.01</v>
          </cell>
          <cell r="CI1012">
            <v>0.01</v>
          </cell>
          <cell r="CJ1012">
            <v>0.01</v>
          </cell>
          <cell r="CK1012">
            <v>0.05</v>
          </cell>
          <cell r="CL1012">
            <v>0.05</v>
          </cell>
          <cell r="CM1012">
            <v>0.05</v>
          </cell>
          <cell r="CN1012">
            <v>0</v>
          </cell>
          <cell r="CO1012">
            <v>0</v>
          </cell>
          <cell r="CP1012">
            <v>0</v>
          </cell>
          <cell r="CQ1012">
            <v>0.03</v>
          </cell>
          <cell r="CR1012">
            <v>0.01</v>
          </cell>
          <cell r="CS1012">
            <v>0</v>
          </cell>
          <cell r="CT1012">
            <v>-0.02</v>
          </cell>
          <cell r="CU1012">
            <v>-0.01</v>
          </cell>
          <cell r="CV1012">
            <v>0</v>
          </cell>
          <cell r="CW1012">
            <v>0</v>
          </cell>
          <cell r="CX1012">
            <v>0.06</v>
          </cell>
          <cell r="CY1012">
            <v>0.04</v>
          </cell>
          <cell r="CZ1012">
            <v>0.05</v>
          </cell>
          <cell r="DA1012">
            <v>0</v>
          </cell>
          <cell r="DB1012">
            <v>0.01</v>
          </cell>
          <cell r="DC1012">
            <v>0</v>
          </cell>
          <cell r="DD1012">
            <v>0.02</v>
          </cell>
          <cell r="DE1012">
            <v>0.02</v>
          </cell>
          <cell r="DF1012">
            <v>0</v>
          </cell>
          <cell r="DG1012">
            <v>-0.01</v>
          </cell>
          <cell r="DH1012">
            <v>0</v>
          </cell>
          <cell r="DI1012">
            <v>0.01</v>
          </cell>
          <cell r="DJ1012">
            <v>0.01</v>
          </cell>
          <cell r="DK1012">
            <v>7.0000000000000007E-2</v>
          </cell>
          <cell r="DL1012">
            <v>0.04</v>
          </cell>
          <cell r="DM1012">
            <v>0.06</v>
          </cell>
          <cell r="DN1012">
            <v>0</v>
          </cell>
          <cell r="DO1012">
            <v>0</v>
          </cell>
          <cell r="DP1012">
            <v>0</v>
          </cell>
          <cell r="DQ1012">
            <v>0.04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0.01</v>
          </cell>
          <cell r="G1013">
            <v>-0.01</v>
          </cell>
          <cell r="H1013">
            <v>0</v>
          </cell>
          <cell r="I1013">
            <v>0</v>
          </cell>
          <cell r="J1013">
            <v>-0.01</v>
          </cell>
          <cell r="K1013">
            <v>-0.01</v>
          </cell>
          <cell r="L1013">
            <v>1.3</v>
          </cell>
          <cell r="M1013">
            <v>0.01</v>
          </cell>
          <cell r="N1013">
            <v>0.02</v>
          </cell>
          <cell r="O1013">
            <v>0.01</v>
          </cell>
          <cell r="P1013">
            <v>-0.01</v>
          </cell>
          <cell r="Q1013">
            <v>0.02</v>
          </cell>
          <cell r="R1013">
            <v>0.01</v>
          </cell>
          <cell r="S1013">
            <v>0.01</v>
          </cell>
          <cell r="T1013">
            <v>0.01</v>
          </cell>
          <cell r="U1013">
            <v>0.01</v>
          </cell>
          <cell r="V1013">
            <v>0.02</v>
          </cell>
          <cell r="W1013">
            <v>0.01</v>
          </cell>
          <cell r="X1013">
            <v>-0.01</v>
          </cell>
          <cell r="Y1013">
            <v>0</v>
          </cell>
          <cell r="Z1013">
            <v>0.05</v>
          </cell>
          <cell r="AA1013">
            <v>0.04</v>
          </cell>
          <cell r="AB1013">
            <v>0.01</v>
          </cell>
          <cell r="AC1013">
            <v>0</v>
          </cell>
          <cell r="AD1013">
            <v>0.02</v>
          </cell>
          <cell r="AE1013">
            <v>0</v>
          </cell>
          <cell r="AF1013">
            <v>0.01</v>
          </cell>
          <cell r="AG1013">
            <v>0</v>
          </cell>
          <cell r="AH1013">
            <v>0</v>
          </cell>
          <cell r="AI1013">
            <v>0.01</v>
          </cell>
          <cell r="AJ1013">
            <v>0.02</v>
          </cell>
          <cell r="AK1013">
            <v>0</v>
          </cell>
          <cell r="AL1013">
            <v>0</v>
          </cell>
          <cell r="AM1013">
            <v>0.01</v>
          </cell>
          <cell r="AN1013">
            <v>0.01</v>
          </cell>
          <cell r="AO1013">
            <v>0.01</v>
          </cell>
          <cell r="AP1013">
            <v>0</v>
          </cell>
          <cell r="AQ1013">
            <v>0.02</v>
          </cell>
          <cell r="AR1013">
            <v>-0.01</v>
          </cell>
          <cell r="AS1013">
            <v>-0.01</v>
          </cell>
          <cell r="AT1013">
            <v>0</v>
          </cell>
          <cell r="AU1013">
            <v>0</v>
          </cell>
          <cell r="AV1013">
            <v>0</v>
          </cell>
          <cell r="AW1013">
            <v>0.01</v>
          </cell>
          <cell r="AX1013">
            <v>0.11</v>
          </cell>
          <cell r="AY1013">
            <v>0.18</v>
          </cell>
          <cell r="AZ1013">
            <v>0.2</v>
          </cell>
          <cell r="BA1013">
            <v>0.04</v>
          </cell>
          <cell r="BB1013">
            <v>-0.05</v>
          </cell>
          <cell r="BC1013">
            <v>0.01</v>
          </cell>
          <cell r="BD1013">
            <v>0.01</v>
          </cell>
          <cell r="BE1013">
            <v>0</v>
          </cell>
          <cell r="BF1013">
            <v>0.01</v>
          </cell>
          <cell r="BG1013">
            <v>0</v>
          </cell>
          <cell r="BH1013">
            <v>0</v>
          </cell>
          <cell r="BI1013">
            <v>0</v>
          </cell>
          <cell r="BJ1013">
            <v>0.03</v>
          </cell>
          <cell r="BK1013">
            <v>0.06</v>
          </cell>
          <cell r="BL1013">
            <v>0</v>
          </cell>
          <cell r="BM1013">
            <v>0.04</v>
          </cell>
          <cell r="BN1013">
            <v>0.08</v>
          </cell>
          <cell r="BO1013">
            <v>0.01</v>
          </cell>
          <cell r="BP1013">
            <v>0.01</v>
          </cell>
          <cell r="BQ1013">
            <v>0.02</v>
          </cell>
          <cell r="BR1013">
            <v>0</v>
          </cell>
          <cell r="BS1013">
            <v>0.02</v>
          </cell>
          <cell r="BT1013">
            <v>-0.05</v>
          </cell>
          <cell r="BU1013">
            <v>0.01</v>
          </cell>
          <cell r="BV1013">
            <v>0.03</v>
          </cell>
          <cell r="BW1013">
            <v>0.03</v>
          </cell>
          <cell r="BX1013">
            <v>0.11</v>
          </cell>
          <cell r="BY1013">
            <v>0.31</v>
          </cell>
          <cell r="BZ1013">
            <v>0.01</v>
          </cell>
          <cell r="CA1013">
            <v>0.08</v>
          </cell>
          <cell r="CB1013">
            <v>0.02</v>
          </cell>
          <cell r="CC1013">
            <v>0.01</v>
          </cell>
          <cell r="CD1013">
            <v>0.03</v>
          </cell>
          <cell r="CE1013">
            <v>0.01</v>
          </cell>
          <cell r="CF1013">
            <v>-0.01</v>
          </cell>
          <cell r="CG1013">
            <v>0</v>
          </cell>
          <cell r="CH1013">
            <v>0</v>
          </cell>
          <cell r="CI1013">
            <v>0.01</v>
          </cell>
          <cell r="CJ1013">
            <v>0.01</v>
          </cell>
          <cell r="CK1013">
            <v>0.06</v>
          </cell>
          <cell r="CL1013">
            <v>-0.1</v>
          </cell>
          <cell r="CM1013">
            <v>-0.04</v>
          </cell>
          <cell r="CN1013">
            <v>0.06</v>
          </cell>
          <cell r="CO1013">
            <v>0.01</v>
          </cell>
          <cell r="CP1013">
            <v>0.01</v>
          </cell>
          <cell r="CQ1013">
            <v>0.04</v>
          </cell>
          <cell r="CR1013">
            <v>0.01</v>
          </cell>
          <cell r="CS1013">
            <v>0</v>
          </cell>
          <cell r="CT1013">
            <v>0.01</v>
          </cell>
          <cell r="CU1013">
            <v>0</v>
          </cell>
          <cell r="CV1013">
            <v>0.01</v>
          </cell>
          <cell r="CW1013">
            <v>0.01</v>
          </cell>
          <cell r="CX1013">
            <v>0.04</v>
          </cell>
          <cell r="CY1013">
            <v>0.02</v>
          </cell>
          <cell r="CZ1013">
            <v>0.02</v>
          </cell>
          <cell r="DA1013">
            <v>0.04</v>
          </cell>
          <cell r="DB1013">
            <v>0.02</v>
          </cell>
          <cell r="DC1013">
            <v>0.01</v>
          </cell>
          <cell r="DD1013">
            <v>0.04</v>
          </cell>
          <cell r="DE1013">
            <v>0.01</v>
          </cell>
          <cell r="DF1013">
            <v>0.01</v>
          </cell>
          <cell r="DG1013">
            <v>0.01</v>
          </cell>
          <cell r="DH1013">
            <v>0</v>
          </cell>
          <cell r="DI1013">
            <v>0.02</v>
          </cell>
          <cell r="DJ1013">
            <v>0.02</v>
          </cell>
          <cell r="DK1013">
            <v>0.02</v>
          </cell>
          <cell r="DL1013">
            <v>0.04</v>
          </cell>
          <cell r="DM1013">
            <v>-7.0000000000000007E-2</v>
          </cell>
          <cell r="DN1013">
            <v>0.05</v>
          </cell>
          <cell r="DO1013">
            <v>0.02</v>
          </cell>
          <cell r="DP1013">
            <v>0</v>
          </cell>
          <cell r="DQ1013">
            <v>0.04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-0.01</v>
          </cell>
          <cell r="G1014">
            <v>-0.03</v>
          </cell>
          <cell r="H1014">
            <v>-0.01</v>
          </cell>
          <cell r="I1014">
            <v>0</v>
          </cell>
          <cell r="J1014">
            <v>0</v>
          </cell>
          <cell r="K1014">
            <v>0</v>
          </cell>
          <cell r="L1014">
            <v>-0.03</v>
          </cell>
          <cell r="M1014">
            <v>0</v>
          </cell>
          <cell r="N1014">
            <v>0.01</v>
          </cell>
          <cell r="O1014">
            <v>-0.03</v>
          </cell>
          <cell r="P1014">
            <v>-0.04</v>
          </cell>
          <cell r="Q1014">
            <v>0</v>
          </cell>
          <cell r="R1014">
            <v>-0.02</v>
          </cell>
          <cell r="S1014">
            <v>-0.03</v>
          </cell>
          <cell r="T1014">
            <v>-0.04</v>
          </cell>
          <cell r="U1014">
            <v>-0.03</v>
          </cell>
          <cell r="V1014">
            <v>0</v>
          </cell>
          <cell r="W1014">
            <v>0.27</v>
          </cell>
          <cell r="X1014">
            <v>0</v>
          </cell>
          <cell r="Y1014">
            <v>0.21</v>
          </cell>
          <cell r="Z1014">
            <v>-0.02</v>
          </cell>
          <cell r="AA1014">
            <v>-0.01</v>
          </cell>
          <cell r="AB1014">
            <v>0.01</v>
          </cell>
          <cell r="AC1014">
            <v>-0.04</v>
          </cell>
          <cell r="AD1014">
            <v>-0.06</v>
          </cell>
          <cell r="AE1014">
            <v>0</v>
          </cell>
          <cell r="AF1014">
            <v>0.03</v>
          </cell>
          <cell r="AG1014">
            <v>0</v>
          </cell>
          <cell r="AH1014">
            <v>0</v>
          </cell>
          <cell r="AI1014">
            <v>0</v>
          </cell>
          <cell r="AJ1014">
            <v>0.1</v>
          </cell>
          <cell r="AK1014">
            <v>0</v>
          </cell>
          <cell r="AL1014">
            <v>-0.01</v>
          </cell>
          <cell r="AM1014">
            <v>0</v>
          </cell>
          <cell r="AN1014">
            <v>-0.01</v>
          </cell>
          <cell r="AO1014">
            <v>0.03</v>
          </cell>
          <cell r="AP1014">
            <v>0</v>
          </cell>
          <cell r="AQ1014">
            <v>-0.01</v>
          </cell>
          <cell r="AR1014">
            <v>0.01</v>
          </cell>
          <cell r="AS1014">
            <v>-0.05</v>
          </cell>
          <cell r="AT1014">
            <v>-0.04</v>
          </cell>
          <cell r="AU1014">
            <v>0</v>
          </cell>
          <cell r="AV1014">
            <v>-0.03</v>
          </cell>
          <cell r="AW1014">
            <v>0.33</v>
          </cell>
          <cell r="AX1014">
            <v>0</v>
          </cell>
          <cell r="AY1014">
            <v>0.11</v>
          </cell>
          <cell r="AZ1014">
            <v>-0.04</v>
          </cell>
          <cell r="BA1014">
            <v>0.01</v>
          </cell>
          <cell r="BB1014">
            <v>0</v>
          </cell>
          <cell r="BC1014">
            <v>7.0000000000000007E-2</v>
          </cell>
          <cell r="BD1014">
            <v>0</v>
          </cell>
          <cell r="BE1014">
            <v>-0.05</v>
          </cell>
          <cell r="BF1014">
            <v>-0.06</v>
          </cell>
          <cell r="BG1014">
            <v>0.01</v>
          </cell>
          <cell r="BH1014">
            <v>0.02</v>
          </cell>
          <cell r="BI1014">
            <v>0</v>
          </cell>
          <cell r="BJ1014">
            <v>0</v>
          </cell>
          <cell r="BK1014">
            <v>0</v>
          </cell>
          <cell r="BL1014">
            <v>0.05</v>
          </cell>
          <cell r="BM1014">
            <v>-7.0000000000000007E-2</v>
          </cell>
          <cell r="BN1014">
            <v>0.03</v>
          </cell>
          <cell r="BO1014">
            <v>0.14000000000000001</v>
          </cell>
          <cell r="BP1014">
            <v>0</v>
          </cell>
          <cell r="BQ1014">
            <v>0</v>
          </cell>
          <cell r="BR1014">
            <v>0.03</v>
          </cell>
          <cell r="BS1014">
            <v>0</v>
          </cell>
          <cell r="BT1014">
            <v>-0.02</v>
          </cell>
          <cell r="BU1014">
            <v>0</v>
          </cell>
          <cell r="BV1014">
            <v>0</v>
          </cell>
          <cell r="BW1014">
            <v>-0.1</v>
          </cell>
          <cell r="BX1014">
            <v>0</v>
          </cell>
          <cell r="BY1014">
            <v>0.19</v>
          </cell>
          <cell r="BZ1014">
            <v>0.02</v>
          </cell>
          <cell r="CA1014">
            <v>-0.03</v>
          </cell>
          <cell r="CB1014">
            <v>0.04</v>
          </cell>
          <cell r="CC1014">
            <v>0</v>
          </cell>
          <cell r="CD1014">
            <v>0</v>
          </cell>
          <cell r="CE1014">
            <v>0.04</v>
          </cell>
          <cell r="CF1014">
            <v>0.09</v>
          </cell>
          <cell r="CG1014">
            <v>-0.05</v>
          </cell>
          <cell r="CH1014">
            <v>-0.01</v>
          </cell>
          <cell r="CI1014">
            <v>-0.4</v>
          </cell>
          <cell r="CJ1014">
            <v>0.32</v>
          </cell>
          <cell r="CK1014">
            <v>0</v>
          </cell>
          <cell r="CL1014">
            <v>0.18</v>
          </cell>
          <cell r="CM1014">
            <v>0.05</v>
          </cell>
          <cell r="CN1014">
            <v>0.11</v>
          </cell>
          <cell r="CO1014">
            <v>0</v>
          </cell>
          <cell r="CP1014">
            <v>0</v>
          </cell>
          <cell r="CQ1014">
            <v>0.08</v>
          </cell>
          <cell r="CR1014">
            <v>0.06</v>
          </cell>
          <cell r="CS1014">
            <v>0</v>
          </cell>
          <cell r="CT1014">
            <v>0</v>
          </cell>
          <cell r="CU1014">
            <v>0</v>
          </cell>
          <cell r="CV1014">
            <v>-0.05</v>
          </cell>
          <cell r="CW1014">
            <v>-0.05</v>
          </cell>
          <cell r="CX1014">
            <v>0</v>
          </cell>
          <cell r="CY1014">
            <v>0.14000000000000001</v>
          </cell>
          <cell r="CZ1014">
            <v>7.0000000000000007E-2</v>
          </cell>
          <cell r="DA1014">
            <v>0.05</v>
          </cell>
          <cell r="DB1014">
            <v>-0.04</v>
          </cell>
          <cell r="DC1014">
            <v>0</v>
          </cell>
          <cell r="DD1014">
            <v>0.21</v>
          </cell>
          <cell r="DE1014">
            <v>0.01</v>
          </cell>
          <cell r="DF1014">
            <v>-0.01</v>
          </cell>
          <cell r="DG1014">
            <v>-0.01</v>
          </cell>
          <cell r="DH1014">
            <v>0</v>
          </cell>
          <cell r="DI1014">
            <v>-0.77</v>
          </cell>
          <cell r="DJ1014">
            <v>0</v>
          </cell>
          <cell r="DK1014">
            <v>0</v>
          </cell>
          <cell r="DL1014">
            <v>0.09</v>
          </cell>
          <cell r="DM1014">
            <v>0.08</v>
          </cell>
          <cell r="DN1014">
            <v>0.04</v>
          </cell>
          <cell r="DO1014">
            <v>-0.01</v>
          </cell>
          <cell r="DP1014">
            <v>0.06</v>
          </cell>
          <cell r="DQ1014">
            <v>0.1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</v>
          </cell>
          <cell r="G1017">
            <v>-0.01</v>
          </cell>
          <cell r="H1017">
            <v>-0.01</v>
          </cell>
          <cell r="I1017">
            <v>-0.01</v>
          </cell>
          <cell r="J1017">
            <v>0</v>
          </cell>
          <cell r="K1017">
            <v>0.03</v>
          </cell>
          <cell r="L1017">
            <v>0.06</v>
          </cell>
          <cell r="M1017">
            <v>0.02</v>
          </cell>
          <cell r="N1017">
            <v>0.01</v>
          </cell>
          <cell r="O1017">
            <v>0</v>
          </cell>
          <cell r="P1017">
            <v>0</v>
          </cell>
          <cell r="Q1017">
            <v>0.01</v>
          </cell>
          <cell r="R1017">
            <v>0.01</v>
          </cell>
          <cell r="S1017">
            <v>0</v>
          </cell>
          <cell r="T1017">
            <v>0</v>
          </cell>
          <cell r="U1017">
            <v>-0.01</v>
          </cell>
          <cell r="V1017">
            <v>0</v>
          </cell>
          <cell r="W1017">
            <v>0</v>
          </cell>
          <cell r="X1017">
            <v>0.03</v>
          </cell>
          <cell r="Y1017">
            <v>0.06</v>
          </cell>
          <cell r="Z1017">
            <v>0.04</v>
          </cell>
          <cell r="AA1017">
            <v>0.02</v>
          </cell>
          <cell r="AB1017">
            <v>0</v>
          </cell>
          <cell r="AC1017">
            <v>0</v>
          </cell>
          <cell r="AD1017">
            <v>0.02</v>
          </cell>
          <cell r="AE1017">
            <v>0.01</v>
          </cell>
          <cell r="AF1017">
            <v>0</v>
          </cell>
          <cell r="AG1017">
            <v>0</v>
          </cell>
          <cell r="AH1017">
            <v>-0.01</v>
          </cell>
          <cell r="AI1017">
            <v>-0.01</v>
          </cell>
          <cell r="AJ1017">
            <v>0</v>
          </cell>
          <cell r="AK1017">
            <v>0.04</v>
          </cell>
          <cell r="AL1017">
            <v>0.05</v>
          </cell>
          <cell r="AM1017">
            <v>0.04</v>
          </cell>
          <cell r="AN1017">
            <v>0.02</v>
          </cell>
          <cell r="AO1017">
            <v>0</v>
          </cell>
          <cell r="AP1017">
            <v>0</v>
          </cell>
          <cell r="AQ1017">
            <v>0.01</v>
          </cell>
          <cell r="AR1017">
            <v>0.01</v>
          </cell>
          <cell r="AS1017">
            <v>-0.01</v>
          </cell>
          <cell r="AT1017">
            <v>0</v>
          </cell>
          <cell r="AU1017">
            <v>-0.01</v>
          </cell>
          <cell r="AV1017">
            <v>0</v>
          </cell>
          <cell r="AW1017">
            <v>0</v>
          </cell>
          <cell r="AX1017">
            <v>0.04</v>
          </cell>
          <cell r="AY1017">
            <v>7.0000000000000007E-2</v>
          </cell>
          <cell r="AZ1017">
            <v>0.04</v>
          </cell>
          <cell r="BA1017">
            <v>0.02</v>
          </cell>
          <cell r="BB1017">
            <v>0</v>
          </cell>
          <cell r="BC1017">
            <v>0</v>
          </cell>
          <cell r="BD1017">
            <v>0.02</v>
          </cell>
          <cell r="BE1017">
            <v>0.01</v>
          </cell>
          <cell r="BF1017">
            <v>0</v>
          </cell>
          <cell r="BG1017">
            <v>0</v>
          </cell>
          <cell r="BH1017">
            <v>0</v>
          </cell>
          <cell r="BI1017">
            <v>-0.03</v>
          </cell>
          <cell r="BJ1017">
            <v>0</v>
          </cell>
          <cell r="BK1017">
            <v>0.05</v>
          </cell>
          <cell r="BL1017">
            <v>0.05</v>
          </cell>
          <cell r="BM1017">
            <v>0.04</v>
          </cell>
          <cell r="BN1017">
            <v>0.02</v>
          </cell>
          <cell r="BO1017">
            <v>0.01</v>
          </cell>
          <cell r="BP1017">
            <v>0</v>
          </cell>
          <cell r="BQ1017">
            <v>0.02</v>
          </cell>
          <cell r="BR1017">
            <v>0.01</v>
          </cell>
          <cell r="BS1017">
            <v>0.01</v>
          </cell>
          <cell r="BT1017">
            <v>-0.02</v>
          </cell>
          <cell r="BU1017">
            <v>0</v>
          </cell>
          <cell r="BV1017">
            <v>0</v>
          </cell>
          <cell r="BW1017">
            <v>0</v>
          </cell>
          <cell r="BX1017">
            <v>0.05</v>
          </cell>
          <cell r="BY1017">
            <v>0.06</v>
          </cell>
          <cell r="BZ1017">
            <v>0.04</v>
          </cell>
          <cell r="CA1017">
            <v>0.02</v>
          </cell>
          <cell r="CB1017">
            <v>0.01</v>
          </cell>
          <cell r="CC1017">
            <v>0.01</v>
          </cell>
          <cell r="CD1017">
            <v>0.02</v>
          </cell>
          <cell r="CE1017">
            <v>0.01</v>
          </cell>
          <cell r="CF1017">
            <v>-0.01</v>
          </cell>
          <cell r="CG1017">
            <v>0</v>
          </cell>
          <cell r="CH1017">
            <v>-0.01</v>
          </cell>
          <cell r="CI1017">
            <v>-0.01</v>
          </cell>
          <cell r="CJ1017">
            <v>0.01</v>
          </cell>
          <cell r="CK1017">
            <v>0.05</v>
          </cell>
          <cell r="CL1017">
            <v>0.06</v>
          </cell>
          <cell r="CM1017">
            <v>0.04</v>
          </cell>
          <cell r="CN1017">
            <v>0.03</v>
          </cell>
          <cell r="CO1017">
            <v>0.01</v>
          </cell>
          <cell r="CP1017">
            <v>0.01</v>
          </cell>
          <cell r="CQ1017">
            <v>0.03</v>
          </cell>
          <cell r="CR1017">
            <v>0.01</v>
          </cell>
          <cell r="CS1017">
            <v>0</v>
          </cell>
          <cell r="CT1017">
            <v>0</v>
          </cell>
          <cell r="CU1017">
            <v>-0.01</v>
          </cell>
          <cell r="CV1017">
            <v>0</v>
          </cell>
          <cell r="CW1017">
            <v>0</v>
          </cell>
          <cell r="CX1017">
            <v>0.06</v>
          </cell>
          <cell r="CY1017">
            <v>0.05</v>
          </cell>
          <cell r="CZ1017">
            <v>0.04</v>
          </cell>
          <cell r="DA1017">
            <v>0.03</v>
          </cell>
          <cell r="DB1017">
            <v>0.01</v>
          </cell>
          <cell r="DC1017">
            <v>0.01</v>
          </cell>
          <cell r="DD1017">
            <v>0.03</v>
          </cell>
          <cell r="DE1017">
            <v>0.02</v>
          </cell>
          <cell r="DF1017">
            <v>0</v>
          </cell>
          <cell r="DG1017">
            <v>0</v>
          </cell>
          <cell r="DH1017">
            <v>0</v>
          </cell>
          <cell r="DI1017">
            <v>-0.01</v>
          </cell>
          <cell r="DJ1017">
            <v>0.01</v>
          </cell>
          <cell r="DK1017">
            <v>0.06</v>
          </cell>
          <cell r="DL1017">
            <v>0.06</v>
          </cell>
          <cell r="DM1017">
            <v>0.04</v>
          </cell>
          <cell r="DN1017">
            <v>0.03</v>
          </cell>
          <cell r="DO1017">
            <v>0.01</v>
          </cell>
          <cell r="DP1017">
            <v>0.01</v>
          </cell>
          <cell r="DQ1017">
            <v>0.03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-0.02</v>
          </cell>
          <cell r="S1024">
            <v>-0.05</v>
          </cell>
          <cell r="T1024">
            <v>-0.04</v>
          </cell>
          <cell r="U1024">
            <v>-0.04</v>
          </cell>
          <cell r="V1024">
            <v>-0.02</v>
          </cell>
          <cell r="W1024">
            <v>0.01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-0.03</v>
          </cell>
          <cell r="AD1024">
            <v>-0.02</v>
          </cell>
          <cell r="AE1024">
            <v>-0.02</v>
          </cell>
          <cell r="AF1024">
            <v>-0.09</v>
          </cell>
          <cell r="AG1024">
            <v>-7.0000000000000007E-2</v>
          </cell>
          <cell r="AH1024">
            <v>-0.06</v>
          </cell>
          <cell r="AI1024">
            <v>7.0000000000000007E-2</v>
          </cell>
          <cell r="AJ1024">
            <v>0.01</v>
          </cell>
          <cell r="AK1024">
            <v>0.03</v>
          </cell>
          <cell r="AL1024">
            <v>0</v>
          </cell>
          <cell r="AM1024">
            <v>0.01</v>
          </cell>
          <cell r="AN1024">
            <v>-0.01</v>
          </cell>
          <cell r="AO1024">
            <v>-0.01</v>
          </cell>
          <cell r="AP1024">
            <v>-7.0000000000000007E-2</v>
          </cell>
          <cell r="AQ1024">
            <v>-0.05</v>
          </cell>
          <cell r="AR1024">
            <v>0</v>
          </cell>
          <cell r="AS1024">
            <v>-0.01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0.02</v>
          </cell>
          <cell r="G1026">
            <v>0.01</v>
          </cell>
          <cell r="H1026">
            <v>0.01</v>
          </cell>
          <cell r="I1026">
            <v>0</v>
          </cell>
          <cell r="J1026">
            <v>-0.01</v>
          </cell>
          <cell r="K1026">
            <v>0.01</v>
          </cell>
          <cell r="L1026">
            <v>0.02</v>
          </cell>
          <cell r="M1026">
            <v>0.02</v>
          </cell>
          <cell r="N1026">
            <v>0.01</v>
          </cell>
          <cell r="O1026">
            <v>0.02</v>
          </cell>
          <cell r="P1026">
            <v>0</v>
          </cell>
          <cell r="Q1026">
            <v>0</v>
          </cell>
          <cell r="R1026">
            <v>0.01</v>
          </cell>
          <cell r="S1026">
            <v>0.03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0.03</v>
          </cell>
          <cell r="Z1026">
            <v>0</v>
          </cell>
          <cell r="AA1026">
            <v>0.02</v>
          </cell>
          <cell r="AB1026">
            <v>0.05</v>
          </cell>
          <cell r="AC1026">
            <v>-0.01</v>
          </cell>
          <cell r="AD1026">
            <v>-0.03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-0.01</v>
          </cell>
          <cell r="K1030">
            <v>0</v>
          </cell>
          <cell r="L1030">
            <v>0.01</v>
          </cell>
          <cell r="M1030">
            <v>0.01</v>
          </cell>
          <cell r="N1030">
            <v>0.01</v>
          </cell>
          <cell r="O1030">
            <v>0</v>
          </cell>
          <cell r="P1030">
            <v>-0.01</v>
          </cell>
          <cell r="Q1030">
            <v>-0.01</v>
          </cell>
          <cell r="R1030">
            <v>0</v>
          </cell>
          <cell r="S1030">
            <v>-0.01</v>
          </cell>
          <cell r="T1030">
            <v>-0.01</v>
          </cell>
          <cell r="U1030">
            <v>-0.01</v>
          </cell>
          <cell r="V1030">
            <v>0</v>
          </cell>
          <cell r="W1030">
            <v>-0.01</v>
          </cell>
          <cell r="X1030">
            <v>0</v>
          </cell>
          <cell r="Y1030">
            <v>0</v>
          </cell>
          <cell r="Z1030">
            <v>0</v>
          </cell>
          <cell r="AA1030">
            <v>0.01</v>
          </cell>
          <cell r="AB1030">
            <v>0</v>
          </cell>
          <cell r="AC1030">
            <v>-0.01</v>
          </cell>
          <cell r="AD1030">
            <v>-0.01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0.01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-0.01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0.01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0.03</v>
          </cell>
          <cell r="AA1039">
            <v>0.01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0.01</v>
          </cell>
          <cell r="AM1039">
            <v>0.02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0.03</v>
          </cell>
          <cell r="BA1039">
            <v>0</v>
          </cell>
          <cell r="BB1039">
            <v>0.01</v>
          </cell>
          <cell r="BC1039">
            <v>0</v>
          </cell>
          <cell r="BD1039">
            <v>-0.06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0.02</v>
          </cell>
          <cell r="BM1039">
            <v>0</v>
          </cell>
          <cell r="BN1039">
            <v>0.01</v>
          </cell>
          <cell r="BO1039">
            <v>0</v>
          </cell>
          <cell r="BP1039">
            <v>-0.05</v>
          </cell>
          <cell r="BQ1039">
            <v>-0.01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-0.01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-0.01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-0.01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-0.01</v>
          </cell>
          <cell r="BE1041">
            <v>0</v>
          </cell>
          <cell r="BF1041">
            <v>0</v>
          </cell>
          <cell r="BG1041">
            <v>-0.01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-0.01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-0.01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-0.01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-0.01</v>
          </cell>
          <cell r="AG1061">
            <v>-0.01</v>
          </cell>
          <cell r="AH1061">
            <v>-0.01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-0.01</v>
          </cell>
          <cell r="AQ1061">
            <v>-0.01</v>
          </cell>
          <cell r="AR1061">
            <v>0</v>
          </cell>
          <cell r="AS1061">
            <v>-0.01</v>
          </cell>
          <cell r="AT1061">
            <v>-0.01</v>
          </cell>
          <cell r="AU1061">
            <v>-0.01</v>
          </cell>
          <cell r="AV1061">
            <v>-0.01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-0.01</v>
          </cell>
          <cell r="BD1061">
            <v>-0.01</v>
          </cell>
          <cell r="BE1061">
            <v>0</v>
          </cell>
          <cell r="BF1061">
            <v>-0.01</v>
          </cell>
          <cell r="BG1061">
            <v>-0.01</v>
          </cell>
          <cell r="BH1061">
            <v>-0.01</v>
          </cell>
          <cell r="BI1061">
            <v>-0.01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-0.01</v>
          </cell>
          <cell r="BQ1061">
            <v>0</v>
          </cell>
          <cell r="BR1061">
            <v>0</v>
          </cell>
          <cell r="BS1061">
            <v>-0.01</v>
          </cell>
          <cell r="BT1061">
            <v>0</v>
          </cell>
          <cell r="BU1061">
            <v>-0.01</v>
          </cell>
          <cell r="BV1061">
            <v>-0.01</v>
          </cell>
          <cell r="BW1061">
            <v>-0.01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-0.01</v>
          </cell>
          <cell r="CD1061">
            <v>-0.01</v>
          </cell>
          <cell r="CE1061">
            <v>-0.01</v>
          </cell>
          <cell r="CF1061">
            <v>-0.01</v>
          </cell>
          <cell r="CG1061">
            <v>-0.01</v>
          </cell>
          <cell r="CH1061">
            <v>-0.01</v>
          </cell>
          <cell r="CI1061">
            <v>-0.01</v>
          </cell>
          <cell r="CJ1061">
            <v>-0.01</v>
          </cell>
          <cell r="CK1061">
            <v>-0.01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-0.01</v>
          </cell>
          <cell r="CQ1061">
            <v>-0.01</v>
          </cell>
          <cell r="CR1061">
            <v>-0.01</v>
          </cell>
          <cell r="CS1061">
            <v>-0.01</v>
          </cell>
          <cell r="CT1061">
            <v>-0.01</v>
          </cell>
          <cell r="CU1061">
            <v>-0.01</v>
          </cell>
          <cell r="CV1061">
            <v>-0.01</v>
          </cell>
          <cell r="CW1061">
            <v>-0.01</v>
          </cell>
          <cell r="CX1061">
            <v>-0.01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-0.01</v>
          </cell>
          <cell r="DD1061">
            <v>-0.01</v>
          </cell>
          <cell r="DE1061">
            <v>-0.01</v>
          </cell>
          <cell r="DF1061">
            <v>-0.01</v>
          </cell>
          <cell r="DG1061">
            <v>-0.01</v>
          </cell>
          <cell r="DH1061">
            <v>-0.01</v>
          </cell>
          <cell r="DI1061">
            <v>-0.01</v>
          </cell>
          <cell r="DJ1061">
            <v>-0.01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-0.01</v>
          </cell>
          <cell r="DQ1061">
            <v>-0.02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-0.01</v>
          </cell>
          <cell r="BT1064">
            <v>-0.01</v>
          </cell>
          <cell r="BU1064">
            <v>-0.01</v>
          </cell>
          <cell r="BV1064">
            <v>-0.01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-0.01</v>
          </cell>
          <cell r="CE1064">
            <v>0</v>
          </cell>
          <cell r="CF1064">
            <v>-0.01</v>
          </cell>
          <cell r="CG1064">
            <v>-0.01</v>
          </cell>
          <cell r="CH1064">
            <v>0</v>
          </cell>
          <cell r="CI1064">
            <v>-0.01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-0.01</v>
          </cell>
          <cell r="CR1064">
            <v>0</v>
          </cell>
          <cell r="CS1064">
            <v>-0.01</v>
          </cell>
          <cell r="CT1064">
            <v>-0.01</v>
          </cell>
          <cell r="CU1064">
            <v>-0.01</v>
          </cell>
          <cell r="CV1064">
            <v>-0.01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-0.01</v>
          </cell>
          <cell r="DD1064">
            <v>-0.01</v>
          </cell>
          <cell r="DE1064">
            <v>-0.01</v>
          </cell>
          <cell r="DF1064">
            <v>-0.01</v>
          </cell>
          <cell r="DG1064">
            <v>-0.02</v>
          </cell>
          <cell r="DH1064">
            <v>-0.01</v>
          </cell>
          <cell r="DI1064">
            <v>-0.01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-0.01</v>
          </cell>
          <cell r="DQ1064">
            <v>-0.01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0.04</v>
          </cell>
          <cell r="K1073">
            <v>0</v>
          </cell>
          <cell r="L1073">
            <v>0</v>
          </cell>
          <cell r="M1073">
            <v>0.01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-0.1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0.01</v>
          </cell>
          <cell r="X1073">
            <v>0</v>
          </cell>
          <cell r="Y1073">
            <v>0</v>
          </cell>
          <cell r="Z1073">
            <v>-0.01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-0.08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-0.01</v>
          </cell>
          <cell r="AK1073">
            <v>0</v>
          </cell>
          <cell r="AL1073">
            <v>-0.01</v>
          </cell>
          <cell r="AM1073">
            <v>0.01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-0.06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0.05</v>
          </cell>
          <cell r="AY1073">
            <v>0.13</v>
          </cell>
          <cell r="AZ1073">
            <v>0.08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-0.12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-0.05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-0.02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0.01</v>
          </cell>
          <cell r="CA1073">
            <v>0</v>
          </cell>
          <cell r="CB1073">
            <v>0.02</v>
          </cell>
          <cell r="CC1073">
            <v>0</v>
          </cell>
          <cell r="CD1073">
            <v>0</v>
          </cell>
          <cell r="CE1073">
            <v>-0.04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0.05</v>
          </cell>
          <cell r="CK1073">
            <v>0</v>
          </cell>
          <cell r="CL1073">
            <v>0</v>
          </cell>
          <cell r="CM1073">
            <v>0.01</v>
          </cell>
          <cell r="CN1073">
            <v>0</v>
          </cell>
          <cell r="CO1073">
            <v>0.02</v>
          </cell>
          <cell r="CP1073">
            <v>0</v>
          </cell>
          <cell r="CQ1073">
            <v>0</v>
          </cell>
          <cell r="CR1073">
            <v>-0.03</v>
          </cell>
          <cell r="CS1073">
            <v>0</v>
          </cell>
          <cell r="CT1073">
            <v>0</v>
          </cell>
          <cell r="CU1073">
            <v>-0.01</v>
          </cell>
          <cell r="CV1073">
            <v>0</v>
          </cell>
          <cell r="CW1073">
            <v>0.01</v>
          </cell>
          <cell r="CX1073">
            <v>0</v>
          </cell>
          <cell r="CY1073">
            <v>0.03</v>
          </cell>
          <cell r="CZ1073">
            <v>0.03</v>
          </cell>
          <cell r="DA1073">
            <v>0</v>
          </cell>
          <cell r="DB1073">
            <v>0.01</v>
          </cell>
          <cell r="DC1073">
            <v>0</v>
          </cell>
          <cell r="DD1073">
            <v>0</v>
          </cell>
          <cell r="DE1073">
            <v>-0.02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-0.19</v>
          </cell>
          <cell r="DK1073">
            <v>0</v>
          </cell>
          <cell r="DL1073">
            <v>0</v>
          </cell>
          <cell r="DM1073">
            <v>0.01</v>
          </cell>
          <cell r="DN1073">
            <v>0</v>
          </cell>
          <cell r="DO1073">
            <v>0.01</v>
          </cell>
          <cell r="DP1073">
            <v>0</v>
          </cell>
          <cell r="DQ1073">
            <v>0.01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8">
          <cell r="R1078">
            <v>2029</v>
          </cell>
          <cell r="AE1078">
            <v>2030</v>
          </cell>
          <cell r="AR1078">
            <v>2031</v>
          </cell>
          <cell r="BE1078">
            <v>2032</v>
          </cell>
          <cell r="BR1078">
            <v>2033</v>
          </cell>
          <cell r="CE1078">
            <v>2034</v>
          </cell>
          <cell r="CR1078">
            <v>2035</v>
          </cell>
          <cell r="DE1078">
            <v>2036</v>
          </cell>
          <cell r="DR1078">
            <v>2037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15.7</v>
          </cell>
          <cell r="S1085">
            <v>0</v>
          </cell>
          <cell r="T1085">
            <v>0</v>
          </cell>
          <cell r="U1085">
            <v>15.7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7.4</v>
          </cell>
          <cell r="AS1085">
            <v>0</v>
          </cell>
          <cell r="AT1085">
            <v>0</v>
          </cell>
          <cell r="AU1085">
            <v>0</v>
          </cell>
          <cell r="AV1085">
            <v>7.4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7.9</v>
          </cell>
          <cell r="BF1085">
            <v>0</v>
          </cell>
          <cell r="BG1085">
            <v>0</v>
          </cell>
          <cell r="BH1085">
            <v>0</v>
          </cell>
          <cell r="BI1085">
            <v>7.9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18.03</v>
          </cell>
          <cell r="BS1085">
            <v>0</v>
          </cell>
          <cell r="BT1085">
            <v>0</v>
          </cell>
          <cell r="BU1085">
            <v>5.3</v>
          </cell>
          <cell r="BV1085">
            <v>12.72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24.21</v>
          </cell>
          <cell r="CF1085">
            <v>0</v>
          </cell>
          <cell r="CG1085">
            <v>0</v>
          </cell>
          <cell r="CH1085">
            <v>0</v>
          </cell>
          <cell r="CI1085">
            <v>24.21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13.63</v>
          </cell>
          <cell r="CS1085">
            <v>0</v>
          </cell>
          <cell r="CT1085">
            <v>0</v>
          </cell>
          <cell r="CU1085">
            <v>8.4700000000000006</v>
          </cell>
          <cell r="CV1085">
            <v>5.17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120.59</v>
          </cell>
          <cell r="DF1085">
            <v>0</v>
          </cell>
          <cell r="DG1085">
            <v>9.0299999999999994</v>
          </cell>
          <cell r="DH1085">
            <v>38.92</v>
          </cell>
          <cell r="DI1085">
            <v>60.43</v>
          </cell>
          <cell r="DJ1085">
            <v>5.27</v>
          </cell>
          <cell r="DK1085">
            <v>6.94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-0.03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276.43</v>
          </cell>
          <cell r="S1086">
            <v>70.239999999999995</v>
          </cell>
          <cell r="T1086">
            <v>52.67</v>
          </cell>
          <cell r="U1086">
            <v>65.17</v>
          </cell>
          <cell r="V1086">
            <v>27.62</v>
          </cell>
          <cell r="W1086">
            <v>-20.34</v>
          </cell>
          <cell r="X1086">
            <v>-1.75</v>
          </cell>
          <cell r="Y1086">
            <v>0</v>
          </cell>
          <cell r="Z1086">
            <v>5.98</v>
          </cell>
          <cell r="AA1086">
            <v>-3.32</v>
          </cell>
          <cell r="AB1086">
            <v>0</v>
          </cell>
          <cell r="AC1086">
            <v>47.23</v>
          </cell>
          <cell r="AD1086">
            <v>32.96</v>
          </cell>
          <cell r="AE1086">
            <v>244.89</v>
          </cell>
          <cell r="AF1086">
            <v>81.510000000000005</v>
          </cell>
          <cell r="AG1086">
            <v>59.63</v>
          </cell>
          <cell r="AH1086">
            <v>71.599999999999994</v>
          </cell>
          <cell r="AI1086">
            <v>-42.14</v>
          </cell>
          <cell r="AJ1086">
            <v>-14.42</v>
          </cell>
          <cell r="AK1086">
            <v>-27.32</v>
          </cell>
          <cell r="AL1086">
            <v>0.26</v>
          </cell>
          <cell r="AM1086">
            <v>-11.4</v>
          </cell>
          <cell r="AN1086">
            <v>4.9400000000000004</v>
          </cell>
          <cell r="AO1086">
            <v>3.79</v>
          </cell>
          <cell r="AP1086">
            <v>67.34</v>
          </cell>
          <cell r="AQ1086">
            <v>51.1</v>
          </cell>
          <cell r="AR1086">
            <v>294.24</v>
          </cell>
          <cell r="AS1086">
            <v>115.43</v>
          </cell>
          <cell r="AT1086">
            <v>49.53</v>
          </cell>
          <cell r="AU1086">
            <v>47.86</v>
          </cell>
          <cell r="AV1086">
            <v>-0.83</v>
          </cell>
          <cell r="AW1086">
            <v>-1.35</v>
          </cell>
          <cell r="AX1086">
            <v>12.73</v>
          </cell>
          <cell r="AY1086">
            <v>-9.27</v>
          </cell>
          <cell r="AZ1086">
            <v>4.5199999999999996</v>
          </cell>
          <cell r="BA1086">
            <v>-14.18</v>
          </cell>
          <cell r="BB1086">
            <v>2.15</v>
          </cell>
          <cell r="BC1086">
            <v>46.83</v>
          </cell>
          <cell r="BD1086">
            <v>40.840000000000003</v>
          </cell>
          <cell r="BE1086">
            <v>319.02</v>
          </cell>
          <cell r="BF1086">
            <v>46.9</v>
          </cell>
          <cell r="BG1086">
            <v>34.04</v>
          </cell>
          <cell r="BH1086">
            <v>61.57</v>
          </cell>
          <cell r="BI1086">
            <v>17.41</v>
          </cell>
          <cell r="BJ1086">
            <v>16.260000000000002</v>
          </cell>
          <cell r="BK1086">
            <v>-12.94</v>
          </cell>
          <cell r="BL1086">
            <v>-1.84</v>
          </cell>
          <cell r="BM1086">
            <v>-0.3</v>
          </cell>
          <cell r="BN1086">
            <v>2.8</v>
          </cell>
          <cell r="BO1086">
            <v>26.82</v>
          </cell>
          <cell r="BP1086">
            <v>36.729999999999997</v>
          </cell>
          <cell r="BQ1086">
            <v>91.57</v>
          </cell>
          <cell r="BR1086">
            <v>371.38</v>
          </cell>
          <cell r="BS1086">
            <v>99.13</v>
          </cell>
          <cell r="BT1086">
            <v>36.81</v>
          </cell>
          <cell r="BU1086">
            <v>55.52</v>
          </cell>
          <cell r="BV1086">
            <v>-3.85</v>
          </cell>
          <cell r="BW1086">
            <v>10.23</v>
          </cell>
          <cell r="BX1086">
            <v>-1.74</v>
          </cell>
          <cell r="BY1086">
            <v>0.36</v>
          </cell>
          <cell r="BZ1086">
            <v>12.43</v>
          </cell>
          <cell r="CA1086">
            <v>4.18</v>
          </cell>
          <cell r="CB1086">
            <v>3.25</v>
          </cell>
          <cell r="CC1086">
            <v>55.48</v>
          </cell>
          <cell r="CD1086">
            <v>99.6</v>
          </cell>
          <cell r="CE1086">
            <v>363.6</v>
          </cell>
          <cell r="CF1086">
            <v>144.44</v>
          </cell>
          <cell r="CG1086">
            <v>63.31</v>
          </cell>
          <cell r="CH1086">
            <v>64.14</v>
          </cell>
          <cell r="CI1086">
            <v>7.15</v>
          </cell>
          <cell r="CJ1086">
            <v>4</v>
          </cell>
          <cell r="CK1086">
            <v>-10.79</v>
          </cell>
          <cell r="CL1086">
            <v>10.57</v>
          </cell>
          <cell r="CM1086">
            <v>-6.06</v>
          </cell>
          <cell r="CN1086">
            <v>22.87</v>
          </cell>
          <cell r="CO1086">
            <v>26.95</v>
          </cell>
          <cell r="CP1086">
            <v>-11.05</v>
          </cell>
          <cell r="CQ1086">
            <v>48.06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-16.52</v>
          </cell>
          <cell r="G1088">
            <v>-5.64</v>
          </cell>
          <cell r="H1088">
            <v>-5.38</v>
          </cell>
          <cell r="I1088">
            <v>0.5</v>
          </cell>
          <cell r="J1088">
            <v>4.32</v>
          </cell>
          <cell r="K1088">
            <v>-4.43</v>
          </cell>
          <cell r="L1088">
            <v>-20.73</v>
          </cell>
          <cell r="M1088">
            <v>-20.27</v>
          </cell>
          <cell r="N1088">
            <v>-6.11</v>
          </cell>
          <cell r="O1088">
            <v>-16.88</v>
          </cell>
          <cell r="P1088">
            <v>-1.22</v>
          </cell>
          <cell r="Q1088">
            <v>-2.21</v>
          </cell>
          <cell r="R1088">
            <v>-77.040000000000006</v>
          </cell>
          <cell r="S1088">
            <v>-22.29</v>
          </cell>
          <cell r="T1088">
            <v>1.17</v>
          </cell>
          <cell r="U1088">
            <v>2.02</v>
          </cell>
          <cell r="V1088">
            <v>-2.98</v>
          </cell>
          <cell r="W1088">
            <v>0.16</v>
          </cell>
          <cell r="X1088">
            <v>-1.2</v>
          </cell>
          <cell r="Y1088">
            <v>-27.21</v>
          </cell>
          <cell r="Z1088">
            <v>-4.2699999999999996</v>
          </cell>
          <cell r="AA1088">
            <v>-15.87</v>
          </cell>
          <cell r="AB1088">
            <v>-45.12</v>
          </cell>
          <cell r="AC1088">
            <v>8.0299999999999994</v>
          </cell>
          <cell r="AD1088">
            <v>30.51</v>
          </cell>
          <cell r="AE1088">
            <v>-35.520000000000003</v>
          </cell>
          <cell r="AF1088">
            <v>-0.11</v>
          </cell>
          <cell r="AG1088">
            <v>-0.28000000000000003</v>
          </cell>
          <cell r="AH1088">
            <v>0.52</v>
          </cell>
          <cell r="AI1088">
            <v>-0.64</v>
          </cell>
          <cell r="AJ1088">
            <v>-0.52</v>
          </cell>
          <cell r="AK1088">
            <v>-4.58</v>
          </cell>
          <cell r="AL1088">
            <v>-2.2599999999999998</v>
          </cell>
          <cell r="AM1088">
            <v>0</v>
          </cell>
          <cell r="AN1088">
            <v>-26.97</v>
          </cell>
          <cell r="AO1088">
            <v>9.3800000000000008</v>
          </cell>
          <cell r="AP1088">
            <v>-3.83</v>
          </cell>
          <cell r="AQ1088">
            <v>-6.21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122.51</v>
          </cell>
          <cell r="G1089">
            <v>197.23</v>
          </cell>
          <cell r="H1089">
            <v>207.78</v>
          </cell>
          <cell r="I1089">
            <v>618.73</v>
          </cell>
          <cell r="J1089">
            <v>-113.67</v>
          </cell>
          <cell r="K1089">
            <v>16.309999999999999</v>
          </cell>
          <cell r="L1089">
            <v>5.67</v>
          </cell>
          <cell r="M1089">
            <v>7.75</v>
          </cell>
          <cell r="N1089">
            <v>105.16</v>
          </cell>
          <cell r="O1089">
            <v>182.68</v>
          </cell>
          <cell r="P1089">
            <v>257.57</v>
          </cell>
          <cell r="Q1089">
            <v>241.33</v>
          </cell>
          <cell r="R1089">
            <v>1555.36</v>
          </cell>
          <cell r="S1089">
            <v>188.37</v>
          </cell>
          <cell r="T1089">
            <v>240.78</v>
          </cell>
          <cell r="U1089">
            <v>276.5</v>
          </cell>
          <cell r="V1089">
            <v>378.71</v>
          </cell>
          <cell r="W1089">
            <v>-31.92</v>
          </cell>
          <cell r="X1089">
            <v>5.46</v>
          </cell>
          <cell r="Y1089">
            <v>0.02</v>
          </cell>
          <cell r="Z1089">
            <v>4.95</v>
          </cell>
          <cell r="AA1089">
            <v>55.34</v>
          </cell>
          <cell r="AB1089">
            <v>162.41999999999999</v>
          </cell>
          <cell r="AC1089">
            <v>187.5</v>
          </cell>
          <cell r="AD1089">
            <v>87.22</v>
          </cell>
          <cell r="AE1089">
            <v>1564.82</v>
          </cell>
          <cell r="AF1089">
            <v>182.02</v>
          </cell>
          <cell r="AG1089">
            <v>141.83000000000001</v>
          </cell>
          <cell r="AH1089">
            <v>157.41999999999999</v>
          </cell>
          <cell r="AI1089">
            <v>488.73</v>
          </cell>
          <cell r="AJ1089">
            <v>92.99</v>
          </cell>
          <cell r="AK1089">
            <v>129.82</v>
          </cell>
          <cell r="AL1089">
            <v>22.94</v>
          </cell>
          <cell r="AM1089">
            <v>3.92</v>
          </cell>
          <cell r="AN1089">
            <v>86.7</v>
          </cell>
          <cell r="AO1089">
            <v>-281.7</v>
          </cell>
          <cell r="AP1089">
            <v>314.20999999999998</v>
          </cell>
          <cell r="AQ1089">
            <v>225.93</v>
          </cell>
          <cell r="AR1089">
            <v>1442.51</v>
          </cell>
          <cell r="AS1089">
            <v>167.94</v>
          </cell>
          <cell r="AT1089">
            <v>-0.03</v>
          </cell>
          <cell r="AU1089">
            <v>198.97</v>
          </cell>
          <cell r="AV1089">
            <v>418.52</v>
          </cell>
          <cell r="AW1089">
            <v>132.63999999999999</v>
          </cell>
          <cell r="AX1089">
            <v>97.91</v>
          </cell>
          <cell r="AY1089">
            <v>0.1</v>
          </cell>
          <cell r="AZ1089">
            <v>0</v>
          </cell>
          <cell r="BA1089">
            <v>79.06</v>
          </cell>
          <cell r="BB1089">
            <v>106.04</v>
          </cell>
          <cell r="BC1089">
            <v>164.93</v>
          </cell>
          <cell r="BD1089">
            <v>76.42</v>
          </cell>
          <cell r="BE1089">
            <v>1432.6</v>
          </cell>
          <cell r="BF1089">
            <v>113.99</v>
          </cell>
          <cell r="BG1089">
            <v>44.73</v>
          </cell>
          <cell r="BH1089">
            <v>62.55</v>
          </cell>
          <cell r="BI1089">
            <v>460.52</v>
          </cell>
          <cell r="BJ1089">
            <v>84.71</v>
          </cell>
          <cell r="BK1089">
            <v>70.069999999999993</v>
          </cell>
          <cell r="BL1089">
            <v>0</v>
          </cell>
          <cell r="BM1089">
            <v>0</v>
          </cell>
          <cell r="BN1089">
            <v>29.83</v>
          </cell>
          <cell r="BO1089">
            <v>101.26</v>
          </cell>
          <cell r="BP1089">
            <v>328.16</v>
          </cell>
          <cell r="BQ1089">
            <v>136.78</v>
          </cell>
          <cell r="BR1089">
            <v>2000.26</v>
          </cell>
          <cell r="BS1089">
            <v>115.17</v>
          </cell>
          <cell r="BT1089">
            <v>112.82</v>
          </cell>
          <cell r="BU1089">
            <v>294.33</v>
          </cell>
          <cell r="BV1089">
            <v>518.21</v>
          </cell>
          <cell r="BW1089">
            <v>201.33</v>
          </cell>
          <cell r="BX1089">
            <v>141.41</v>
          </cell>
          <cell r="BY1089">
            <v>0</v>
          </cell>
          <cell r="BZ1089">
            <v>0</v>
          </cell>
          <cell r="CA1089">
            <v>144.43</v>
          </cell>
          <cell r="CB1089">
            <v>120.28</v>
          </cell>
          <cell r="CC1089">
            <v>215.24</v>
          </cell>
          <cell r="CD1089">
            <v>137.05000000000001</v>
          </cell>
          <cell r="CE1089">
            <v>1815.29</v>
          </cell>
          <cell r="CF1089">
            <v>118.79</v>
          </cell>
          <cell r="CG1089">
            <v>136.19999999999999</v>
          </cell>
          <cell r="CH1089">
            <v>304.02999999999997</v>
          </cell>
          <cell r="CI1089">
            <v>513.87</v>
          </cell>
          <cell r="CJ1089">
            <v>117.04</v>
          </cell>
          <cell r="CK1089">
            <v>141.1</v>
          </cell>
          <cell r="CL1089">
            <v>21.55</v>
          </cell>
          <cell r="CM1089">
            <v>0</v>
          </cell>
          <cell r="CN1089">
            <v>95.75</v>
          </cell>
          <cell r="CO1089">
            <v>112.8</v>
          </cell>
          <cell r="CP1089">
            <v>177.93</v>
          </cell>
          <cell r="CQ1089">
            <v>76.23</v>
          </cell>
          <cell r="CR1089">
            <v>2229.5700000000002</v>
          </cell>
          <cell r="CS1089">
            <v>126.28</v>
          </cell>
          <cell r="CT1089">
            <v>169.68</v>
          </cell>
          <cell r="CU1089">
            <v>238.58</v>
          </cell>
          <cell r="CV1089">
            <v>541.44000000000005</v>
          </cell>
          <cell r="CW1089">
            <v>296.08999999999997</v>
          </cell>
          <cell r="CX1089">
            <v>170.23</v>
          </cell>
          <cell r="CY1089">
            <v>13.47</v>
          </cell>
          <cell r="CZ1089">
            <v>5.36</v>
          </cell>
          <cell r="DA1089">
            <v>171.17</v>
          </cell>
          <cell r="DB1089">
            <v>139.76</v>
          </cell>
          <cell r="DC1089">
            <v>262.77999999999997</v>
          </cell>
          <cell r="DD1089">
            <v>94.72</v>
          </cell>
          <cell r="DE1089">
            <v>2653.4</v>
          </cell>
          <cell r="DF1089">
            <v>291.36</v>
          </cell>
          <cell r="DG1089">
            <v>430.92</v>
          </cell>
          <cell r="DH1089">
            <v>409.21</v>
          </cell>
          <cell r="DI1089">
            <v>382.32</v>
          </cell>
          <cell r="DJ1089">
            <v>255.73</v>
          </cell>
          <cell r="DK1089">
            <v>215.08</v>
          </cell>
          <cell r="DL1089">
            <v>32.44</v>
          </cell>
          <cell r="DM1089">
            <v>0</v>
          </cell>
          <cell r="DN1089">
            <v>86.72</v>
          </cell>
          <cell r="DO1089">
            <v>208.94</v>
          </cell>
          <cell r="DP1089">
            <v>164.68</v>
          </cell>
          <cell r="DQ1089">
            <v>176.01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16.600000000000001</v>
          </cell>
          <cell r="H1090">
            <v>18.75</v>
          </cell>
          <cell r="I1090">
            <v>141.22</v>
          </cell>
          <cell r="J1090">
            <v>-1.79</v>
          </cell>
          <cell r="K1090">
            <v>1.47</v>
          </cell>
          <cell r="L1090">
            <v>0</v>
          </cell>
          <cell r="M1090">
            <v>0</v>
          </cell>
          <cell r="N1090">
            <v>0</v>
          </cell>
          <cell r="O1090">
            <v>34.950000000000003</v>
          </cell>
          <cell r="P1090">
            <v>0</v>
          </cell>
          <cell r="Q1090">
            <v>0</v>
          </cell>
          <cell r="R1090">
            <v>853.89</v>
          </cell>
          <cell r="S1090">
            <v>99.71</v>
          </cell>
          <cell r="T1090">
            <v>75.36</v>
          </cell>
          <cell r="U1090">
            <v>209.13</v>
          </cell>
          <cell r="V1090">
            <v>272.12</v>
          </cell>
          <cell r="W1090">
            <v>-1.69</v>
          </cell>
          <cell r="X1090">
            <v>-7.53</v>
          </cell>
          <cell r="Y1090">
            <v>0</v>
          </cell>
          <cell r="Z1090">
            <v>0</v>
          </cell>
          <cell r="AA1090">
            <v>33.26</v>
          </cell>
          <cell r="AB1090">
            <v>51.15</v>
          </cell>
          <cell r="AC1090">
            <v>122.39</v>
          </cell>
          <cell r="AD1090">
            <v>0</v>
          </cell>
          <cell r="AE1090">
            <v>1354.2</v>
          </cell>
          <cell r="AF1090">
            <v>98.22</v>
          </cell>
          <cell r="AG1090">
            <v>53.73</v>
          </cell>
          <cell r="AH1090">
            <v>245.08</v>
          </cell>
          <cell r="AI1090">
            <v>409.87</v>
          </cell>
          <cell r="AJ1090">
            <v>42.79</v>
          </cell>
          <cell r="AK1090">
            <v>23.16</v>
          </cell>
          <cell r="AL1090">
            <v>0</v>
          </cell>
          <cell r="AM1090">
            <v>15.41</v>
          </cell>
          <cell r="AN1090">
            <v>16.64</v>
          </cell>
          <cell r="AO1090">
            <v>161.58000000000001</v>
          </cell>
          <cell r="AP1090">
            <v>228.75</v>
          </cell>
          <cell r="AQ1090">
            <v>58.98</v>
          </cell>
          <cell r="AR1090">
            <v>1812.12</v>
          </cell>
          <cell r="AS1090">
            <v>314.98</v>
          </cell>
          <cell r="AT1090">
            <v>110.94</v>
          </cell>
          <cell r="AU1090">
            <v>122.69</v>
          </cell>
          <cell r="AV1090">
            <v>349.73</v>
          </cell>
          <cell r="AW1090">
            <v>90.26</v>
          </cell>
          <cell r="AX1090">
            <v>87.09</v>
          </cell>
          <cell r="AY1090">
            <v>23.91</v>
          </cell>
          <cell r="AZ1090">
            <v>0</v>
          </cell>
          <cell r="BA1090">
            <v>111.18</v>
          </cell>
          <cell r="BB1090">
            <v>140.75</v>
          </cell>
          <cell r="BC1090">
            <v>333.35</v>
          </cell>
          <cell r="BD1090">
            <v>127.22</v>
          </cell>
          <cell r="BE1090">
            <v>1984.6</v>
          </cell>
          <cell r="BF1090">
            <v>316.95</v>
          </cell>
          <cell r="BG1090">
            <v>107.03</v>
          </cell>
          <cell r="BH1090">
            <v>193.56</v>
          </cell>
          <cell r="BI1090">
            <v>448.57</v>
          </cell>
          <cell r="BJ1090">
            <v>139.35</v>
          </cell>
          <cell r="BK1090">
            <v>159.38999999999999</v>
          </cell>
          <cell r="BL1090">
            <v>4.55</v>
          </cell>
          <cell r="BM1090">
            <v>0</v>
          </cell>
          <cell r="BN1090">
            <v>56.65</v>
          </cell>
          <cell r="BO1090">
            <v>141.84</v>
          </cell>
          <cell r="BP1090">
            <v>291.56</v>
          </cell>
          <cell r="BQ1090">
            <v>125.15</v>
          </cell>
          <cell r="BR1090">
            <v>2169.31</v>
          </cell>
          <cell r="BS1090">
            <v>252.61</v>
          </cell>
          <cell r="BT1090">
            <v>188.34</v>
          </cell>
          <cell r="BU1090">
            <v>318.18</v>
          </cell>
          <cell r="BV1090">
            <v>407.55</v>
          </cell>
          <cell r="BW1090">
            <v>140.27000000000001</v>
          </cell>
          <cell r="BX1090">
            <v>216.05</v>
          </cell>
          <cell r="BY1090">
            <v>15.07</v>
          </cell>
          <cell r="BZ1090">
            <v>1.54</v>
          </cell>
          <cell r="CA1090">
            <v>45.06</v>
          </cell>
          <cell r="CB1090">
            <v>190.21</v>
          </cell>
          <cell r="CC1090">
            <v>281.52</v>
          </cell>
          <cell r="CD1090">
            <v>112.91</v>
          </cell>
          <cell r="CE1090">
            <v>2001.34</v>
          </cell>
          <cell r="CF1090">
            <v>113.93</v>
          </cell>
          <cell r="CG1090">
            <v>224.88</v>
          </cell>
          <cell r="CH1090">
            <v>340.05</v>
          </cell>
          <cell r="CI1090">
            <v>348.55</v>
          </cell>
          <cell r="CJ1090">
            <v>286.64</v>
          </cell>
          <cell r="CK1090">
            <v>83.44</v>
          </cell>
          <cell r="CL1090">
            <v>50.15</v>
          </cell>
          <cell r="CM1090">
            <v>8.51</v>
          </cell>
          <cell r="CN1090">
            <v>53.41</v>
          </cell>
          <cell r="CO1090">
            <v>116.8</v>
          </cell>
          <cell r="CP1090">
            <v>233.96</v>
          </cell>
          <cell r="CQ1090">
            <v>141.02000000000001</v>
          </cell>
          <cell r="CR1090">
            <v>2244.0500000000002</v>
          </cell>
          <cell r="CS1090">
            <v>198.92</v>
          </cell>
          <cell r="CT1090">
            <v>232.51</v>
          </cell>
          <cell r="CU1090">
            <v>368.6</v>
          </cell>
          <cell r="CV1090">
            <v>346.87</v>
          </cell>
          <cell r="CW1090">
            <v>190.09</v>
          </cell>
          <cell r="CX1090">
            <v>139.25</v>
          </cell>
          <cell r="CY1090">
            <v>0.86</v>
          </cell>
          <cell r="CZ1090">
            <v>33.72</v>
          </cell>
          <cell r="DA1090">
            <v>30.79</v>
          </cell>
          <cell r="DB1090">
            <v>229.31</v>
          </cell>
          <cell r="DC1090">
            <v>267.37</v>
          </cell>
          <cell r="DD1090">
            <v>205.76</v>
          </cell>
          <cell r="DE1090">
            <v>2779.89</v>
          </cell>
          <cell r="DF1090">
            <v>351.78</v>
          </cell>
          <cell r="DG1090">
            <v>305.52999999999997</v>
          </cell>
          <cell r="DH1090">
            <v>424</v>
          </cell>
          <cell r="DI1090">
            <v>439.42</v>
          </cell>
          <cell r="DJ1090">
            <v>262.74</v>
          </cell>
          <cell r="DK1090">
            <v>160.75</v>
          </cell>
          <cell r="DL1090">
            <v>0.1</v>
          </cell>
          <cell r="DM1090">
            <v>22.49</v>
          </cell>
          <cell r="DN1090">
            <v>56.66</v>
          </cell>
          <cell r="DO1090">
            <v>146.41</v>
          </cell>
          <cell r="DP1090">
            <v>292.41000000000003</v>
          </cell>
          <cell r="DQ1090">
            <v>317.60000000000002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2168.58</v>
          </cell>
          <cell r="G1091">
            <v>903.64</v>
          </cell>
          <cell r="H1091">
            <v>1016.64</v>
          </cell>
          <cell r="I1091">
            <v>339.17</v>
          </cell>
          <cell r="J1091">
            <v>271.74</v>
          </cell>
          <cell r="K1091">
            <v>151.51</v>
          </cell>
          <cell r="L1091">
            <v>-154.43</v>
          </cell>
          <cell r="M1091">
            <v>-328.65</v>
          </cell>
          <cell r="N1091">
            <v>-320.52</v>
          </cell>
          <cell r="O1091">
            <v>52.5</v>
          </cell>
          <cell r="P1091">
            <v>726.97</v>
          </cell>
          <cell r="Q1091">
            <v>925.37</v>
          </cell>
          <cell r="R1091">
            <v>2347.42</v>
          </cell>
          <cell r="S1091">
            <v>629.73</v>
          </cell>
          <cell r="T1091">
            <v>465.89</v>
          </cell>
          <cell r="U1091">
            <v>410.98</v>
          </cell>
          <cell r="V1091">
            <v>210.33</v>
          </cell>
          <cell r="W1091">
            <v>-0.63</v>
          </cell>
          <cell r="X1091">
            <v>52</v>
          </cell>
          <cell r="Y1091">
            <v>29.64</v>
          </cell>
          <cell r="Z1091">
            <v>-80.010000000000005</v>
          </cell>
          <cell r="AA1091">
            <v>-178.66</v>
          </cell>
          <cell r="AB1091">
            <v>35.4</v>
          </cell>
          <cell r="AC1091">
            <v>493.76</v>
          </cell>
          <cell r="AD1091">
            <v>278.97000000000003</v>
          </cell>
          <cell r="AE1091">
            <v>2168.89</v>
          </cell>
          <cell r="AF1091">
            <v>766.15</v>
          </cell>
          <cell r="AG1091">
            <v>465.56</v>
          </cell>
          <cell r="AH1091">
            <v>432.12</v>
          </cell>
          <cell r="AI1091">
            <v>-29.12</v>
          </cell>
          <cell r="AJ1091">
            <v>28.01</v>
          </cell>
          <cell r="AK1091">
            <v>-10.66</v>
          </cell>
          <cell r="AL1091">
            <v>-8.31</v>
          </cell>
          <cell r="AM1091">
            <v>-108.76</v>
          </cell>
          <cell r="AN1091">
            <v>-287.76</v>
          </cell>
          <cell r="AO1091">
            <v>-112.38</v>
          </cell>
          <cell r="AP1091">
            <v>330.15</v>
          </cell>
          <cell r="AQ1091">
            <v>703.91</v>
          </cell>
          <cell r="AR1091">
            <v>2846.13</v>
          </cell>
          <cell r="AS1091">
            <v>859.49</v>
          </cell>
          <cell r="AT1091">
            <v>568.75</v>
          </cell>
          <cell r="AU1091">
            <v>415.75</v>
          </cell>
          <cell r="AV1091">
            <v>-43.43</v>
          </cell>
          <cell r="AW1091">
            <v>86.09</v>
          </cell>
          <cell r="AX1091">
            <v>5.08</v>
          </cell>
          <cell r="AY1091">
            <v>73.91</v>
          </cell>
          <cell r="AZ1091">
            <v>-93.3</v>
          </cell>
          <cell r="BA1091">
            <v>-148.9</v>
          </cell>
          <cell r="BB1091">
            <v>81.12</v>
          </cell>
          <cell r="BC1091">
            <v>242.57</v>
          </cell>
          <cell r="BD1091">
            <v>798.99</v>
          </cell>
          <cell r="BE1091">
            <v>3345.77</v>
          </cell>
          <cell r="BF1091">
            <v>1118.5999999999999</v>
          </cell>
          <cell r="BG1091">
            <v>591.54</v>
          </cell>
          <cell r="BH1091">
            <v>415.22</v>
          </cell>
          <cell r="BI1091">
            <v>-33.94</v>
          </cell>
          <cell r="BJ1091">
            <v>64.430000000000007</v>
          </cell>
          <cell r="BK1091">
            <v>-103.29</v>
          </cell>
          <cell r="BL1091">
            <v>86.28</v>
          </cell>
          <cell r="BM1091">
            <v>-81.99</v>
          </cell>
          <cell r="BN1091">
            <v>-89.62</v>
          </cell>
          <cell r="BO1091">
            <v>67.25</v>
          </cell>
          <cell r="BP1091">
            <v>291.86</v>
          </cell>
          <cell r="BQ1091">
            <v>1019.43</v>
          </cell>
          <cell r="BR1091">
            <v>1215.1199999999999</v>
          </cell>
          <cell r="BS1091">
            <v>619.49</v>
          </cell>
          <cell r="BT1091">
            <v>284.86</v>
          </cell>
          <cell r="BU1091">
            <v>139.99</v>
          </cell>
          <cell r="BV1091">
            <v>-96.42</v>
          </cell>
          <cell r="BW1091">
            <v>30.64</v>
          </cell>
          <cell r="BX1091">
            <v>-183.72</v>
          </cell>
          <cell r="BY1091">
            <v>-80.239999999999995</v>
          </cell>
          <cell r="BZ1091">
            <v>-91.75</v>
          </cell>
          <cell r="CA1091">
            <v>-101.28</v>
          </cell>
          <cell r="CB1091">
            <v>-4.59</v>
          </cell>
          <cell r="CC1091">
            <v>208.63</v>
          </cell>
          <cell r="CD1091">
            <v>489.51</v>
          </cell>
          <cell r="CE1091">
            <v>1749.11</v>
          </cell>
          <cell r="CF1091">
            <v>632.24</v>
          </cell>
          <cell r="CG1091">
            <v>331.17</v>
          </cell>
          <cell r="CH1091">
            <v>222.03</v>
          </cell>
          <cell r="CI1091">
            <v>-7.16</v>
          </cell>
          <cell r="CJ1091">
            <v>52.71</v>
          </cell>
          <cell r="CK1091">
            <v>-249.52</v>
          </cell>
          <cell r="CL1091">
            <v>35.24</v>
          </cell>
          <cell r="CM1091">
            <v>-36.28</v>
          </cell>
          <cell r="CN1091">
            <v>-12.01</v>
          </cell>
          <cell r="CO1091">
            <v>71.87</v>
          </cell>
          <cell r="CP1091">
            <v>138.80000000000001</v>
          </cell>
          <cell r="CQ1091">
            <v>570.03</v>
          </cell>
          <cell r="CR1091">
            <v>1318.57</v>
          </cell>
          <cell r="CS1091">
            <v>659.02</v>
          </cell>
          <cell r="CT1091">
            <v>301.63</v>
          </cell>
          <cell r="CU1091">
            <v>181.85</v>
          </cell>
          <cell r="CV1091">
            <v>93.22</v>
          </cell>
          <cell r="CW1091">
            <v>-50.9</v>
          </cell>
          <cell r="CX1091">
            <v>-62.7</v>
          </cell>
          <cell r="CY1091">
            <v>66.319999999999993</v>
          </cell>
          <cell r="CZ1091">
            <v>-64.75</v>
          </cell>
          <cell r="DA1091">
            <v>-34.81</v>
          </cell>
          <cell r="DB1091">
            <v>-47.89</v>
          </cell>
          <cell r="DC1091">
            <v>-153.5</v>
          </cell>
          <cell r="DD1091">
            <v>431.07</v>
          </cell>
          <cell r="DE1091">
            <v>1260.2</v>
          </cell>
          <cell r="DF1091">
            <v>559.32000000000005</v>
          </cell>
          <cell r="DG1091">
            <v>237.16</v>
          </cell>
          <cell r="DH1091">
            <v>96.87</v>
          </cell>
          <cell r="DI1091">
            <v>89.29</v>
          </cell>
          <cell r="DJ1091">
            <v>13.05</v>
          </cell>
          <cell r="DK1091">
            <v>-271.95999999999998</v>
          </cell>
          <cell r="DL1091">
            <v>0.68</v>
          </cell>
          <cell r="DM1091">
            <v>-57.24</v>
          </cell>
          <cell r="DN1091">
            <v>-41.28</v>
          </cell>
          <cell r="DO1091">
            <v>-28.89</v>
          </cell>
          <cell r="DP1091">
            <v>210.73</v>
          </cell>
          <cell r="DQ1091">
            <v>452.47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27.8</v>
          </cell>
          <cell r="G1092">
            <v>60.57</v>
          </cell>
          <cell r="H1092">
            <v>45.99</v>
          </cell>
          <cell r="I1092">
            <v>21.15</v>
          </cell>
          <cell r="J1092">
            <v>101.86</v>
          </cell>
          <cell r="K1092">
            <v>29.4</v>
          </cell>
          <cell r="L1092">
            <v>-120.63</v>
          </cell>
          <cell r="M1092">
            <v>-171.93</v>
          </cell>
          <cell r="N1092">
            <v>-95.48</v>
          </cell>
          <cell r="O1092">
            <v>21.28</v>
          </cell>
          <cell r="P1092">
            <v>92.98</v>
          </cell>
          <cell r="Q1092">
            <v>147.43</v>
          </cell>
          <cell r="R1092">
            <v>595.16999999999996</v>
          </cell>
          <cell r="S1092">
            <v>215.96</v>
          </cell>
          <cell r="T1092">
            <v>85.22</v>
          </cell>
          <cell r="U1092">
            <v>78.98</v>
          </cell>
          <cell r="V1092">
            <v>28.34</v>
          </cell>
          <cell r="W1092">
            <v>92.74</v>
          </cell>
          <cell r="X1092">
            <v>42.39</v>
          </cell>
          <cell r="Y1092">
            <v>-111.02</v>
          </cell>
          <cell r="Z1092">
            <v>-128.43</v>
          </cell>
          <cell r="AA1092">
            <v>-141.21</v>
          </cell>
          <cell r="AB1092">
            <v>-13.07</v>
          </cell>
          <cell r="AC1092">
            <v>119.85</v>
          </cell>
          <cell r="AD1092">
            <v>325.39999999999998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-25.16</v>
          </cell>
          <cell r="G1093">
            <v>0</v>
          </cell>
          <cell r="H1093">
            <v>0.5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-2.15</v>
          </cell>
          <cell r="Q1093">
            <v>-1.24</v>
          </cell>
          <cell r="R1093">
            <v>-25.65</v>
          </cell>
          <cell r="S1093">
            <v>-23.68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-1.97</v>
          </cell>
          <cell r="AD1093">
            <v>0</v>
          </cell>
          <cell r="AE1093">
            <v>-1.35</v>
          </cell>
          <cell r="AF1093">
            <v>-1.35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22.25</v>
          </cell>
          <cell r="BF1093">
            <v>0</v>
          </cell>
          <cell r="BG1093">
            <v>0</v>
          </cell>
          <cell r="BH1093">
            <v>0</v>
          </cell>
          <cell r="BI1093">
            <v>22.25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5.83</v>
          </cell>
          <cell r="BS1093">
            <v>-23.47</v>
          </cell>
          <cell r="BT1093">
            <v>0</v>
          </cell>
          <cell r="BU1093">
            <v>8.59</v>
          </cell>
          <cell r="BV1093">
            <v>24.06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-0.84</v>
          </cell>
          <cell r="CD1093">
            <v>-2.5</v>
          </cell>
          <cell r="CE1093">
            <v>-18.23</v>
          </cell>
          <cell r="CF1093">
            <v>-23.47</v>
          </cell>
          <cell r="CG1093">
            <v>0</v>
          </cell>
          <cell r="CH1093">
            <v>0</v>
          </cell>
          <cell r="CI1093">
            <v>7.45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-0.53</v>
          </cell>
          <cell r="CQ1093">
            <v>-1.68</v>
          </cell>
          <cell r="CR1093">
            <v>0.27</v>
          </cell>
          <cell r="CS1093">
            <v>-22.99</v>
          </cell>
          <cell r="CT1093">
            <v>0</v>
          </cell>
          <cell r="CU1093">
            <v>16.57</v>
          </cell>
          <cell r="CV1093">
            <v>9.99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-1.5</v>
          </cell>
          <cell r="DD1093">
            <v>-1.81</v>
          </cell>
          <cell r="DE1093">
            <v>155.47999999999999</v>
          </cell>
          <cell r="DF1093">
            <v>-20.62</v>
          </cell>
          <cell r="DG1093">
            <v>5.57</v>
          </cell>
          <cell r="DH1093">
            <v>64.83</v>
          </cell>
          <cell r="DI1093">
            <v>37.43</v>
          </cell>
          <cell r="DJ1093">
            <v>15.29</v>
          </cell>
          <cell r="DK1093">
            <v>26.73</v>
          </cell>
          <cell r="DL1093">
            <v>0</v>
          </cell>
          <cell r="DM1093">
            <v>0</v>
          </cell>
          <cell r="DN1093">
            <v>0</v>
          </cell>
          <cell r="DO1093">
            <v>8.4499999999999993</v>
          </cell>
          <cell r="DP1093">
            <v>17.829999999999998</v>
          </cell>
          <cell r="DQ1093">
            <v>-0.03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39.39</v>
          </cell>
          <cell r="J1095">
            <v>0</v>
          </cell>
          <cell r="K1095">
            <v>0</v>
          </cell>
          <cell r="L1095">
            <v>5.72</v>
          </cell>
          <cell r="M1095">
            <v>0.91</v>
          </cell>
          <cell r="N1095">
            <v>-6.93</v>
          </cell>
          <cell r="O1095">
            <v>0</v>
          </cell>
          <cell r="P1095">
            <v>0</v>
          </cell>
          <cell r="Q1095">
            <v>0</v>
          </cell>
          <cell r="R1095">
            <v>44.13</v>
          </cell>
          <cell r="S1095">
            <v>0</v>
          </cell>
          <cell r="T1095">
            <v>0</v>
          </cell>
          <cell r="U1095">
            <v>0</v>
          </cell>
          <cell r="V1095">
            <v>47.12</v>
          </cell>
          <cell r="W1095">
            <v>0</v>
          </cell>
          <cell r="X1095">
            <v>0</v>
          </cell>
          <cell r="Y1095">
            <v>8.56</v>
          </cell>
          <cell r="Z1095">
            <v>3.18</v>
          </cell>
          <cell r="AA1095">
            <v>-14.73</v>
          </cell>
          <cell r="AB1095">
            <v>0</v>
          </cell>
          <cell r="AC1095">
            <v>0</v>
          </cell>
          <cell r="AD1095">
            <v>0</v>
          </cell>
          <cell r="AE1095">
            <v>575.92999999999995</v>
          </cell>
          <cell r="AF1095">
            <v>0</v>
          </cell>
          <cell r="AG1095">
            <v>0</v>
          </cell>
          <cell r="AH1095">
            <v>0</v>
          </cell>
          <cell r="AI1095">
            <v>54.28</v>
          </cell>
          <cell r="AJ1095">
            <v>0</v>
          </cell>
          <cell r="AK1095">
            <v>0</v>
          </cell>
          <cell r="AL1095">
            <v>0</v>
          </cell>
          <cell r="AM1095">
            <v>-9.5399999999999991</v>
          </cell>
          <cell r="AN1095">
            <v>-31.19</v>
          </cell>
          <cell r="AO1095">
            <v>556.9</v>
          </cell>
          <cell r="AP1095">
            <v>16.62</v>
          </cell>
          <cell r="AQ1095">
            <v>-11.14</v>
          </cell>
          <cell r="AR1095">
            <v>7.68</v>
          </cell>
          <cell r="AS1095">
            <v>-5.73</v>
          </cell>
          <cell r="AT1095">
            <v>0</v>
          </cell>
          <cell r="AU1095">
            <v>0</v>
          </cell>
          <cell r="AV1095">
            <v>45.25</v>
          </cell>
          <cell r="AW1095">
            <v>0</v>
          </cell>
          <cell r="AX1095">
            <v>0</v>
          </cell>
          <cell r="AY1095">
            <v>-6.21</v>
          </cell>
          <cell r="AZ1095">
            <v>-7.7</v>
          </cell>
          <cell r="BA1095">
            <v>-42.06</v>
          </cell>
          <cell r="BB1095">
            <v>0.68</v>
          </cell>
          <cell r="BC1095">
            <v>21.63</v>
          </cell>
          <cell r="BD1095">
            <v>1.83</v>
          </cell>
          <cell r="BE1095">
            <v>-44.07</v>
          </cell>
          <cell r="BF1095">
            <v>2.91</v>
          </cell>
          <cell r="BG1095">
            <v>0</v>
          </cell>
          <cell r="BH1095">
            <v>0</v>
          </cell>
          <cell r="BI1095">
            <v>18.97</v>
          </cell>
          <cell r="BJ1095">
            <v>0</v>
          </cell>
          <cell r="BK1095">
            <v>0</v>
          </cell>
          <cell r="BL1095">
            <v>-1.59</v>
          </cell>
          <cell r="BM1095">
            <v>-11.96</v>
          </cell>
          <cell r="BN1095">
            <v>-53.35</v>
          </cell>
          <cell r="BO1095">
            <v>-2.85</v>
          </cell>
          <cell r="BP1095">
            <v>11.88</v>
          </cell>
          <cell r="BQ1095">
            <v>-8.09</v>
          </cell>
          <cell r="BR1095">
            <v>-56.04</v>
          </cell>
          <cell r="BS1095">
            <v>0.16</v>
          </cell>
          <cell r="BT1095">
            <v>0</v>
          </cell>
          <cell r="BU1095">
            <v>0</v>
          </cell>
          <cell r="BV1095">
            <v>27.35</v>
          </cell>
          <cell r="BW1095">
            <v>0</v>
          </cell>
          <cell r="BX1095">
            <v>-26.01</v>
          </cell>
          <cell r="BY1095">
            <v>-7.95</v>
          </cell>
          <cell r="BZ1095">
            <v>-7.86</v>
          </cell>
          <cell r="CA1095">
            <v>-37.28</v>
          </cell>
          <cell r="CB1095">
            <v>-9.69</v>
          </cell>
          <cell r="CC1095">
            <v>23.52</v>
          </cell>
          <cell r="CD1095">
            <v>-18.29</v>
          </cell>
          <cell r="CE1095">
            <v>-10.11</v>
          </cell>
          <cell r="CF1095">
            <v>4.3600000000000003</v>
          </cell>
          <cell r="CG1095">
            <v>15.3</v>
          </cell>
          <cell r="CH1095">
            <v>0</v>
          </cell>
          <cell r="CI1095">
            <v>18.149999999999999</v>
          </cell>
          <cell r="CJ1095">
            <v>0</v>
          </cell>
          <cell r="CK1095">
            <v>-7.23</v>
          </cell>
          <cell r="CL1095">
            <v>-7.37</v>
          </cell>
          <cell r="CM1095">
            <v>-10.99</v>
          </cell>
          <cell r="CN1095">
            <v>-32.97</v>
          </cell>
          <cell r="CO1095">
            <v>-10.94</v>
          </cell>
          <cell r="CP1095">
            <v>37.79</v>
          </cell>
          <cell r="CQ1095">
            <v>-16.22</v>
          </cell>
          <cell r="CR1095">
            <v>-45.08</v>
          </cell>
          <cell r="CS1095">
            <v>2.77</v>
          </cell>
          <cell r="CT1095">
            <v>4.9000000000000004</v>
          </cell>
          <cell r="CU1095">
            <v>0</v>
          </cell>
          <cell r="CV1095">
            <v>15.5</v>
          </cell>
          <cell r="CW1095">
            <v>0</v>
          </cell>
          <cell r="CX1095">
            <v>-15.53</v>
          </cell>
          <cell r="CY1095">
            <v>-30.63</v>
          </cell>
          <cell r="CZ1095">
            <v>-5.32</v>
          </cell>
          <cell r="DA1095">
            <v>-12.21</v>
          </cell>
          <cell r="DB1095">
            <v>-23.62</v>
          </cell>
          <cell r="DC1095">
            <v>18.059999999999999</v>
          </cell>
          <cell r="DD1095">
            <v>0.99</v>
          </cell>
          <cell r="DE1095">
            <v>43.21</v>
          </cell>
          <cell r="DF1095">
            <v>-10.18</v>
          </cell>
          <cell r="DG1095">
            <v>3.36</v>
          </cell>
          <cell r="DH1095">
            <v>-8</v>
          </cell>
          <cell r="DI1095">
            <v>-17.809999999999999</v>
          </cell>
          <cell r="DJ1095">
            <v>0</v>
          </cell>
          <cell r="DK1095">
            <v>122.43</v>
          </cell>
          <cell r="DL1095">
            <v>-15.8</v>
          </cell>
          <cell r="DM1095">
            <v>-6.46</v>
          </cell>
          <cell r="DN1095">
            <v>-37.43</v>
          </cell>
          <cell r="DO1095">
            <v>1.86</v>
          </cell>
          <cell r="DP1095">
            <v>13.64</v>
          </cell>
          <cell r="DQ1095">
            <v>-2.4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5.86</v>
          </cell>
          <cell r="M1097">
            <v>-2.4300000000000002</v>
          </cell>
          <cell r="N1097">
            <v>-0.69</v>
          </cell>
          <cell r="O1097">
            <v>20.350000000000001</v>
          </cell>
          <cell r="P1097">
            <v>0</v>
          </cell>
          <cell r="Q1097">
            <v>55.69</v>
          </cell>
          <cell r="R1097">
            <v>329.47</v>
          </cell>
          <cell r="S1097">
            <v>70.67</v>
          </cell>
          <cell r="T1097">
            <v>63.43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5.89</v>
          </cell>
          <cell r="Z1097">
            <v>1.76</v>
          </cell>
          <cell r="AA1097">
            <v>13.54</v>
          </cell>
          <cell r="AB1097">
            <v>26.1</v>
          </cell>
          <cell r="AC1097">
            <v>57.59</v>
          </cell>
          <cell r="AD1097">
            <v>90.49</v>
          </cell>
          <cell r="AE1097">
            <v>140.1</v>
          </cell>
          <cell r="AF1097">
            <v>13.44</v>
          </cell>
          <cell r="AG1097">
            <v>29.78</v>
          </cell>
          <cell r="AH1097">
            <v>0</v>
          </cell>
          <cell r="AI1097">
            <v>31.72</v>
          </cell>
          <cell r="AJ1097">
            <v>0</v>
          </cell>
          <cell r="AK1097">
            <v>14.63</v>
          </cell>
          <cell r="AL1097">
            <v>-3.83</v>
          </cell>
          <cell r="AM1097">
            <v>1.9</v>
          </cell>
          <cell r="AN1097">
            <v>2.23</v>
          </cell>
          <cell r="AO1097">
            <v>-3.98</v>
          </cell>
          <cell r="AP1097">
            <v>1.39</v>
          </cell>
          <cell r="AQ1097">
            <v>52.82</v>
          </cell>
          <cell r="AR1097">
            <v>131.12</v>
          </cell>
          <cell r="AS1097">
            <v>41.91</v>
          </cell>
          <cell r="AT1097">
            <v>30.37</v>
          </cell>
          <cell r="AU1097">
            <v>0</v>
          </cell>
          <cell r="AV1097">
            <v>40.42</v>
          </cell>
          <cell r="AW1097">
            <v>0</v>
          </cell>
          <cell r="AX1097">
            <v>-8.64</v>
          </cell>
          <cell r="AY1097">
            <v>-4.8</v>
          </cell>
          <cell r="AZ1097">
            <v>-1.35</v>
          </cell>
          <cell r="BA1097">
            <v>-34.92</v>
          </cell>
          <cell r="BB1097">
            <v>-1.91</v>
          </cell>
          <cell r="BC1097">
            <v>38.32</v>
          </cell>
          <cell r="BD1097">
            <v>31.72</v>
          </cell>
          <cell r="BE1097">
            <v>182.21</v>
          </cell>
          <cell r="BF1097">
            <v>38.479999999999997</v>
          </cell>
          <cell r="BG1097">
            <v>33.36</v>
          </cell>
          <cell r="BH1097">
            <v>0</v>
          </cell>
          <cell r="BI1097">
            <v>19.95</v>
          </cell>
          <cell r="BJ1097">
            <v>0</v>
          </cell>
          <cell r="BK1097">
            <v>11.08</v>
          </cell>
          <cell r="BL1097">
            <v>-3.66</v>
          </cell>
          <cell r="BM1097">
            <v>-11.7</v>
          </cell>
          <cell r="BN1097">
            <v>3.31</v>
          </cell>
          <cell r="BO1097">
            <v>13.9</v>
          </cell>
          <cell r="BP1097">
            <v>41.3</v>
          </cell>
          <cell r="BQ1097">
            <v>36.18</v>
          </cell>
          <cell r="BR1097">
            <v>116.71</v>
          </cell>
          <cell r="BS1097">
            <v>1.26</v>
          </cell>
          <cell r="BT1097">
            <v>38.69</v>
          </cell>
          <cell r="BU1097">
            <v>3.44</v>
          </cell>
          <cell r="BV1097">
            <v>4.6399999999999997</v>
          </cell>
          <cell r="BW1097">
            <v>0</v>
          </cell>
          <cell r="BX1097">
            <v>-8.7899999999999991</v>
          </cell>
          <cell r="BY1097">
            <v>10.49</v>
          </cell>
          <cell r="BZ1097">
            <v>5.52</v>
          </cell>
          <cell r="CA1097">
            <v>-18.18</v>
          </cell>
          <cell r="CB1097">
            <v>14.83</v>
          </cell>
          <cell r="CC1097">
            <v>18.22</v>
          </cell>
          <cell r="CD1097">
            <v>46.58</v>
          </cell>
          <cell r="CE1097">
            <v>118.27</v>
          </cell>
          <cell r="CF1097">
            <v>-5.05</v>
          </cell>
          <cell r="CG1097">
            <v>32.090000000000003</v>
          </cell>
          <cell r="CH1097">
            <v>26.79</v>
          </cell>
          <cell r="CI1097">
            <v>16.64</v>
          </cell>
          <cell r="CJ1097">
            <v>0</v>
          </cell>
          <cell r="CK1097">
            <v>-3.01</v>
          </cell>
          <cell r="CL1097">
            <v>-7.3</v>
          </cell>
          <cell r="CM1097">
            <v>-11.39</v>
          </cell>
          <cell r="CN1097">
            <v>-11.01</v>
          </cell>
          <cell r="CO1097">
            <v>-10.36</v>
          </cell>
          <cell r="CP1097">
            <v>27.69</v>
          </cell>
          <cell r="CQ1097">
            <v>63.19</v>
          </cell>
          <cell r="CR1097">
            <v>41.22</v>
          </cell>
          <cell r="CS1097">
            <v>-18.23</v>
          </cell>
          <cell r="CT1097">
            <v>18.899999999999999</v>
          </cell>
          <cell r="CU1097">
            <v>8.9700000000000006</v>
          </cell>
          <cell r="CV1097">
            <v>19.21</v>
          </cell>
          <cell r="CW1097">
            <v>0</v>
          </cell>
          <cell r="CX1097">
            <v>-22.38</v>
          </cell>
          <cell r="CY1097">
            <v>-4.8499999999999996</v>
          </cell>
          <cell r="CZ1097">
            <v>-19.66</v>
          </cell>
          <cell r="DA1097">
            <v>-16.59</v>
          </cell>
          <cell r="DB1097">
            <v>3.68</v>
          </cell>
          <cell r="DC1097">
            <v>30.06</v>
          </cell>
          <cell r="DD1097">
            <v>42.12</v>
          </cell>
          <cell r="DE1097">
            <v>29.5</v>
          </cell>
          <cell r="DF1097">
            <v>19.96</v>
          </cell>
          <cell r="DG1097">
            <v>22.36</v>
          </cell>
          <cell r="DH1097">
            <v>3.57</v>
          </cell>
          <cell r="DI1097">
            <v>-5.19</v>
          </cell>
          <cell r="DJ1097">
            <v>0</v>
          </cell>
          <cell r="DK1097">
            <v>-30.94</v>
          </cell>
          <cell r="DL1097">
            <v>-12.37</v>
          </cell>
          <cell r="DM1097">
            <v>-8.43</v>
          </cell>
          <cell r="DN1097">
            <v>-44.09</v>
          </cell>
          <cell r="DO1097">
            <v>-2.1</v>
          </cell>
          <cell r="DP1097">
            <v>17.79</v>
          </cell>
          <cell r="DQ1097">
            <v>68.94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-21.31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-21.31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-9.52</v>
          </cell>
          <cell r="N1099">
            <v>-0.02</v>
          </cell>
          <cell r="O1099">
            <v>0</v>
          </cell>
          <cell r="P1099">
            <v>0</v>
          </cell>
          <cell r="Q1099">
            <v>0</v>
          </cell>
          <cell r="R1099">
            <v>-0.06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-0.14000000000000001</v>
          </cell>
          <cell r="Z1099">
            <v>-7.15</v>
          </cell>
          <cell r="AA1099">
            <v>16.3</v>
          </cell>
          <cell r="AB1099">
            <v>0</v>
          </cell>
          <cell r="AC1099">
            <v>-9.52</v>
          </cell>
          <cell r="AD1099">
            <v>0.45</v>
          </cell>
          <cell r="AE1099">
            <v>-0.45</v>
          </cell>
          <cell r="AF1099">
            <v>0</v>
          </cell>
          <cell r="AG1099">
            <v>9.5299999999999994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-3.19</v>
          </cell>
          <cell r="AM1099">
            <v>-6.34</v>
          </cell>
          <cell r="AN1099">
            <v>-0.79</v>
          </cell>
          <cell r="AO1099">
            <v>-0.21</v>
          </cell>
          <cell r="AP1099">
            <v>0</v>
          </cell>
          <cell r="AQ1099">
            <v>0.56000000000000005</v>
          </cell>
          <cell r="AR1099">
            <v>-1.06</v>
          </cell>
          <cell r="AS1099">
            <v>-0.06</v>
          </cell>
          <cell r="AT1099">
            <v>-0.04</v>
          </cell>
          <cell r="AU1099">
            <v>0</v>
          </cell>
          <cell r="AV1099">
            <v>0</v>
          </cell>
          <cell r="AW1099">
            <v>-0.01</v>
          </cell>
          <cell r="AX1099">
            <v>-0.01</v>
          </cell>
          <cell r="AY1099">
            <v>-0.95</v>
          </cell>
          <cell r="AZ1099">
            <v>-6.71</v>
          </cell>
          <cell r="BA1099">
            <v>-0.9</v>
          </cell>
          <cell r="BB1099">
            <v>-2.4500000000000002</v>
          </cell>
          <cell r="BC1099">
            <v>0</v>
          </cell>
          <cell r="BD1099">
            <v>10.08</v>
          </cell>
          <cell r="BE1099">
            <v>-8.2200000000000006</v>
          </cell>
          <cell r="BF1099">
            <v>-0.06</v>
          </cell>
          <cell r="BG1099">
            <v>-0.04</v>
          </cell>
          <cell r="BH1099">
            <v>0</v>
          </cell>
          <cell r="BI1099">
            <v>0</v>
          </cell>
          <cell r="BJ1099">
            <v>-0.04</v>
          </cell>
          <cell r="BK1099">
            <v>-0.05</v>
          </cell>
          <cell r="BL1099">
            <v>-14.62</v>
          </cell>
          <cell r="BM1099">
            <v>-1.23</v>
          </cell>
          <cell r="BN1099">
            <v>-2.67</v>
          </cell>
          <cell r="BO1099">
            <v>0.19</v>
          </cell>
          <cell r="BP1099">
            <v>8.57</v>
          </cell>
          <cell r="BQ1099">
            <v>1.74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5.63</v>
          </cell>
          <cell r="G1100">
            <v>8.91</v>
          </cell>
          <cell r="H1100">
            <v>8.68</v>
          </cell>
          <cell r="I1100">
            <v>1.72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-0.27</v>
          </cell>
          <cell r="O1100">
            <v>1.45</v>
          </cell>
          <cell r="P1100">
            <v>7.57</v>
          </cell>
          <cell r="Q1100">
            <v>4.1900000000000004</v>
          </cell>
          <cell r="R1100">
            <v>40.409999999999997</v>
          </cell>
          <cell r="S1100">
            <v>8.61</v>
          </cell>
          <cell r="T1100">
            <v>1.34</v>
          </cell>
          <cell r="U1100">
            <v>8.6300000000000008</v>
          </cell>
          <cell r="V1100">
            <v>4.42</v>
          </cell>
          <cell r="W1100">
            <v>0</v>
          </cell>
          <cell r="X1100">
            <v>1.4</v>
          </cell>
          <cell r="Y1100">
            <v>0</v>
          </cell>
          <cell r="Z1100">
            <v>0</v>
          </cell>
          <cell r="AA1100">
            <v>-0.81</v>
          </cell>
          <cell r="AB1100">
            <v>5.41</v>
          </cell>
          <cell r="AC1100">
            <v>5.19</v>
          </cell>
          <cell r="AD1100">
            <v>6.23</v>
          </cell>
          <cell r="AE1100">
            <v>45.29</v>
          </cell>
          <cell r="AF1100">
            <v>8.2200000000000006</v>
          </cell>
          <cell r="AG1100">
            <v>7.24</v>
          </cell>
          <cell r="AH1100">
            <v>6.64</v>
          </cell>
          <cell r="AI1100">
            <v>4.03</v>
          </cell>
          <cell r="AJ1100">
            <v>1.34</v>
          </cell>
          <cell r="AK1100">
            <v>2.14</v>
          </cell>
          <cell r="AL1100">
            <v>0</v>
          </cell>
          <cell r="AM1100">
            <v>0</v>
          </cell>
          <cell r="AN1100">
            <v>-0.24</v>
          </cell>
          <cell r="AO1100">
            <v>4.41</v>
          </cell>
          <cell r="AP1100">
            <v>5.35</v>
          </cell>
          <cell r="AQ1100">
            <v>6.16</v>
          </cell>
          <cell r="AR1100">
            <v>27.76</v>
          </cell>
          <cell r="AS1100">
            <v>7.03</v>
          </cell>
          <cell r="AT1100">
            <v>2.14</v>
          </cell>
          <cell r="AU1100">
            <v>3.76</v>
          </cell>
          <cell r="AV1100">
            <v>1.71</v>
          </cell>
          <cell r="AW1100">
            <v>1.2</v>
          </cell>
          <cell r="AX1100">
            <v>0</v>
          </cell>
          <cell r="AY1100">
            <v>1.77</v>
          </cell>
          <cell r="AZ1100">
            <v>0</v>
          </cell>
          <cell r="BA1100">
            <v>0</v>
          </cell>
          <cell r="BB1100">
            <v>2.12</v>
          </cell>
          <cell r="BC1100">
            <v>1.1299999999999999</v>
          </cell>
          <cell r="BD1100">
            <v>6.89</v>
          </cell>
          <cell r="BE1100">
            <v>13.36</v>
          </cell>
          <cell r="BF1100">
            <v>4.17</v>
          </cell>
          <cell r="BG1100">
            <v>2.0499999999999998</v>
          </cell>
          <cell r="BH1100">
            <v>3.81</v>
          </cell>
          <cell r="BI1100">
            <v>1.52</v>
          </cell>
          <cell r="BJ1100">
            <v>0</v>
          </cell>
          <cell r="BK1100">
            <v>0.62</v>
          </cell>
          <cell r="BL1100">
            <v>-2</v>
          </cell>
          <cell r="BM1100">
            <v>0</v>
          </cell>
          <cell r="BN1100">
            <v>0.38</v>
          </cell>
          <cell r="BO1100">
            <v>-0.99</v>
          </cell>
          <cell r="BP1100">
            <v>2.0699999999999998</v>
          </cell>
          <cell r="BQ1100">
            <v>1.71</v>
          </cell>
          <cell r="BR1100">
            <v>12.15</v>
          </cell>
          <cell r="BS1100">
            <v>4.08</v>
          </cell>
          <cell r="BT1100">
            <v>-0.54</v>
          </cell>
          <cell r="BU1100">
            <v>2.52</v>
          </cell>
          <cell r="BV1100">
            <v>3.63</v>
          </cell>
          <cell r="BW1100">
            <v>0.36</v>
          </cell>
          <cell r="BX1100">
            <v>-1.87</v>
          </cell>
          <cell r="BY1100">
            <v>1.01</v>
          </cell>
          <cell r="BZ1100">
            <v>0.08</v>
          </cell>
          <cell r="CA1100">
            <v>-2.63</v>
          </cell>
          <cell r="CB1100">
            <v>1.36</v>
          </cell>
          <cell r="CC1100">
            <v>1.52</v>
          </cell>
          <cell r="CD1100">
            <v>2.63</v>
          </cell>
          <cell r="CE1100">
            <v>12.08</v>
          </cell>
          <cell r="CF1100">
            <v>5.63</v>
          </cell>
          <cell r="CG1100">
            <v>1.49</v>
          </cell>
          <cell r="CH1100">
            <v>1.06</v>
          </cell>
          <cell r="CI1100">
            <v>0.36</v>
          </cell>
          <cell r="CJ1100">
            <v>0.41</v>
          </cell>
          <cell r="CK1100">
            <v>0.32</v>
          </cell>
          <cell r="CL1100">
            <v>-1.1100000000000001</v>
          </cell>
          <cell r="CM1100">
            <v>-0.38</v>
          </cell>
          <cell r="CN1100">
            <v>-0.24</v>
          </cell>
          <cell r="CO1100">
            <v>-4.67</v>
          </cell>
          <cell r="CP1100">
            <v>4.18</v>
          </cell>
          <cell r="CQ1100">
            <v>5.03</v>
          </cell>
          <cell r="CR1100">
            <v>19.84</v>
          </cell>
          <cell r="CS1100">
            <v>10.77</v>
          </cell>
          <cell r="CT1100">
            <v>4.91</v>
          </cell>
          <cell r="CU1100">
            <v>3.6</v>
          </cell>
          <cell r="CV1100">
            <v>1.22</v>
          </cell>
          <cell r="CW1100">
            <v>0</v>
          </cell>
          <cell r="CX1100">
            <v>1.56</v>
          </cell>
          <cell r="CY1100">
            <v>-1.63</v>
          </cell>
          <cell r="CZ1100">
            <v>0</v>
          </cell>
          <cell r="DA1100">
            <v>0.68</v>
          </cell>
          <cell r="DB1100">
            <v>0.68</v>
          </cell>
          <cell r="DC1100">
            <v>-1.58</v>
          </cell>
          <cell r="DD1100">
            <v>-0.38</v>
          </cell>
          <cell r="DE1100">
            <v>0.5</v>
          </cell>
          <cell r="DF1100">
            <v>4.49</v>
          </cell>
          <cell r="DG1100">
            <v>3.56</v>
          </cell>
          <cell r="DH1100">
            <v>-3.17</v>
          </cell>
          <cell r="DI1100">
            <v>-0.14000000000000001</v>
          </cell>
          <cell r="DJ1100">
            <v>0.3</v>
          </cell>
          <cell r="DK1100">
            <v>-0.89</v>
          </cell>
          <cell r="DL1100">
            <v>-3</v>
          </cell>
          <cell r="DM1100">
            <v>-1.97</v>
          </cell>
          <cell r="DN1100">
            <v>0.06</v>
          </cell>
          <cell r="DO1100">
            <v>1.38</v>
          </cell>
          <cell r="DP1100">
            <v>-2.14</v>
          </cell>
          <cell r="DQ1100">
            <v>2.02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36.76</v>
          </cell>
          <cell r="G1101">
            <v>18.64</v>
          </cell>
          <cell r="H1101">
            <v>0</v>
          </cell>
          <cell r="I1101">
            <v>51.98</v>
          </cell>
          <cell r="J1101">
            <v>0</v>
          </cell>
          <cell r="K1101">
            <v>12.27</v>
          </cell>
          <cell r="L1101">
            <v>6.07</v>
          </cell>
          <cell r="M1101">
            <v>0.06</v>
          </cell>
          <cell r="N1101">
            <v>5.74</v>
          </cell>
          <cell r="O1101">
            <v>36.39</v>
          </cell>
          <cell r="P1101">
            <v>54.12</v>
          </cell>
          <cell r="Q1101">
            <v>93.13</v>
          </cell>
          <cell r="R1101">
            <v>548.97</v>
          </cell>
          <cell r="S1101">
            <v>154.18</v>
          </cell>
          <cell r="T1101">
            <v>62.83</v>
          </cell>
          <cell r="U1101">
            <v>53.55</v>
          </cell>
          <cell r="V1101">
            <v>65.59</v>
          </cell>
          <cell r="W1101">
            <v>0</v>
          </cell>
          <cell r="X1101">
            <v>4.38</v>
          </cell>
          <cell r="Y1101">
            <v>2.6</v>
          </cell>
          <cell r="Z1101">
            <v>0</v>
          </cell>
          <cell r="AA1101">
            <v>20.99</v>
          </cell>
          <cell r="AB1101">
            <v>37.46</v>
          </cell>
          <cell r="AC1101">
            <v>72.48</v>
          </cell>
          <cell r="AD1101">
            <v>74.92</v>
          </cell>
          <cell r="AE1101">
            <v>389.46</v>
          </cell>
          <cell r="AF1101">
            <v>89.04</v>
          </cell>
          <cell r="AG1101">
            <v>85.8</v>
          </cell>
          <cell r="AH1101">
            <v>2.71</v>
          </cell>
          <cell r="AI1101">
            <v>38.83</v>
          </cell>
          <cell r="AJ1101">
            <v>0</v>
          </cell>
          <cell r="AK1101">
            <v>14.36</v>
          </cell>
          <cell r="AL1101">
            <v>8.93</v>
          </cell>
          <cell r="AM1101">
            <v>-0.33</v>
          </cell>
          <cell r="AN1101">
            <v>30.32</v>
          </cell>
          <cell r="AO1101">
            <v>9.3800000000000008</v>
          </cell>
          <cell r="AP1101">
            <v>37.79</v>
          </cell>
          <cell r="AQ1101">
            <v>72.64</v>
          </cell>
          <cell r="AR1101">
            <v>318.94</v>
          </cell>
          <cell r="AS1101">
            <v>69.75</v>
          </cell>
          <cell r="AT1101">
            <v>78.16</v>
          </cell>
          <cell r="AU1101">
            <v>12.39</v>
          </cell>
          <cell r="AV1101">
            <v>26.54</v>
          </cell>
          <cell r="AW1101">
            <v>12.11</v>
          </cell>
          <cell r="AX1101">
            <v>8.35</v>
          </cell>
          <cell r="AY1101">
            <v>19.559999999999999</v>
          </cell>
          <cell r="AZ1101">
            <v>1.23</v>
          </cell>
          <cell r="BA1101">
            <v>2.72</v>
          </cell>
          <cell r="BB1101">
            <v>-5.59</v>
          </cell>
          <cell r="BC1101">
            <v>36.880000000000003</v>
          </cell>
          <cell r="BD1101">
            <v>56.84</v>
          </cell>
          <cell r="BE1101">
            <v>361.79</v>
          </cell>
          <cell r="BF1101">
            <v>50.05</v>
          </cell>
          <cell r="BG1101">
            <v>82.09</v>
          </cell>
          <cell r="BH1101">
            <v>20.8</v>
          </cell>
          <cell r="BI1101">
            <v>48.61</v>
          </cell>
          <cell r="BJ1101">
            <v>6.71</v>
          </cell>
          <cell r="BK1101">
            <v>16.32</v>
          </cell>
          <cell r="BL1101">
            <v>21.07</v>
          </cell>
          <cell r="BM1101">
            <v>-6.07</v>
          </cell>
          <cell r="BN1101">
            <v>17.91</v>
          </cell>
          <cell r="BO1101">
            <v>6.55</v>
          </cell>
          <cell r="BP1101">
            <v>59.73</v>
          </cell>
          <cell r="BQ1101">
            <v>38.01</v>
          </cell>
          <cell r="BR1101">
            <v>254.59</v>
          </cell>
          <cell r="BS1101">
            <v>60.26</v>
          </cell>
          <cell r="BT1101">
            <v>56.12</v>
          </cell>
          <cell r="BU1101">
            <v>23.31</v>
          </cell>
          <cell r="BV1101">
            <v>18.47</v>
          </cell>
          <cell r="BW1101">
            <v>-9.08</v>
          </cell>
          <cell r="BX1101">
            <v>-1.95</v>
          </cell>
          <cell r="BY1101">
            <v>-17.37</v>
          </cell>
          <cell r="BZ1101">
            <v>-14.85</v>
          </cell>
          <cell r="CA1101">
            <v>17.02</v>
          </cell>
          <cell r="CB1101">
            <v>8.93</v>
          </cell>
          <cell r="CC1101">
            <v>51.08</v>
          </cell>
          <cell r="CD1101">
            <v>62.65</v>
          </cell>
          <cell r="CE1101">
            <v>257.29000000000002</v>
          </cell>
          <cell r="CF1101">
            <v>64.98</v>
          </cell>
          <cell r="CG1101">
            <v>40.89</v>
          </cell>
          <cell r="CH1101">
            <v>24.08</v>
          </cell>
          <cell r="CI1101">
            <v>38.92</v>
          </cell>
          <cell r="CJ1101">
            <v>-6.34</v>
          </cell>
          <cell r="CK1101">
            <v>-9.5500000000000007</v>
          </cell>
          <cell r="CL1101">
            <v>-1.82</v>
          </cell>
          <cell r="CM1101">
            <v>-13.97</v>
          </cell>
          <cell r="CN1101">
            <v>-0.86</v>
          </cell>
          <cell r="CO1101">
            <v>6.27</v>
          </cell>
          <cell r="CP1101">
            <v>70.66</v>
          </cell>
          <cell r="CQ1101">
            <v>44.02</v>
          </cell>
          <cell r="CR1101">
            <v>277.13</v>
          </cell>
          <cell r="CS1101">
            <v>61.88</v>
          </cell>
          <cell r="CT1101">
            <v>38.82</v>
          </cell>
          <cell r="CU1101">
            <v>28.48</v>
          </cell>
          <cell r="CV1101">
            <v>24.34</v>
          </cell>
          <cell r="CW1101">
            <v>6.03</v>
          </cell>
          <cell r="CX1101">
            <v>-6.86</v>
          </cell>
          <cell r="CY1101">
            <v>-1.43</v>
          </cell>
          <cell r="CZ1101">
            <v>-14.55</v>
          </cell>
          <cell r="DA1101">
            <v>0.97</v>
          </cell>
          <cell r="DB1101">
            <v>15.39</v>
          </cell>
          <cell r="DC1101">
            <v>26.24</v>
          </cell>
          <cell r="DD1101">
            <v>97.84</v>
          </cell>
          <cell r="DE1101">
            <v>128.83000000000001</v>
          </cell>
          <cell r="DF1101">
            <v>34.909999999999997</v>
          </cell>
          <cell r="DG1101">
            <v>36.83</v>
          </cell>
          <cell r="DH1101">
            <v>18.62</v>
          </cell>
          <cell r="DI1101">
            <v>9.02</v>
          </cell>
          <cell r="DJ1101">
            <v>-2.52</v>
          </cell>
          <cell r="DK1101">
            <v>-30.3</v>
          </cell>
          <cell r="DL1101">
            <v>6.11</v>
          </cell>
          <cell r="DM1101">
            <v>2.81</v>
          </cell>
          <cell r="DN1101">
            <v>-27.14</v>
          </cell>
          <cell r="DO1101">
            <v>-9.77</v>
          </cell>
          <cell r="DP1101">
            <v>50.92</v>
          </cell>
          <cell r="DQ1101">
            <v>39.35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-2.4700000000000002</v>
          </cell>
          <cell r="G1102">
            <v>8.31</v>
          </cell>
          <cell r="H1102">
            <v>3.06</v>
          </cell>
          <cell r="I1102">
            <v>-3.09</v>
          </cell>
          <cell r="J1102">
            <v>-34.57</v>
          </cell>
          <cell r="K1102">
            <v>-17.36</v>
          </cell>
          <cell r="L1102">
            <v>-3.14</v>
          </cell>
          <cell r="M1102">
            <v>-4.62</v>
          </cell>
          <cell r="N1102">
            <v>-8.9499999999999993</v>
          </cell>
          <cell r="O1102">
            <v>2.2999999999999998</v>
          </cell>
          <cell r="P1102">
            <v>4.1100000000000003</v>
          </cell>
          <cell r="Q1102">
            <v>21.39</v>
          </cell>
          <cell r="R1102">
            <v>231.4</v>
          </cell>
          <cell r="S1102">
            <v>63.24</v>
          </cell>
          <cell r="T1102">
            <v>53.24</v>
          </cell>
          <cell r="U1102">
            <v>16.95</v>
          </cell>
          <cell r="V1102">
            <v>13.38</v>
          </cell>
          <cell r="W1102">
            <v>-18</v>
          </cell>
          <cell r="X1102">
            <v>-23.33</v>
          </cell>
          <cell r="Y1102">
            <v>4.9000000000000004</v>
          </cell>
          <cell r="Z1102">
            <v>5.03</v>
          </cell>
          <cell r="AA1102">
            <v>-17.36</v>
          </cell>
          <cell r="AB1102">
            <v>7.29</v>
          </cell>
          <cell r="AC1102">
            <v>41.55</v>
          </cell>
          <cell r="AD1102">
            <v>84.5</v>
          </cell>
          <cell r="AE1102">
            <v>12.03</v>
          </cell>
          <cell r="AF1102">
            <v>17.71</v>
          </cell>
          <cell r="AG1102">
            <v>12.26</v>
          </cell>
          <cell r="AH1102">
            <v>-10.4</v>
          </cell>
          <cell r="AI1102">
            <v>-9.5399999999999991</v>
          </cell>
          <cell r="AJ1102">
            <v>-6.47</v>
          </cell>
          <cell r="AK1102">
            <v>7.42</v>
          </cell>
          <cell r="AL1102">
            <v>-3.15</v>
          </cell>
          <cell r="AM1102">
            <v>-5.3</v>
          </cell>
          <cell r="AN1102">
            <v>-43.46</v>
          </cell>
          <cell r="AO1102">
            <v>-13.1</v>
          </cell>
          <cell r="AP1102">
            <v>15.41</v>
          </cell>
          <cell r="AQ1102">
            <v>50.65</v>
          </cell>
          <cell r="AR1102">
            <v>2.02</v>
          </cell>
          <cell r="AS1102">
            <v>18.8</v>
          </cell>
          <cell r="AT1102">
            <v>12.28</v>
          </cell>
          <cell r="AU1102">
            <v>-0.8</v>
          </cell>
          <cell r="AV1102">
            <v>-7.31</v>
          </cell>
          <cell r="AW1102">
            <v>-14.32</v>
          </cell>
          <cell r="AX1102">
            <v>-9.2899999999999991</v>
          </cell>
          <cell r="AY1102">
            <v>-8.85</v>
          </cell>
          <cell r="AZ1102">
            <v>-9</v>
          </cell>
          <cell r="BA1102">
            <v>-38.06</v>
          </cell>
          <cell r="BB1102">
            <v>9.1999999999999993</v>
          </cell>
          <cell r="BC1102">
            <v>16.2</v>
          </cell>
          <cell r="BD1102">
            <v>33.159999999999997</v>
          </cell>
          <cell r="BE1102">
            <v>-64.33</v>
          </cell>
          <cell r="BF1102">
            <v>11.03</v>
          </cell>
          <cell r="BG1102">
            <v>7.37</v>
          </cell>
          <cell r="BH1102">
            <v>1.1499999999999999</v>
          </cell>
          <cell r="BI1102">
            <v>-25.47</v>
          </cell>
          <cell r="BJ1102">
            <v>-5.19</v>
          </cell>
          <cell r="BK1102">
            <v>-15.32</v>
          </cell>
          <cell r="BL1102">
            <v>-27.75</v>
          </cell>
          <cell r="BM1102">
            <v>-31.33</v>
          </cell>
          <cell r="BN1102">
            <v>-33.549999999999997</v>
          </cell>
          <cell r="BO1102">
            <v>0.04</v>
          </cell>
          <cell r="BP1102">
            <v>26.4</v>
          </cell>
          <cell r="BQ1102">
            <v>28.29</v>
          </cell>
          <cell r="BR1102">
            <v>-65.84</v>
          </cell>
          <cell r="BS1102">
            <v>20.72</v>
          </cell>
          <cell r="BT1102">
            <v>7.96</v>
          </cell>
          <cell r="BU1102">
            <v>9.4</v>
          </cell>
          <cell r="BV1102">
            <v>-0.91</v>
          </cell>
          <cell r="BW1102">
            <v>-7.8</v>
          </cell>
          <cell r="BX1102">
            <v>-32.29</v>
          </cell>
          <cell r="BY1102">
            <v>-9.1999999999999993</v>
          </cell>
          <cell r="BZ1102">
            <v>-33.979999999999997</v>
          </cell>
          <cell r="CA1102">
            <v>-38.369999999999997</v>
          </cell>
          <cell r="CB1102">
            <v>-11.61</v>
          </cell>
          <cell r="CC1102">
            <v>5.3</v>
          </cell>
          <cell r="CD1102">
            <v>24.93</v>
          </cell>
          <cell r="CE1102">
            <v>-82.93</v>
          </cell>
          <cell r="CF1102">
            <v>6.08</v>
          </cell>
          <cell r="CG1102">
            <v>12.08</v>
          </cell>
          <cell r="CH1102">
            <v>-0.02</v>
          </cell>
          <cell r="CI1102">
            <v>-6.04</v>
          </cell>
          <cell r="CJ1102">
            <v>-7.54</v>
          </cell>
          <cell r="CK1102">
            <v>-43.15</v>
          </cell>
          <cell r="CL1102">
            <v>-10.37</v>
          </cell>
          <cell r="CM1102">
            <v>-23.36</v>
          </cell>
          <cell r="CN1102">
            <v>-23.15</v>
          </cell>
          <cell r="CO1102">
            <v>-9.32</v>
          </cell>
          <cell r="CP1102">
            <v>6.99</v>
          </cell>
          <cell r="CQ1102">
            <v>14.87</v>
          </cell>
          <cell r="CR1102">
            <v>103.41</v>
          </cell>
          <cell r="CS1102">
            <v>7.07</v>
          </cell>
          <cell r="CT1102">
            <v>9.35</v>
          </cell>
          <cell r="CU1102">
            <v>3.15</v>
          </cell>
          <cell r="CV1102">
            <v>-2.69</v>
          </cell>
          <cell r="CW1102">
            <v>-8.18</v>
          </cell>
          <cell r="CX1102">
            <v>-30.4</v>
          </cell>
          <cell r="CY1102">
            <v>-6.39</v>
          </cell>
          <cell r="CZ1102">
            <v>-15.26</v>
          </cell>
          <cell r="DA1102">
            <v>-37.78</v>
          </cell>
          <cell r="DB1102">
            <v>-2.63</v>
          </cell>
          <cell r="DC1102">
            <v>165.94</v>
          </cell>
          <cell r="DD1102">
            <v>21.22</v>
          </cell>
          <cell r="DE1102">
            <v>-16.25</v>
          </cell>
          <cell r="DF1102">
            <v>-0.4</v>
          </cell>
          <cell r="DG1102">
            <v>1.9</v>
          </cell>
          <cell r="DH1102">
            <v>2.8</v>
          </cell>
          <cell r="DI1102">
            <v>-0.27</v>
          </cell>
          <cell r="DJ1102">
            <v>-4.2300000000000004</v>
          </cell>
          <cell r="DK1102">
            <v>-7.17</v>
          </cell>
          <cell r="DL1102">
            <v>-1.1100000000000001</v>
          </cell>
          <cell r="DM1102">
            <v>-12.74</v>
          </cell>
          <cell r="DN1102">
            <v>-26.68</v>
          </cell>
          <cell r="DO1102">
            <v>-0.7</v>
          </cell>
          <cell r="DP1102">
            <v>16.12</v>
          </cell>
          <cell r="DQ1102">
            <v>16.22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350.48</v>
          </cell>
          <cell r="AF1105">
            <v>87.87</v>
          </cell>
          <cell r="AG1105">
            <v>76.12</v>
          </cell>
          <cell r="AH1105">
            <v>62.84</v>
          </cell>
          <cell r="AI1105">
            <v>41.63</v>
          </cell>
          <cell r="AJ1105">
            <v>0</v>
          </cell>
          <cell r="AK1105">
            <v>2.0099999999999998</v>
          </cell>
          <cell r="AL1105">
            <v>5.27</v>
          </cell>
          <cell r="AM1105">
            <v>-7.02</v>
          </cell>
          <cell r="AN1105">
            <v>-23.49</v>
          </cell>
          <cell r="AO1105">
            <v>-66.180000000000007</v>
          </cell>
          <cell r="AP1105">
            <v>92.99</v>
          </cell>
          <cell r="AQ1105">
            <v>78.44</v>
          </cell>
          <cell r="AR1105">
            <v>512.64</v>
          </cell>
          <cell r="AS1105">
            <v>97.38</v>
          </cell>
          <cell r="AT1105">
            <v>60.31</v>
          </cell>
          <cell r="AU1105">
            <v>70.989999999999995</v>
          </cell>
          <cell r="AV1105">
            <v>71.63</v>
          </cell>
          <cell r="AW1105">
            <v>0</v>
          </cell>
          <cell r="AX1105">
            <v>11.76</v>
          </cell>
          <cell r="AY1105">
            <v>10.38</v>
          </cell>
          <cell r="AZ1105">
            <v>-12.6</v>
          </cell>
          <cell r="BA1105">
            <v>-16.899999999999999</v>
          </cell>
          <cell r="BB1105">
            <v>33.840000000000003</v>
          </cell>
          <cell r="BC1105">
            <v>91.55</v>
          </cell>
          <cell r="BD1105">
            <v>94.29</v>
          </cell>
          <cell r="BE1105">
            <v>461.42</v>
          </cell>
          <cell r="BF1105">
            <v>98.54</v>
          </cell>
          <cell r="BG1105">
            <v>61.82</v>
          </cell>
          <cell r="BH1105">
            <v>67.64</v>
          </cell>
          <cell r="BI1105">
            <v>54.32</v>
          </cell>
          <cell r="BJ1105">
            <v>7.15</v>
          </cell>
          <cell r="BK1105">
            <v>16.45</v>
          </cell>
          <cell r="BL1105">
            <v>-0.17</v>
          </cell>
          <cell r="BM1105">
            <v>-8.2799999999999994</v>
          </cell>
          <cell r="BN1105">
            <v>23.09</v>
          </cell>
          <cell r="BO1105">
            <v>29.79</v>
          </cell>
          <cell r="BP1105">
            <v>64.569999999999993</v>
          </cell>
          <cell r="BQ1105">
            <v>46.49</v>
          </cell>
          <cell r="BR1105">
            <v>459.88</v>
          </cell>
          <cell r="BS1105">
            <v>114.33</v>
          </cell>
          <cell r="BT1105">
            <v>43.18</v>
          </cell>
          <cell r="BU1105">
            <v>51.9</v>
          </cell>
          <cell r="BV1105">
            <v>55.31</v>
          </cell>
          <cell r="BW1105">
            <v>26.19</v>
          </cell>
          <cell r="BX1105">
            <v>9.7100000000000009</v>
          </cell>
          <cell r="BY1105">
            <v>25.81</v>
          </cell>
          <cell r="BZ1105">
            <v>-6.59</v>
          </cell>
          <cell r="CA1105">
            <v>-23.11</v>
          </cell>
          <cell r="CB1105">
            <v>13.81</v>
          </cell>
          <cell r="CC1105">
            <v>84.87</v>
          </cell>
          <cell r="CD1105">
            <v>64.48</v>
          </cell>
          <cell r="CE1105">
            <v>479.37</v>
          </cell>
          <cell r="CF1105">
            <v>95.27</v>
          </cell>
          <cell r="CG1105">
            <v>53.98</v>
          </cell>
          <cell r="CH1105">
            <v>47.91</v>
          </cell>
          <cell r="CI1105">
            <v>42.05</v>
          </cell>
          <cell r="CJ1105">
            <v>20.88</v>
          </cell>
          <cell r="CK1105">
            <v>31.62</v>
          </cell>
          <cell r="CL1105">
            <v>10.48</v>
          </cell>
          <cell r="CM1105">
            <v>3.05</v>
          </cell>
          <cell r="CN1105">
            <v>-12.83</v>
          </cell>
          <cell r="CO1105">
            <v>31.12</v>
          </cell>
          <cell r="CP1105">
            <v>85</v>
          </cell>
          <cell r="CQ1105">
            <v>70.849999999999994</v>
          </cell>
          <cell r="CR1105">
            <v>509.94</v>
          </cell>
          <cell r="CS1105">
            <v>112.68</v>
          </cell>
          <cell r="CT1105">
            <v>63.15</v>
          </cell>
          <cell r="CU1105">
            <v>52.08</v>
          </cell>
          <cell r="CV1105">
            <v>37.61</v>
          </cell>
          <cell r="CW1105">
            <v>16.64</v>
          </cell>
          <cell r="CX1105">
            <v>38.06</v>
          </cell>
          <cell r="CY1105">
            <v>12.27</v>
          </cell>
          <cell r="CZ1105">
            <v>-4.7</v>
          </cell>
          <cell r="DA1105">
            <v>-15.05</v>
          </cell>
          <cell r="DB1105">
            <v>32.86</v>
          </cell>
          <cell r="DC1105">
            <v>91.58</v>
          </cell>
          <cell r="DD1105">
            <v>72.760000000000005</v>
          </cell>
          <cell r="DE1105">
            <v>527.63</v>
          </cell>
          <cell r="DF1105">
            <v>122.1</v>
          </cell>
          <cell r="DG1105">
            <v>61.52</v>
          </cell>
          <cell r="DH1105">
            <v>35.61</v>
          </cell>
          <cell r="DI1105">
            <v>52.81</v>
          </cell>
          <cell r="DJ1105">
            <v>19.95</v>
          </cell>
          <cell r="DK1105">
            <v>-5.48</v>
          </cell>
          <cell r="DL1105">
            <v>19.5</v>
          </cell>
          <cell r="DM1105">
            <v>10.89</v>
          </cell>
          <cell r="DN1105">
            <v>11.01</v>
          </cell>
          <cell r="DO1105">
            <v>8.65</v>
          </cell>
          <cell r="DP1105">
            <v>90.23</v>
          </cell>
          <cell r="DQ1105">
            <v>100.83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394.74</v>
          </cell>
          <cell r="BS1108">
            <v>44.32</v>
          </cell>
          <cell r="BT1108">
            <v>65.94</v>
          </cell>
          <cell r="BU1108">
            <v>45.52</v>
          </cell>
          <cell r="BV1108">
            <v>37.07</v>
          </cell>
          <cell r="BW1108">
            <v>22.46</v>
          </cell>
          <cell r="BX1108">
            <v>19.28</v>
          </cell>
          <cell r="BY1108">
            <v>11.84</v>
          </cell>
          <cell r="BZ1108">
            <v>0.83</v>
          </cell>
          <cell r="CA1108">
            <v>15.08</v>
          </cell>
          <cell r="CB1108">
            <v>23.77</v>
          </cell>
          <cell r="CC1108">
            <v>26.64</v>
          </cell>
          <cell r="CD1108">
            <v>81.98</v>
          </cell>
          <cell r="CE1108">
            <v>294.51</v>
          </cell>
          <cell r="CF1108">
            <v>40.159999999999997</v>
          </cell>
          <cell r="CG1108">
            <v>47.73</v>
          </cell>
          <cell r="CH1108">
            <v>33.090000000000003</v>
          </cell>
          <cell r="CI1108">
            <v>15.63</v>
          </cell>
          <cell r="CJ1108">
            <v>9.76</v>
          </cell>
          <cell r="CK1108">
            <v>23.49</v>
          </cell>
          <cell r="CL1108">
            <v>12.91</v>
          </cell>
          <cell r="CM1108">
            <v>-2.4300000000000002</v>
          </cell>
          <cell r="CN1108">
            <v>9.43</v>
          </cell>
          <cell r="CO1108">
            <v>34.01</v>
          </cell>
          <cell r="CP1108">
            <v>2.2599999999999998</v>
          </cell>
          <cell r="CQ1108">
            <v>68.489999999999995</v>
          </cell>
          <cell r="CR1108">
            <v>354.16</v>
          </cell>
          <cell r="CS1108">
            <v>71.23</v>
          </cell>
          <cell r="CT1108">
            <v>53.58</v>
          </cell>
          <cell r="CU1108">
            <v>50.45</v>
          </cell>
          <cell r="CV1108">
            <v>19.7</v>
          </cell>
          <cell r="CW1108">
            <v>6.06</v>
          </cell>
          <cell r="CX1108">
            <v>1.87</v>
          </cell>
          <cell r="CY1108">
            <v>18.47</v>
          </cell>
          <cell r="CZ1108">
            <v>9.82</v>
          </cell>
          <cell r="DA1108">
            <v>-1.81</v>
          </cell>
          <cell r="DB1108">
            <v>22.22</v>
          </cell>
          <cell r="DC1108">
            <v>18.77</v>
          </cell>
          <cell r="DD1108">
            <v>83.79</v>
          </cell>
          <cell r="DE1108">
            <v>374.41</v>
          </cell>
          <cell r="DF1108">
            <v>48.43</v>
          </cell>
          <cell r="DG1108">
            <v>81.650000000000006</v>
          </cell>
          <cell r="DH1108">
            <v>31.75</v>
          </cell>
          <cell r="DI1108">
            <v>28.2</v>
          </cell>
          <cell r="DJ1108">
            <v>14.98</v>
          </cell>
          <cell r="DK1108">
            <v>2.69</v>
          </cell>
          <cell r="DL1108">
            <v>3.53</v>
          </cell>
          <cell r="DM1108">
            <v>-1.79</v>
          </cell>
          <cell r="DN1108">
            <v>26.44</v>
          </cell>
          <cell r="DO1108">
            <v>14.82</v>
          </cell>
          <cell r="DP1108">
            <v>46.8</v>
          </cell>
          <cell r="DQ1108">
            <v>76.91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2277.1799999999998</v>
          </cell>
          <cell r="G1113">
            <v>1172.4100000000001</v>
          </cell>
          <cell r="H1113">
            <v>1284.28</v>
          </cell>
          <cell r="I1113">
            <v>1120.78</v>
          </cell>
          <cell r="J1113">
            <v>262.45999999999998</v>
          </cell>
          <cell r="K1113">
            <v>194.25</v>
          </cell>
          <cell r="L1113">
            <v>-290.12</v>
          </cell>
          <cell r="M1113">
            <v>-513.1</v>
          </cell>
          <cell r="N1113">
            <v>-316.94</v>
          </cell>
          <cell r="O1113">
            <v>274.52999999999997</v>
          </cell>
          <cell r="P1113">
            <v>1074.1400000000001</v>
          </cell>
          <cell r="Q1113">
            <v>1310.68</v>
          </cell>
          <cell r="R1113">
            <v>5541.27</v>
          </cell>
          <cell r="S1113">
            <v>1158.04</v>
          </cell>
          <cell r="T1113">
            <v>921.09</v>
          </cell>
          <cell r="U1113">
            <v>1058.48</v>
          </cell>
          <cell r="V1113">
            <v>914.14</v>
          </cell>
          <cell r="W1113">
            <v>38.32</v>
          </cell>
          <cell r="X1113">
            <v>89.37</v>
          </cell>
          <cell r="Y1113">
            <v>-108.56</v>
          </cell>
          <cell r="Z1113">
            <v>-201.79</v>
          </cell>
          <cell r="AA1113">
            <v>-250.46</v>
          </cell>
          <cell r="AB1113">
            <v>190.78</v>
          </cell>
          <cell r="AC1113">
            <v>976.79</v>
          </cell>
          <cell r="AD1113">
            <v>755.06</v>
          </cell>
          <cell r="AE1113">
            <v>5295.93</v>
          </cell>
          <cell r="AF1113">
            <v>1126.44</v>
          </cell>
          <cell r="AG1113">
            <v>720.46</v>
          </cell>
          <cell r="AH1113">
            <v>906.74</v>
          </cell>
          <cell r="AI1113">
            <v>826.7</v>
          </cell>
          <cell r="AJ1113">
            <v>148.86000000000001</v>
          </cell>
          <cell r="AK1113">
            <v>110.42</v>
          </cell>
          <cell r="AL1113">
            <v>12.62</v>
          </cell>
          <cell r="AM1113">
            <v>-100.84</v>
          </cell>
          <cell r="AN1113">
            <v>-206.46</v>
          </cell>
          <cell r="AO1113">
            <v>-219.34</v>
          </cell>
          <cell r="AP1113">
            <v>936.62</v>
          </cell>
          <cell r="AQ1113">
            <v>1033.7</v>
          </cell>
          <cell r="AR1113">
            <v>6402.4</v>
          </cell>
          <cell r="AS1113">
            <v>1457.84</v>
          </cell>
          <cell r="AT1113">
            <v>729.18</v>
          </cell>
          <cell r="AU1113">
            <v>785.27</v>
          </cell>
          <cell r="AV1113">
            <v>731.39</v>
          </cell>
          <cell r="AW1113">
            <v>307.64</v>
          </cell>
          <cell r="AX1113">
            <v>202.81</v>
          </cell>
          <cell r="AY1113">
            <v>88.66</v>
          </cell>
          <cell r="AZ1113">
            <v>-88.78</v>
          </cell>
          <cell r="BA1113">
            <v>27.17</v>
          </cell>
          <cell r="BB1113">
            <v>330.06</v>
          </cell>
          <cell r="BC1113">
            <v>787.68</v>
          </cell>
          <cell r="BD1113">
            <v>1043.48</v>
          </cell>
          <cell r="BE1113">
            <v>7112.16</v>
          </cell>
          <cell r="BF1113">
            <v>1596.44</v>
          </cell>
          <cell r="BG1113">
            <v>777.35</v>
          </cell>
          <cell r="BH1113">
            <v>732.91</v>
          </cell>
          <cell r="BI1113">
            <v>922.72</v>
          </cell>
          <cell r="BJ1113">
            <v>304.75</v>
          </cell>
          <cell r="BK1113">
            <v>113.24</v>
          </cell>
          <cell r="BL1113">
            <v>89</v>
          </cell>
          <cell r="BM1113">
            <v>-82.29</v>
          </cell>
          <cell r="BN1113">
            <v>-0.34</v>
          </cell>
          <cell r="BO1113">
            <v>337.16</v>
          </cell>
          <cell r="BP1113">
            <v>948.31</v>
          </cell>
          <cell r="BQ1113">
            <v>1372.93</v>
          </cell>
          <cell r="BR1113">
            <v>5779.94</v>
          </cell>
          <cell r="BS1113">
            <v>1062.94</v>
          </cell>
          <cell r="BT1113">
            <v>622.83000000000004</v>
          </cell>
          <cell r="BU1113">
            <v>821.91</v>
          </cell>
          <cell r="BV1113">
            <v>862.27</v>
          </cell>
          <cell r="BW1113">
            <v>382.46</v>
          </cell>
          <cell r="BX1113">
            <v>171.99</v>
          </cell>
          <cell r="BY1113">
            <v>-64.81</v>
          </cell>
          <cell r="BZ1113">
            <v>-77.78</v>
          </cell>
          <cell r="CA1113">
            <v>92.4</v>
          </cell>
          <cell r="CB1113">
            <v>309.14999999999998</v>
          </cell>
          <cell r="CC1113">
            <v>760.02</v>
          </cell>
          <cell r="CD1113">
            <v>836.57</v>
          </cell>
          <cell r="CE1113">
            <v>5935.31</v>
          </cell>
          <cell r="CF1113">
            <v>985.93</v>
          </cell>
          <cell r="CG1113">
            <v>755.56</v>
          </cell>
          <cell r="CH1113">
            <v>930.25</v>
          </cell>
          <cell r="CI1113">
            <v>894.08</v>
          </cell>
          <cell r="CJ1113">
            <v>460.39</v>
          </cell>
          <cell r="CK1113">
            <v>-35.78</v>
          </cell>
          <cell r="CL1113">
            <v>117.51</v>
          </cell>
          <cell r="CM1113">
            <v>-33.83</v>
          </cell>
          <cell r="CN1113">
            <v>160.02000000000001</v>
          </cell>
          <cell r="CO1113">
            <v>328.42</v>
          </cell>
          <cell r="CP1113">
            <v>539.1</v>
          </cell>
          <cell r="CQ1113">
            <v>833.66</v>
          </cell>
          <cell r="CR1113">
            <v>5806.08</v>
          </cell>
          <cell r="CS1113">
            <v>961.24</v>
          </cell>
          <cell r="CT1113">
            <v>703.82</v>
          </cell>
          <cell r="CU1113">
            <v>814.06</v>
          </cell>
          <cell r="CV1113">
            <v>996.69</v>
          </cell>
          <cell r="CW1113">
            <v>435.29</v>
          </cell>
          <cell r="CX1113">
            <v>246.78</v>
          </cell>
          <cell r="CY1113">
            <v>80.650000000000006</v>
          </cell>
          <cell r="CZ1113">
            <v>-25.67</v>
          </cell>
          <cell r="DA1113">
            <v>167.15</v>
          </cell>
          <cell r="DB1113">
            <v>321.19</v>
          </cell>
          <cell r="DC1113">
            <v>375.16</v>
          </cell>
          <cell r="DD1113">
            <v>729.74</v>
          </cell>
          <cell r="DE1113">
            <v>6969.56</v>
          </cell>
          <cell r="DF1113">
            <v>1181.83</v>
          </cell>
          <cell r="DG1113">
            <v>988.21</v>
          </cell>
          <cell r="DH1113">
            <v>1033.82</v>
          </cell>
          <cell r="DI1113">
            <v>1008.88</v>
          </cell>
          <cell r="DJ1113">
            <v>552.08000000000004</v>
          </cell>
          <cell r="DK1113">
            <v>137.54</v>
          </cell>
          <cell r="DL1113">
            <v>33.22</v>
          </cell>
          <cell r="DM1113">
            <v>-34.76</v>
          </cell>
          <cell r="DN1113">
            <v>102.11</v>
          </cell>
          <cell r="DO1113">
            <v>334.91</v>
          </cell>
          <cell r="DP1113">
            <v>685.66</v>
          </cell>
          <cell r="DQ1113">
            <v>946.04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39.92</v>
          </cell>
          <cell r="G1114">
            <v>35.86</v>
          </cell>
          <cell r="H1114">
            <v>11.74</v>
          </cell>
          <cell r="I1114">
            <v>89.99</v>
          </cell>
          <cell r="J1114">
            <v>-34.57</v>
          </cell>
          <cell r="K1114">
            <v>-5.09</v>
          </cell>
          <cell r="L1114">
            <v>14.5</v>
          </cell>
          <cell r="M1114">
            <v>-6.09</v>
          </cell>
          <cell r="N1114">
            <v>-11.08</v>
          </cell>
          <cell r="O1114">
            <v>60.49</v>
          </cell>
          <cell r="P1114">
            <v>65.8</v>
          </cell>
          <cell r="Q1114">
            <v>174.41</v>
          </cell>
          <cell r="R1114">
            <v>1194.3699999999999</v>
          </cell>
          <cell r="S1114">
            <v>296.7</v>
          </cell>
          <cell r="T1114">
            <v>180.84</v>
          </cell>
          <cell r="U1114">
            <v>79.12</v>
          </cell>
          <cell r="V1114">
            <v>130.51</v>
          </cell>
          <cell r="W1114">
            <v>-18</v>
          </cell>
          <cell r="X1114">
            <v>-17.55</v>
          </cell>
          <cell r="Y1114">
            <v>21.95</v>
          </cell>
          <cell r="Z1114">
            <v>9.9700000000000006</v>
          </cell>
          <cell r="AA1114">
            <v>1.64</v>
          </cell>
          <cell r="AB1114">
            <v>76.260000000000005</v>
          </cell>
          <cell r="AC1114">
            <v>176.81</v>
          </cell>
          <cell r="AD1114">
            <v>256.13</v>
          </cell>
          <cell r="AE1114">
            <v>1513.29</v>
          </cell>
          <cell r="AF1114">
            <v>216.28</v>
          </cell>
          <cell r="AG1114">
            <v>211.2</v>
          </cell>
          <cell r="AH1114">
            <v>61.79</v>
          </cell>
          <cell r="AI1114">
            <v>160.96</v>
          </cell>
          <cell r="AJ1114">
            <v>-5.13</v>
          </cell>
          <cell r="AK1114">
            <v>40.56</v>
          </cell>
          <cell r="AL1114">
            <v>7.22</v>
          </cell>
          <cell r="AM1114">
            <v>-20.29</v>
          </cell>
          <cell r="AN1114">
            <v>-65.819999999999993</v>
          </cell>
          <cell r="AO1114">
            <v>487.42</v>
          </cell>
          <cell r="AP1114">
            <v>169.54</v>
          </cell>
          <cell r="AQ1114">
            <v>249.57</v>
          </cell>
          <cell r="AR1114">
            <v>1000.16</v>
          </cell>
          <cell r="AS1114">
            <v>229.14</v>
          </cell>
          <cell r="AT1114">
            <v>183.27</v>
          </cell>
          <cell r="AU1114">
            <v>86.35</v>
          </cell>
          <cell r="AV1114">
            <v>178.25</v>
          </cell>
          <cell r="AW1114">
            <v>-1.01</v>
          </cell>
          <cell r="AX1114">
            <v>2.1800000000000002</v>
          </cell>
          <cell r="AY1114">
            <v>11.85</v>
          </cell>
          <cell r="AZ1114">
            <v>-29.42</v>
          </cell>
          <cell r="BA1114">
            <v>-129.22</v>
          </cell>
          <cell r="BB1114">
            <v>38.340000000000003</v>
          </cell>
          <cell r="BC1114">
            <v>205.72</v>
          </cell>
          <cell r="BD1114">
            <v>224.73</v>
          </cell>
          <cell r="BE1114">
            <v>889.06</v>
          </cell>
          <cell r="BF1114">
            <v>205.18</v>
          </cell>
          <cell r="BG1114">
            <v>186.69</v>
          </cell>
          <cell r="BH1114">
            <v>93.41</v>
          </cell>
          <cell r="BI1114">
            <v>117.89</v>
          </cell>
          <cell r="BJ1114">
            <v>8.68</v>
          </cell>
          <cell r="BK1114">
            <v>29.17</v>
          </cell>
          <cell r="BL1114">
            <v>-14.09</v>
          </cell>
          <cell r="BM1114">
            <v>-69.33</v>
          </cell>
          <cell r="BN1114">
            <v>-42.2</v>
          </cell>
          <cell r="BO1114">
            <v>46.44</v>
          </cell>
          <cell r="BP1114">
            <v>184.64</v>
          </cell>
          <cell r="BQ1114">
            <v>142.59</v>
          </cell>
          <cell r="BR1114">
            <v>1116.19</v>
          </cell>
          <cell r="BS1114">
            <v>245.13</v>
          </cell>
          <cell r="BT1114">
            <v>211.36</v>
          </cell>
          <cell r="BU1114">
            <v>136.09</v>
          </cell>
          <cell r="BV1114">
            <v>145.58000000000001</v>
          </cell>
          <cell r="BW1114">
            <v>32.119999999999997</v>
          </cell>
          <cell r="BX1114">
            <v>-41.92</v>
          </cell>
          <cell r="BY1114">
            <v>14.62</v>
          </cell>
          <cell r="BZ1114">
            <v>-56.84</v>
          </cell>
          <cell r="CA1114">
            <v>-87.45</v>
          </cell>
          <cell r="CB1114">
            <v>41.4</v>
          </cell>
          <cell r="CC1114">
            <v>211.14</v>
          </cell>
          <cell r="CD1114">
            <v>264.95999999999998</v>
          </cell>
          <cell r="CE1114">
            <v>1068.49</v>
          </cell>
          <cell r="CF1114">
            <v>211.42</v>
          </cell>
          <cell r="CG1114">
            <v>203.56</v>
          </cell>
          <cell r="CH1114">
            <v>132.91</v>
          </cell>
          <cell r="CI1114">
            <v>125.7</v>
          </cell>
          <cell r="CJ1114">
            <v>17.170000000000002</v>
          </cell>
          <cell r="CK1114">
            <v>-7.51</v>
          </cell>
          <cell r="CL1114">
            <v>-4.57</v>
          </cell>
          <cell r="CM1114">
            <v>-59.47</v>
          </cell>
          <cell r="CN1114">
            <v>-71.650000000000006</v>
          </cell>
          <cell r="CO1114">
            <v>36.11</v>
          </cell>
          <cell r="CP1114">
            <v>234.57</v>
          </cell>
          <cell r="CQ1114">
            <v>250.24</v>
          </cell>
          <cell r="CR1114">
            <v>1260.6099999999999</v>
          </cell>
          <cell r="CS1114">
            <v>248.16</v>
          </cell>
          <cell r="CT1114">
            <v>193.62</v>
          </cell>
          <cell r="CU1114">
            <v>146.74</v>
          </cell>
          <cell r="CV1114">
            <v>114.88</v>
          </cell>
          <cell r="CW1114">
            <v>20.55</v>
          </cell>
          <cell r="CX1114">
            <v>-33.68</v>
          </cell>
          <cell r="CY1114">
            <v>-14.2</v>
          </cell>
          <cell r="CZ1114">
            <v>-49.67</v>
          </cell>
          <cell r="DA1114">
            <v>-81.8</v>
          </cell>
          <cell r="DB1114">
            <v>48.59</v>
          </cell>
          <cell r="DC1114">
            <v>349.08</v>
          </cell>
          <cell r="DD1114">
            <v>318.35000000000002</v>
          </cell>
          <cell r="DE1114">
            <v>1087.82</v>
          </cell>
          <cell r="DF1114">
            <v>219.32</v>
          </cell>
          <cell r="DG1114">
            <v>211.19</v>
          </cell>
          <cell r="DH1114">
            <v>81.180000000000007</v>
          </cell>
          <cell r="DI1114">
            <v>66.63</v>
          </cell>
          <cell r="DJ1114">
            <v>28.48</v>
          </cell>
          <cell r="DK1114">
            <v>50.33</v>
          </cell>
          <cell r="DL1114">
            <v>-3.15</v>
          </cell>
          <cell r="DM1114">
            <v>-17.690000000000001</v>
          </cell>
          <cell r="DN1114">
            <v>-97.84</v>
          </cell>
          <cell r="DO1114">
            <v>14.14</v>
          </cell>
          <cell r="DP1114">
            <v>233.35</v>
          </cell>
          <cell r="DQ1114">
            <v>301.87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-9.52</v>
          </cell>
          <cell r="N1115">
            <v>-0.02</v>
          </cell>
          <cell r="O1115">
            <v>0</v>
          </cell>
          <cell r="P1115">
            <v>0</v>
          </cell>
          <cell r="Q1115">
            <v>0</v>
          </cell>
          <cell r="R1115">
            <v>-0.06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-0.14000000000000001</v>
          </cell>
          <cell r="Z1115">
            <v>-7.15</v>
          </cell>
          <cell r="AA1115">
            <v>16.3</v>
          </cell>
          <cell r="AB1115">
            <v>0</v>
          </cell>
          <cell r="AC1115">
            <v>-9.52</v>
          </cell>
          <cell r="AD1115">
            <v>0.45</v>
          </cell>
          <cell r="AE1115">
            <v>-0.45</v>
          </cell>
          <cell r="AF1115">
            <v>0</v>
          </cell>
          <cell r="AG1115">
            <v>9.5299999999999994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-3.19</v>
          </cell>
          <cell r="AM1115">
            <v>-6.34</v>
          </cell>
          <cell r="AN1115">
            <v>-0.79</v>
          </cell>
          <cell r="AO1115">
            <v>-0.21</v>
          </cell>
          <cell r="AP1115">
            <v>0</v>
          </cell>
          <cell r="AQ1115">
            <v>0.56000000000000005</v>
          </cell>
          <cell r="AR1115">
            <v>-1.06</v>
          </cell>
          <cell r="AS1115">
            <v>-0.06</v>
          </cell>
          <cell r="AT1115">
            <v>-0.04</v>
          </cell>
          <cell r="AU1115">
            <v>0</v>
          </cell>
          <cell r="AV1115">
            <v>0</v>
          </cell>
          <cell r="AW1115">
            <v>-0.01</v>
          </cell>
          <cell r="AX1115">
            <v>-0.01</v>
          </cell>
          <cell r="AY1115">
            <v>-0.95</v>
          </cell>
          <cell r="AZ1115">
            <v>-6.71</v>
          </cell>
          <cell r="BA1115">
            <v>-0.9</v>
          </cell>
          <cell r="BB1115">
            <v>-2.4500000000000002</v>
          </cell>
          <cell r="BC1115">
            <v>0</v>
          </cell>
          <cell r="BD1115">
            <v>10.08</v>
          </cell>
          <cell r="BE1115">
            <v>-8.2200000000000006</v>
          </cell>
          <cell r="BF1115">
            <v>-0.06</v>
          </cell>
          <cell r="BG1115">
            <v>-0.04</v>
          </cell>
          <cell r="BH1115">
            <v>0</v>
          </cell>
          <cell r="BI1115">
            <v>0</v>
          </cell>
          <cell r="BJ1115">
            <v>-0.04</v>
          </cell>
          <cell r="BK1115">
            <v>-0.05</v>
          </cell>
          <cell r="BL1115">
            <v>-14.62</v>
          </cell>
          <cell r="BM1115">
            <v>-1.23</v>
          </cell>
          <cell r="BN1115">
            <v>-2.67</v>
          </cell>
          <cell r="BO1115">
            <v>0.19</v>
          </cell>
          <cell r="BP1115">
            <v>8.57</v>
          </cell>
          <cell r="BQ1115">
            <v>1.74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2317.1</v>
          </cell>
          <cell r="G1116">
            <v>1208.27</v>
          </cell>
          <cell r="H1116">
            <v>1296.02</v>
          </cell>
          <cell r="I1116">
            <v>1210.77</v>
          </cell>
          <cell r="J1116">
            <v>227.89</v>
          </cell>
          <cell r="K1116">
            <v>189.16</v>
          </cell>
          <cell r="L1116">
            <v>-275.61</v>
          </cell>
          <cell r="M1116">
            <v>-528.71</v>
          </cell>
          <cell r="N1116">
            <v>-328.04</v>
          </cell>
          <cell r="O1116">
            <v>335.02</v>
          </cell>
          <cell r="P1116">
            <v>1139.94</v>
          </cell>
          <cell r="Q1116">
            <v>1485.09</v>
          </cell>
          <cell r="R1116">
            <v>6735.58</v>
          </cell>
          <cell r="S1116">
            <v>1454.74</v>
          </cell>
          <cell r="T1116">
            <v>1101.93</v>
          </cell>
          <cell r="U1116">
            <v>1137.6099999999999</v>
          </cell>
          <cell r="V1116">
            <v>1044.6400000000001</v>
          </cell>
          <cell r="W1116">
            <v>20.32</v>
          </cell>
          <cell r="X1116">
            <v>71.81</v>
          </cell>
          <cell r="Y1116">
            <v>-86.76</v>
          </cell>
          <cell r="Z1116">
            <v>-198.96</v>
          </cell>
          <cell r="AA1116">
            <v>-232.52</v>
          </cell>
          <cell r="AB1116">
            <v>267.04000000000002</v>
          </cell>
          <cell r="AC1116">
            <v>1144.08</v>
          </cell>
          <cell r="AD1116">
            <v>1011.65</v>
          </cell>
          <cell r="AE1116">
            <v>6808.77</v>
          </cell>
          <cell r="AF1116">
            <v>1342.72</v>
          </cell>
          <cell r="AG1116">
            <v>941.19</v>
          </cell>
          <cell r="AH1116">
            <v>968.53</v>
          </cell>
          <cell r="AI1116">
            <v>987.66</v>
          </cell>
          <cell r="AJ1116">
            <v>143.72</v>
          </cell>
          <cell r="AK1116">
            <v>150.97999999999999</v>
          </cell>
          <cell r="AL1116">
            <v>16.64</v>
          </cell>
          <cell r="AM1116">
            <v>-127.47</v>
          </cell>
          <cell r="AN1116">
            <v>-273.07</v>
          </cell>
          <cell r="AO1116">
            <v>267.87</v>
          </cell>
          <cell r="AP1116">
            <v>1106.1600000000001</v>
          </cell>
          <cell r="AQ1116">
            <v>1283.83</v>
          </cell>
          <cell r="AR1116">
            <v>7401.5</v>
          </cell>
          <cell r="AS1116">
            <v>1686.92</v>
          </cell>
          <cell r="AT1116">
            <v>912.41</v>
          </cell>
          <cell r="AU1116">
            <v>871.61</v>
          </cell>
          <cell r="AV1116">
            <v>909.64</v>
          </cell>
          <cell r="AW1116">
            <v>306.63</v>
          </cell>
          <cell r="AX1116">
            <v>204.98</v>
          </cell>
          <cell r="AY1116">
            <v>99.56</v>
          </cell>
          <cell r="AZ1116">
            <v>-124.92</v>
          </cell>
          <cell r="BA1116">
            <v>-102.96</v>
          </cell>
          <cell r="BB1116">
            <v>365.95</v>
          </cell>
          <cell r="BC1116">
            <v>993.39</v>
          </cell>
          <cell r="BD1116">
            <v>1278.29</v>
          </cell>
          <cell r="BE1116">
            <v>7993</v>
          </cell>
          <cell r="BF1116">
            <v>1801.57</v>
          </cell>
          <cell r="BG1116">
            <v>964</v>
          </cell>
          <cell r="BH1116">
            <v>826.31</v>
          </cell>
          <cell r="BI1116">
            <v>1040.6099999999999</v>
          </cell>
          <cell r="BJ1116">
            <v>313.38</v>
          </cell>
          <cell r="BK1116">
            <v>142.35</v>
          </cell>
          <cell r="BL1116">
            <v>60.28</v>
          </cell>
          <cell r="BM1116">
            <v>-152.85</v>
          </cell>
          <cell r="BN1116">
            <v>-45.22</v>
          </cell>
          <cell r="BO1116">
            <v>383.79</v>
          </cell>
          <cell r="BP1116">
            <v>1141.51</v>
          </cell>
          <cell r="BQ1116">
            <v>1517.26</v>
          </cell>
          <cell r="BR1116">
            <v>6896.13</v>
          </cell>
          <cell r="BS1116">
            <v>1308.07</v>
          </cell>
          <cell r="BT1116">
            <v>834.19</v>
          </cell>
          <cell r="BU1116">
            <v>958</v>
          </cell>
          <cell r="BV1116">
            <v>1007.85</v>
          </cell>
          <cell r="BW1116">
            <v>414.58</v>
          </cell>
          <cell r="BX1116">
            <v>130.07</v>
          </cell>
          <cell r="BY1116">
            <v>-50.19</v>
          </cell>
          <cell r="BZ1116">
            <v>-134.63</v>
          </cell>
          <cell r="CA1116">
            <v>4.9400000000000004</v>
          </cell>
          <cell r="CB1116">
            <v>350.55</v>
          </cell>
          <cell r="CC1116">
            <v>971.16</v>
          </cell>
          <cell r="CD1116">
            <v>1101.53</v>
          </cell>
          <cell r="CE1116">
            <v>7003.8</v>
          </cell>
          <cell r="CF1116">
            <v>1197.3499999999999</v>
          </cell>
          <cell r="CG1116">
            <v>959.11</v>
          </cell>
          <cell r="CH1116">
            <v>1063.1600000000001</v>
          </cell>
          <cell r="CI1116">
            <v>1019.78</v>
          </cell>
          <cell r="CJ1116">
            <v>477.56</v>
          </cell>
          <cell r="CK1116">
            <v>-43.28</v>
          </cell>
          <cell r="CL1116">
            <v>112.94</v>
          </cell>
          <cell r="CM1116">
            <v>-93.3</v>
          </cell>
          <cell r="CN1116">
            <v>88.37</v>
          </cell>
          <cell r="CO1116">
            <v>364.53</v>
          </cell>
          <cell r="CP1116">
            <v>773.66</v>
          </cell>
          <cell r="CQ1116">
            <v>1083.9000000000001</v>
          </cell>
          <cell r="CR1116">
            <v>7066.7</v>
          </cell>
          <cell r="CS1116">
            <v>1209.4000000000001</v>
          </cell>
          <cell r="CT1116">
            <v>897.43</v>
          </cell>
          <cell r="CU1116">
            <v>960.8</v>
          </cell>
          <cell r="CV1116">
            <v>1111.57</v>
          </cell>
          <cell r="CW1116">
            <v>455.83</v>
          </cell>
          <cell r="CX1116">
            <v>213.1</v>
          </cell>
          <cell r="CY1116">
            <v>66.45</v>
          </cell>
          <cell r="CZ1116">
            <v>-75.34</v>
          </cell>
          <cell r="DA1116">
            <v>85.35</v>
          </cell>
          <cell r="DB1116">
            <v>369.77</v>
          </cell>
          <cell r="DC1116">
            <v>724.24</v>
          </cell>
          <cell r="DD1116">
            <v>1048.0899999999999</v>
          </cell>
          <cell r="DE1116">
            <v>8057.38</v>
          </cell>
          <cell r="DF1116">
            <v>1401.15</v>
          </cell>
          <cell r="DG1116">
            <v>1199.4000000000001</v>
          </cell>
          <cell r="DH1116">
            <v>1115.01</v>
          </cell>
          <cell r="DI1116">
            <v>1075.51</v>
          </cell>
          <cell r="DJ1116">
            <v>580.55999999999995</v>
          </cell>
          <cell r="DK1116">
            <v>187.87</v>
          </cell>
          <cell r="DL1116">
            <v>30.07</v>
          </cell>
          <cell r="DM1116">
            <v>-52.45</v>
          </cell>
          <cell r="DN1116">
            <v>4.2699999999999996</v>
          </cell>
          <cell r="DO1116">
            <v>349.06</v>
          </cell>
          <cell r="DP1116">
            <v>919.01</v>
          </cell>
          <cell r="DQ1116">
            <v>1247.9100000000001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6735.64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6809.22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7402.55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8001.22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6896.13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7003.8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7066.7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8057.38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6735.64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6809.22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7402.55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8001.22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6896.13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7003.8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7066.7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8057.38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 t="e">
            <v>#N/A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 t="e">
            <v>#N/A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44.13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575.92999999999995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7.68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-44.07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-56.04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-10.11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-45.08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43.21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44.13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575.92999999999995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7.68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-44.07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-56.04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-10.11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-45.08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43.21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 t="e">
            <v>#N/A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8">
          <cell r="J1128" t="str">
            <v>Reserves MWh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16.27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16.27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-0.62</v>
          </cell>
          <cell r="M1137">
            <v>1.22</v>
          </cell>
          <cell r="N1137">
            <v>-2.5</v>
          </cell>
          <cell r="O1137">
            <v>-3.76</v>
          </cell>
          <cell r="P1137">
            <v>0</v>
          </cell>
          <cell r="Q1137">
            <v>-17.32</v>
          </cell>
          <cell r="R1137">
            <v>-42.82</v>
          </cell>
          <cell r="S1137">
            <v>-19.11</v>
          </cell>
          <cell r="T1137">
            <v>-10.15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-0.55000000000000004</v>
          </cell>
          <cell r="Z1137">
            <v>-0.02</v>
          </cell>
          <cell r="AA1137">
            <v>-0.49</v>
          </cell>
          <cell r="AB1137">
            <v>-0.96</v>
          </cell>
          <cell r="AC1137">
            <v>-5.03</v>
          </cell>
          <cell r="AD1137">
            <v>-6.52</v>
          </cell>
          <cell r="AE1137">
            <v>-53.17</v>
          </cell>
          <cell r="AF1137">
            <v>-11.99</v>
          </cell>
          <cell r="AG1137">
            <v>-13.29</v>
          </cell>
          <cell r="AH1137">
            <v>0</v>
          </cell>
          <cell r="AI1137">
            <v>-4</v>
          </cell>
          <cell r="AJ1137">
            <v>0</v>
          </cell>
          <cell r="AK1137">
            <v>1.1599999999999999</v>
          </cell>
          <cell r="AL1137">
            <v>-1.52</v>
          </cell>
          <cell r="AM1137">
            <v>0.15</v>
          </cell>
          <cell r="AN1137">
            <v>-0.21</v>
          </cell>
          <cell r="AO1137">
            <v>-5.49</v>
          </cell>
          <cell r="AP1137">
            <v>-8</v>
          </cell>
          <cell r="AQ1137">
            <v>-9.99</v>
          </cell>
          <cell r="AR1137">
            <v>-41.1</v>
          </cell>
          <cell r="AS1137">
            <v>-10.210000000000001</v>
          </cell>
          <cell r="AT1137">
            <v>-5.15</v>
          </cell>
          <cell r="AU1137">
            <v>0</v>
          </cell>
          <cell r="AV1137">
            <v>-5.0199999999999996</v>
          </cell>
          <cell r="AW1137">
            <v>0</v>
          </cell>
          <cell r="AX1137">
            <v>0.2</v>
          </cell>
          <cell r="AY1137">
            <v>-1.19</v>
          </cell>
          <cell r="AZ1137">
            <v>0.51</v>
          </cell>
          <cell r="BA1137">
            <v>-1.1100000000000001</v>
          </cell>
          <cell r="BB1137">
            <v>-1.49</v>
          </cell>
          <cell r="BC1137">
            <v>-8.68</v>
          </cell>
          <cell r="BD1137">
            <v>-8.9499999999999993</v>
          </cell>
          <cell r="BE1137">
            <v>-40.71</v>
          </cell>
          <cell r="BF1137">
            <v>-9.85</v>
          </cell>
          <cell r="BG1137">
            <v>-4.8099999999999996</v>
          </cell>
          <cell r="BH1137">
            <v>0</v>
          </cell>
          <cell r="BI1137">
            <v>-6.54</v>
          </cell>
          <cell r="BJ1137">
            <v>0</v>
          </cell>
          <cell r="BK1137">
            <v>-1.28</v>
          </cell>
          <cell r="BL1137">
            <v>2.12</v>
          </cell>
          <cell r="BM1137">
            <v>-0.27</v>
          </cell>
          <cell r="BN1137">
            <v>-0.7</v>
          </cell>
          <cell r="BO1137">
            <v>-1.67</v>
          </cell>
          <cell r="BP1137">
            <v>-10.26</v>
          </cell>
          <cell r="BQ1137">
            <v>-7.45</v>
          </cell>
          <cell r="BR1137">
            <v>-77.959999999999994</v>
          </cell>
          <cell r="BS1137">
            <v>-9.67</v>
          </cell>
          <cell r="BT1137">
            <v>-5.23</v>
          </cell>
          <cell r="BU1137">
            <v>-3.86</v>
          </cell>
          <cell r="BV1137">
            <v>-8.52</v>
          </cell>
          <cell r="BW1137">
            <v>0</v>
          </cell>
          <cell r="BX1137">
            <v>-7.81</v>
          </cell>
          <cell r="BY1137">
            <v>-5.48</v>
          </cell>
          <cell r="BZ1137">
            <v>-1.55</v>
          </cell>
          <cell r="CA1137">
            <v>-7.75</v>
          </cell>
          <cell r="CB1137">
            <v>-11.71</v>
          </cell>
          <cell r="CC1137">
            <v>-9.25</v>
          </cell>
          <cell r="CD1137">
            <v>-7.13</v>
          </cell>
          <cell r="CE1137">
            <v>22.07</v>
          </cell>
          <cell r="CF1137">
            <v>-11.47</v>
          </cell>
          <cell r="CG1137">
            <v>-5.27</v>
          </cell>
          <cell r="CH1137">
            <v>-3.99</v>
          </cell>
          <cell r="CI1137">
            <v>-7.43</v>
          </cell>
          <cell r="CJ1137">
            <v>0</v>
          </cell>
          <cell r="CK1137">
            <v>-7.62</v>
          </cell>
          <cell r="CL1137">
            <v>-5.14</v>
          </cell>
          <cell r="CM1137">
            <v>-1.71</v>
          </cell>
          <cell r="CN1137">
            <v>-7.18</v>
          </cell>
          <cell r="CO1137">
            <v>-9.56</v>
          </cell>
          <cell r="CP1137">
            <v>87.69</v>
          </cell>
          <cell r="CQ1137">
            <v>-6.25</v>
          </cell>
          <cell r="CR1137">
            <v>-234.65</v>
          </cell>
          <cell r="CS1137">
            <v>-10.4</v>
          </cell>
          <cell r="CT1137">
            <v>-3.16</v>
          </cell>
          <cell r="CU1137">
            <v>-3.39</v>
          </cell>
          <cell r="CV1137">
            <v>-7.58</v>
          </cell>
          <cell r="CW1137">
            <v>0</v>
          </cell>
          <cell r="CX1137">
            <v>-6.27</v>
          </cell>
          <cell r="CY1137">
            <v>-4.6100000000000003</v>
          </cell>
          <cell r="CZ1137">
            <v>-1.1200000000000001</v>
          </cell>
          <cell r="DA1137">
            <v>-7.54</v>
          </cell>
          <cell r="DB1137">
            <v>-10.46</v>
          </cell>
          <cell r="DC1137">
            <v>-170.04</v>
          </cell>
          <cell r="DD1137">
            <v>-10.06</v>
          </cell>
          <cell r="DE1137">
            <v>-59.87</v>
          </cell>
          <cell r="DF1137">
            <v>-10.84</v>
          </cell>
          <cell r="DG1137">
            <v>-8.08</v>
          </cell>
          <cell r="DH1137">
            <v>-4.42</v>
          </cell>
          <cell r="DI1137">
            <v>-4.37</v>
          </cell>
          <cell r="DJ1137">
            <v>0</v>
          </cell>
          <cell r="DK1137">
            <v>-3.48</v>
          </cell>
          <cell r="DL1137">
            <v>3.56</v>
          </cell>
          <cell r="DM1137">
            <v>-0.23</v>
          </cell>
          <cell r="DN1137">
            <v>-7.91</v>
          </cell>
          <cell r="DO1137">
            <v>-6.99</v>
          </cell>
          <cell r="DP1137">
            <v>-8.14</v>
          </cell>
          <cell r="DQ1137">
            <v>-8.98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-79.5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-79.5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-29.2</v>
          </cell>
          <cell r="N1140">
            <v>0.05</v>
          </cell>
          <cell r="O1140">
            <v>0</v>
          </cell>
          <cell r="P1140">
            <v>0</v>
          </cell>
          <cell r="Q1140">
            <v>0</v>
          </cell>
          <cell r="R1140">
            <v>23.79</v>
          </cell>
          <cell r="S1140">
            <v>0</v>
          </cell>
          <cell r="T1140">
            <v>-0.01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1.92</v>
          </cell>
          <cell r="Z1140">
            <v>3.8</v>
          </cell>
          <cell r="AA1140">
            <v>50.3</v>
          </cell>
          <cell r="AB1140">
            <v>0.01</v>
          </cell>
          <cell r="AC1140">
            <v>-30.6</v>
          </cell>
          <cell r="AD1140">
            <v>-1.62</v>
          </cell>
          <cell r="AE1140">
            <v>41.19</v>
          </cell>
          <cell r="AF1140">
            <v>0</v>
          </cell>
          <cell r="AG1140">
            <v>30.79</v>
          </cell>
          <cell r="AH1140">
            <v>0</v>
          </cell>
          <cell r="AI1140">
            <v>0</v>
          </cell>
          <cell r="AJ1140">
            <v>0.22</v>
          </cell>
          <cell r="AK1140">
            <v>0.42</v>
          </cell>
          <cell r="AL1140">
            <v>3.73</v>
          </cell>
          <cell r="AM1140">
            <v>4.9400000000000004</v>
          </cell>
          <cell r="AN1140">
            <v>4.41</v>
          </cell>
          <cell r="AO1140">
            <v>0.45</v>
          </cell>
          <cell r="AP1140">
            <v>0</v>
          </cell>
          <cell r="AQ1140">
            <v>-3.77</v>
          </cell>
          <cell r="AR1140">
            <v>6.44</v>
          </cell>
          <cell r="AS1140">
            <v>0.13</v>
          </cell>
          <cell r="AT1140">
            <v>0.09</v>
          </cell>
          <cell r="AU1140">
            <v>0</v>
          </cell>
          <cell r="AV1140">
            <v>0</v>
          </cell>
          <cell r="AW1140">
            <v>0.3</v>
          </cell>
          <cell r="AX1140">
            <v>0.87</v>
          </cell>
          <cell r="AY1140">
            <v>2.52</v>
          </cell>
          <cell r="AZ1140">
            <v>4.32</v>
          </cell>
          <cell r="BA1140">
            <v>3.29</v>
          </cell>
          <cell r="BB1140">
            <v>-0.19</v>
          </cell>
          <cell r="BC1140">
            <v>0</v>
          </cell>
          <cell r="BD1140">
            <v>-4.9000000000000004</v>
          </cell>
          <cell r="BE1140">
            <v>-14.04</v>
          </cell>
          <cell r="BF1140">
            <v>0.13</v>
          </cell>
          <cell r="BG1140">
            <v>0.09</v>
          </cell>
          <cell r="BH1140">
            <v>0</v>
          </cell>
          <cell r="BI1140">
            <v>0.59</v>
          </cell>
          <cell r="BJ1140">
            <v>0.2</v>
          </cell>
          <cell r="BK1140">
            <v>2.41</v>
          </cell>
          <cell r="BL1140">
            <v>-27.09</v>
          </cell>
          <cell r="BM1140">
            <v>4.91</v>
          </cell>
          <cell r="BN1140">
            <v>2.98</v>
          </cell>
          <cell r="BO1140">
            <v>-0.61</v>
          </cell>
          <cell r="BP1140">
            <v>3.41</v>
          </cell>
          <cell r="BQ1140">
            <v>-1.06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-2.59</v>
          </cell>
          <cell r="G1144">
            <v>-3.34</v>
          </cell>
          <cell r="H1144">
            <v>-27.93</v>
          </cell>
          <cell r="I1144">
            <v>-1.42</v>
          </cell>
          <cell r="J1144">
            <v>-20.36</v>
          </cell>
          <cell r="K1144">
            <v>0.23</v>
          </cell>
          <cell r="L1144">
            <v>0.13</v>
          </cell>
          <cell r="M1144">
            <v>0</v>
          </cell>
          <cell r="N1144">
            <v>0</v>
          </cell>
          <cell r="O1144">
            <v>-0.1</v>
          </cell>
          <cell r="P1144">
            <v>-0.42</v>
          </cell>
          <cell r="Q1144">
            <v>-0.69</v>
          </cell>
          <cell r="R1144">
            <v>-5.78</v>
          </cell>
          <cell r="S1144">
            <v>0</v>
          </cell>
          <cell r="T1144">
            <v>0</v>
          </cell>
          <cell r="U1144">
            <v>-1.1299999999999999</v>
          </cell>
          <cell r="V1144">
            <v>-0.2</v>
          </cell>
          <cell r="W1144">
            <v>-4.3600000000000003</v>
          </cell>
          <cell r="X1144">
            <v>0.06</v>
          </cell>
          <cell r="Y1144">
            <v>-0.03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-0.12</v>
          </cell>
          <cell r="AE1144">
            <v>11.14</v>
          </cell>
          <cell r="AF1144">
            <v>-0.52</v>
          </cell>
          <cell r="AG1144">
            <v>-0.21</v>
          </cell>
          <cell r="AH1144">
            <v>24.18</v>
          </cell>
          <cell r="AI1144">
            <v>-0.26</v>
          </cell>
          <cell r="AJ1144">
            <v>-11.4</v>
          </cell>
          <cell r="AK1144">
            <v>-0.12</v>
          </cell>
          <cell r="AL1144">
            <v>0.12</v>
          </cell>
          <cell r="AM1144">
            <v>0</v>
          </cell>
          <cell r="AN1144">
            <v>0</v>
          </cell>
          <cell r="AO1144">
            <v>-0.35</v>
          </cell>
          <cell r="AP1144">
            <v>-0.22</v>
          </cell>
          <cell r="AQ1144">
            <v>-7.0000000000000007E-2</v>
          </cell>
          <cell r="AR1144">
            <v>-4.68</v>
          </cell>
          <cell r="AS1144">
            <v>0</v>
          </cell>
          <cell r="AT1144">
            <v>0.02</v>
          </cell>
          <cell r="AU1144">
            <v>-4.66</v>
          </cell>
          <cell r="AV1144">
            <v>-0.08</v>
          </cell>
          <cell r="AW1144">
            <v>0.19</v>
          </cell>
          <cell r="AX1144">
            <v>0</v>
          </cell>
          <cell r="AY1144">
            <v>-0.08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-0.06</v>
          </cell>
          <cell r="BE1144">
            <v>-6.78</v>
          </cell>
          <cell r="BF1144">
            <v>0</v>
          </cell>
          <cell r="BG1144">
            <v>0</v>
          </cell>
          <cell r="BH1144">
            <v>-6.49</v>
          </cell>
          <cell r="BI1144">
            <v>-0.02</v>
          </cell>
          <cell r="BJ1144">
            <v>-0.27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0.2</v>
          </cell>
          <cell r="CF1144">
            <v>0</v>
          </cell>
          <cell r="CG1144">
            <v>0</v>
          </cell>
          <cell r="CH1144">
            <v>0</v>
          </cell>
          <cell r="CI1144">
            <v>0.2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-0.88</v>
          </cell>
          <cell r="CS1144">
            <v>0</v>
          </cell>
          <cell r="CT1144">
            <v>0</v>
          </cell>
          <cell r="CU1144">
            <v>0</v>
          </cell>
          <cell r="CV1144">
            <v>-0.8</v>
          </cell>
          <cell r="CW1144">
            <v>-0.08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-0.33</v>
          </cell>
          <cell r="DF1144">
            <v>0</v>
          </cell>
          <cell r="DG1144">
            <v>0</v>
          </cell>
          <cell r="DH1144">
            <v>0</v>
          </cell>
          <cell r="DI1144">
            <v>-0.4</v>
          </cell>
          <cell r="DJ1144">
            <v>0.06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-5.97</v>
          </cell>
          <cell r="I1145">
            <v>0</v>
          </cell>
          <cell r="J1145">
            <v>-0.18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-1.39</v>
          </cell>
          <cell r="S1145">
            <v>0</v>
          </cell>
          <cell r="T1145">
            <v>0</v>
          </cell>
          <cell r="U1145">
            <v>-0.8</v>
          </cell>
          <cell r="V1145">
            <v>0</v>
          </cell>
          <cell r="W1145">
            <v>-0.63</v>
          </cell>
          <cell r="X1145">
            <v>0.04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-7.67</v>
          </cell>
          <cell r="AF1145">
            <v>-0.13</v>
          </cell>
          <cell r="AG1145">
            <v>0</v>
          </cell>
          <cell r="AH1145">
            <v>-5.99</v>
          </cell>
          <cell r="AI1145">
            <v>0.08</v>
          </cell>
          <cell r="AJ1145">
            <v>-1.32</v>
          </cell>
          <cell r="AK1145">
            <v>-0.11</v>
          </cell>
          <cell r="AL1145">
            <v>0</v>
          </cell>
          <cell r="AM1145">
            <v>0</v>
          </cell>
          <cell r="AN1145">
            <v>0</v>
          </cell>
          <cell r="AO1145">
            <v>-7.0000000000000007E-2</v>
          </cell>
          <cell r="AP1145">
            <v>0</v>
          </cell>
          <cell r="AQ1145">
            <v>-0.13</v>
          </cell>
          <cell r="AR1145">
            <v>-22.67</v>
          </cell>
          <cell r="AS1145">
            <v>-0.22</v>
          </cell>
          <cell r="AT1145">
            <v>-0.16</v>
          </cell>
          <cell r="AU1145">
            <v>-18.07</v>
          </cell>
          <cell r="AV1145">
            <v>-0.52</v>
          </cell>
          <cell r="AW1145">
            <v>-3.15</v>
          </cell>
          <cell r="AX1145">
            <v>-0.03</v>
          </cell>
          <cell r="AY1145">
            <v>-7.0000000000000007E-2</v>
          </cell>
          <cell r="AZ1145">
            <v>0</v>
          </cell>
          <cell r="BA1145">
            <v>0</v>
          </cell>
          <cell r="BB1145">
            <v>-0.06</v>
          </cell>
          <cell r="BC1145">
            <v>-0.14000000000000001</v>
          </cell>
          <cell r="BD1145">
            <v>-0.24</v>
          </cell>
          <cell r="BE1145">
            <v>-18.399999999999999</v>
          </cell>
          <cell r="BF1145">
            <v>-0.33</v>
          </cell>
          <cell r="BG1145">
            <v>-0.62</v>
          </cell>
          <cell r="BH1145">
            <v>-15.14</v>
          </cell>
          <cell r="BI1145">
            <v>-0.5</v>
          </cell>
          <cell r="BJ1145">
            <v>-1.25</v>
          </cell>
          <cell r="BK1145">
            <v>-0.09</v>
          </cell>
          <cell r="BL1145">
            <v>0.05</v>
          </cell>
          <cell r="BM1145">
            <v>0</v>
          </cell>
          <cell r="BN1145">
            <v>0</v>
          </cell>
          <cell r="BO1145">
            <v>-0.06</v>
          </cell>
          <cell r="BP1145">
            <v>-0.24</v>
          </cell>
          <cell r="BQ1145">
            <v>-0.22</v>
          </cell>
          <cell r="BR1145">
            <v>-0.01</v>
          </cell>
          <cell r="BS1145">
            <v>0</v>
          </cell>
          <cell r="BT1145">
            <v>0</v>
          </cell>
          <cell r="BU1145">
            <v>0</v>
          </cell>
          <cell r="BV1145">
            <v>-0.11</v>
          </cell>
          <cell r="BW1145">
            <v>0.1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-0.32</v>
          </cell>
          <cell r="CF1145">
            <v>0</v>
          </cell>
          <cell r="CG1145">
            <v>0</v>
          </cell>
          <cell r="CH1145">
            <v>0</v>
          </cell>
          <cell r="CI1145">
            <v>-0.22</v>
          </cell>
          <cell r="CJ1145">
            <v>0</v>
          </cell>
          <cell r="CK1145">
            <v>-0.09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-0.67</v>
          </cell>
          <cell r="CS1145">
            <v>0</v>
          </cell>
          <cell r="CT1145">
            <v>0</v>
          </cell>
          <cell r="CU1145">
            <v>-0.11</v>
          </cell>
          <cell r="CV1145">
            <v>-0.51</v>
          </cell>
          <cell r="CW1145">
            <v>-0.05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-3.02</v>
          </cell>
          <cell r="DF1145">
            <v>0</v>
          </cell>
          <cell r="DG1145">
            <v>0</v>
          </cell>
          <cell r="DH1145">
            <v>-0.12</v>
          </cell>
          <cell r="DI1145">
            <v>-2.63</v>
          </cell>
          <cell r="DJ1145">
            <v>-0.38</v>
          </cell>
          <cell r="DK1145">
            <v>0.11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57.73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57.73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-9.27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-9.27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-40.94</v>
          </cell>
          <cell r="G1149">
            <v>-28.9</v>
          </cell>
          <cell r="H1149">
            <v>0</v>
          </cell>
          <cell r="I1149">
            <v>-23.89</v>
          </cell>
          <cell r="J1149">
            <v>0</v>
          </cell>
          <cell r="K1149">
            <v>-2.5299999999999998</v>
          </cell>
          <cell r="L1149">
            <v>-0.27</v>
          </cell>
          <cell r="M1149">
            <v>-0.2</v>
          </cell>
          <cell r="N1149">
            <v>-0.53</v>
          </cell>
          <cell r="O1149">
            <v>-1.31</v>
          </cell>
          <cell r="P1149">
            <v>-21.02</v>
          </cell>
          <cell r="Q1149">
            <v>-0.61</v>
          </cell>
          <cell r="R1149">
            <v>-21.7</v>
          </cell>
          <cell r="S1149">
            <v>-2.02</v>
          </cell>
          <cell r="T1149">
            <v>-1.1000000000000001</v>
          </cell>
          <cell r="U1149">
            <v>-14.13</v>
          </cell>
          <cell r="V1149">
            <v>-1.35</v>
          </cell>
          <cell r="W1149">
            <v>0</v>
          </cell>
          <cell r="X1149">
            <v>-1.03</v>
          </cell>
          <cell r="Y1149">
            <v>-0.05</v>
          </cell>
          <cell r="Z1149">
            <v>0</v>
          </cell>
          <cell r="AA1149">
            <v>-0.1</v>
          </cell>
          <cell r="AB1149">
            <v>-0.09</v>
          </cell>
          <cell r="AC1149">
            <v>-0.9</v>
          </cell>
          <cell r="AD1149">
            <v>-0.93</v>
          </cell>
          <cell r="AE1149">
            <v>-37.64</v>
          </cell>
          <cell r="AF1149">
            <v>-11.69</v>
          </cell>
          <cell r="AG1149">
            <v>-32.950000000000003</v>
          </cell>
          <cell r="AH1149">
            <v>22.53</v>
          </cell>
          <cell r="AI1149">
            <v>-4.93</v>
          </cell>
          <cell r="AJ1149">
            <v>0</v>
          </cell>
          <cell r="AK1149">
            <v>-0.56000000000000005</v>
          </cell>
          <cell r="AL1149">
            <v>0.03</v>
          </cell>
          <cell r="AM1149">
            <v>-0.14000000000000001</v>
          </cell>
          <cell r="AN1149">
            <v>-0.45</v>
          </cell>
          <cell r="AO1149">
            <v>-2.06</v>
          </cell>
          <cell r="AP1149">
            <v>-5.57</v>
          </cell>
          <cell r="AQ1149">
            <v>-1.87</v>
          </cell>
          <cell r="AR1149">
            <v>-63.28</v>
          </cell>
          <cell r="AS1149">
            <v>-14.16</v>
          </cell>
          <cell r="AT1149">
            <v>-11.62</v>
          </cell>
          <cell r="AU1149">
            <v>-10.58</v>
          </cell>
          <cell r="AV1149">
            <v>-6.96</v>
          </cell>
          <cell r="AW1149">
            <v>-9.6300000000000008</v>
          </cell>
          <cell r="AX1149">
            <v>-0.73</v>
          </cell>
          <cell r="AY1149">
            <v>0.54</v>
          </cell>
          <cell r="AZ1149">
            <v>-0.37</v>
          </cell>
          <cell r="BA1149">
            <v>-0.05</v>
          </cell>
          <cell r="BB1149">
            <v>-1.53</v>
          </cell>
          <cell r="BC1149">
            <v>-4.82</v>
          </cell>
          <cell r="BD1149">
            <v>-3.36</v>
          </cell>
          <cell r="BE1149">
            <v>-64.34</v>
          </cell>
          <cell r="BF1149">
            <v>-14.6</v>
          </cell>
          <cell r="BG1149">
            <v>-13.5</v>
          </cell>
          <cell r="BH1149">
            <v>-11.21</v>
          </cell>
          <cell r="BI1149">
            <v>-5.85</v>
          </cell>
          <cell r="BJ1149">
            <v>-10.45</v>
          </cell>
          <cell r="BK1149">
            <v>-0.92</v>
          </cell>
          <cell r="BL1149">
            <v>-0.28000000000000003</v>
          </cell>
          <cell r="BM1149">
            <v>0.09</v>
          </cell>
          <cell r="BN1149">
            <v>-0.47</v>
          </cell>
          <cell r="BO1149">
            <v>-0.16</v>
          </cell>
          <cell r="BP1149">
            <v>-2.17</v>
          </cell>
          <cell r="BQ1149">
            <v>-4.8099999999999996</v>
          </cell>
          <cell r="BR1149">
            <v>-71</v>
          </cell>
          <cell r="BS1149">
            <v>-15.59</v>
          </cell>
          <cell r="BT1149">
            <v>-11.72</v>
          </cell>
          <cell r="BU1149">
            <v>-12.62</v>
          </cell>
          <cell r="BV1149">
            <v>-7.25</v>
          </cell>
          <cell r="BW1149">
            <v>-10.66</v>
          </cell>
          <cell r="BX1149">
            <v>-1.56</v>
          </cell>
          <cell r="BY1149">
            <v>0.7</v>
          </cell>
          <cell r="BZ1149">
            <v>-0.28999999999999998</v>
          </cell>
          <cell r="CA1149">
            <v>0</v>
          </cell>
          <cell r="CB1149">
            <v>-1.82</v>
          </cell>
          <cell r="CC1149">
            <v>-4.42</v>
          </cell>
          <cell r="CD1149">
            <v>-5.77</v>
          </cell>
          <cell r="CE1149">
            <v>-170.34</v>
          </cell>
          <cell r="CF1149">
            <v>-15.62</v>
          </cell>
          <cell r="CG1149">
            <v>-12.51</v>
          </cell>
          <cell r="CH1149">
            <v>-12.54</v>
          </cell>
          <cell r="CI1149">
            <v>-9.81</v>
          </cell>
          <cell r="CJ1149">
            <v>-10.88</v>
          </cell>
          <cell r="CK1149">
            <v>-1.6</v>
          </cell>
          <cell r="CL1149">
            <v>0.83</v>
          </cell>
          <cell r="CM1149">
            <v>-0.73</v>
          </cell>
          <cell r="CN1149">
            <v>-0.67</v>
          </cell>
          <cell r="CO1149">
            <v>-1.51</v>
          </cell>
          <cell r="CP1149">
            <v>-100.91</v>
          </cell>
          <cell r="CQ1149">
            <v>-4.3600000000000003</v>
          </cell>
          <cell r="CR1149">
            <v>-75.7</v>
          </cell>
          <cell r="CS1149">
            <v>-16.920000000000002</v>
          </cell>
          <cell r="CT1149">
            <v>-15.54</v>
          </cell>
          <cell r="CU1149">
            <v>-13.04</v>
          </cell>
          <cell r="CV1149">
            <v>-8.4600000000000009</v>
          </cell>
          <cell r="CW1149">
            <v>-9.8699999999999992</v>
          </cell>
          <cell r="CX1149">
            <v>-0.94</v>
          </cell>
          <cell r="CY1149">
            <v>0.98</v>
          </cell>
          <cell r="CZ1149">
            <v>-0.39</v>
          </cell>
          <cell r="DA1149">
            <v>-0.17</v>
          </cell>
          <cell r="DB1149">
            <v>-1.05</v>
          </cell>
          <cell r="DC1149">
            <v>-7.15</v>
          </cell>
          <cell r="DD1149">
            <v>-3.15</v>
          </cell>
          <cell r="DE1149">
            <v>-71.45</v>
          </cell>
          <cell r="DF1149">
            <v>-16.29</v>
          </cell>
          <cell r="DG1149">
            <v>-15.93</v>
          </cell>
          <cell r="DH1149">
            <v>-14.44</v>
          </cell>
          <cell r="DI1149">
            <v>-9.7200000000000006</v>
          </cell>
          <cell r="DJ1149">
            <v>-2.64</v>
          </cell>
          <cell r="DK1149">
            <v>1.18</v>
          </cell>
          <cell r="DL1149">
            <v>1.1599999999999999</v>
          </cell>
          <cell r="DM1149">
            <v>0.21</v>
          </cell>
          <cell r="DN1149">
            <v>0.28000000000000003</v>
          </cell>
          <cell r="DO1149">
            <v>-0.22</v>
          </cell>
          <cell r="DP1149">
            <v>-8.9600000000000009</v>
          </cell>
          <cell r="DQ1149">
            <v>-6.07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-31.42</v>
          </cell>
          <cell r="G1150">
            <v>-25.1</v>
          </cell>
          <cell r="H1150">
            <v>-13.3</v>
          </cell>
          <cell r="I1150">
            <v>-12.86</v>
          </cell>
          <cell r="J1150">
            <v>5.1100000000000003</v>
          </cell>
          <cell r="K1150">
            <v>11.39</v>
          </cell>
          <cell r="L1150">
            <v>7.29</v>
          </cell>
          <cell r="M1150">
            <v>4.9800000000000004</v>
          </cell>
          <cell r="N1150">
            <v>0.79</v>
          </cell>
          <cell r="O1150">
            <v>-13.36</v>
          </cell>
          <cell r="P1150">
            <v>-32.299999999999997</v>
          </cell>
          <cell r="Q1150">
            <v>-32.909999999999997</v>
          </cell>
          <cell r="R1150">
            <v>-66.7</v>
          </cell>
          <cell r="S1150">
            <v>-7.61</v>
          </cell>
          <cell r="T1150">
            <v>-10.26</v>
          </cell>
          <cell r="U1150">
            <v>-7.32</v>
          </cell>
          <cell r="V1150">
            <v>-16.39</v>
          </cell>
          <cell r="W1150">
            <v>-4.45</v>
          </cell>
          <cell r="X1150">
            <v>-5.18</v>
          </cell>
          <cell r="Y1150">
            <v>-4.0999999999999996</v>
          </cell>
          <cell r="Z1150">
            <v>-1.21</v>
          </cell>
          <cell r="AA1150">
            <v>-1</v>
          </cell>
          <cell r="AB1150">
            <v>-9.08</v>
          </cell>
          <cell r="AC1150">
            <v>9.02</v>
          </cell>
          <cell r="AD1150">
            <v>-9.1199999999999992</v>
          </cell>
          <cell r="AE1150">
            <v>-108.93</v>
          </cell>
          <cell r="AF1150">
            <v>-13.95</v>
          </cell>
          <cell r="AG1150">
            <v>-12.06</v>
          </cell>
          <cell r="AH1150">
            <v>-79.27</v>
          </cell>
          <cell r="AI1150">
            <v>-10</v>
          </cell>
          <cell r="AJ1150">
            <v>5.84</v>
          </cell>
          <cell r="AK1150">
            <v>1.4</v>
          </cell>
          <cell r="AL1150">
            <v>11.35</v>
          </cell>
          <cell r="AM1150">
            <v>9.2100000000000009</v>
          </cell>
          <cell r="AN1150">
            <v>3.53</v>
          </cell>
          <cell r="AO1150">
            <v>0.65</v>
          </cell>
          <cell r="AP1150">
            <v>-13.15</v>
          </cell>
          <cell r="AQ1150">
            <v>-12.48</v>
          </cell>
          <cell r="AR1150">
            <v>-27.62</v>
          </cell>
          <cell r="AS1150">
            <v>-13.82</v>
          </cell>
          <cell r="AT1150">
            <v>-11.48</v>
          </cell>
          <cell r="AU1150">
            <v>-2.48</v>
          </cell>
          <cell r="AV1150">
            <v>-6.52</v>
          </cell>
          <cell r="AW1150">
            <v>5.62</v>
          </cell>
          <cell r="AX1150">
            <v>1.89</v>
          </cell>
          <cell r="AY1150">
            <v>12</v>
          </cell>
          <cell r="AZ1150">
            <v>9.7100000000000009</v>
          </cell>
          <cell r="BA1150">
            <v>5.14</v>
          </cell>
          <cell r="BB1150">
            <v>-3.6</v>
          </cell>
          <cell r="BC1150">
            <v>-13.3</v>
          </cell>
          <cell r="BD1150">
            <v>-10.79</v>
          </cell>
          <cell r="BE1150">
            <v>66.42</v>
          </cell>
          <cell r="BF1150">
            <v>-13.64</v>
          </cell>
          <cell r="BG1150">
            <v>-11.81</v>
          </cell>
          <cell r="BH1150">
            <v>-2.95</v>
          </cell>
          <cell r="BI1150">
            <v>-6.79</v>
          </cell>
          <cell r="BJ1150">
            <v>5.1100000000000003</v>
          </cell>
          <cell r="BK1150">
            <v>2.08</v>
          </cell>
          <cell r="BL1150">
            <v>38.35</v>
          </cell>
          <cell r="BM1150">
            <v>9.43</v>
          </cell>
          <cell r="BN1150">
            <v>5.46</v>
          </cell>
          <cell r="BO1150">
            <v>-4.3600000000000003</v>
          </cell>
          <cell r="BP1150">
            <v>60.3</v>
          </cell>
          <cell r="BQ1150">
            <v>-14.76</v>
          </cell>
          <cell r="BR1150">
            <v>20.11</v>
          </cell>
          <cell r="BS1150">
            <v>-11.08</v>
          </cell>
          <cell r="BT1150">
            <v>-11.15</v>
          </cell>
          <cell r="BU1150">
            <v>-3.48</v>
          </cell>
          <cell r="BV1150">
            <v>-1.63</v>
          </cell>
          <cell r="BW1150">
            <v>5.25</v>
          </cell>
          <cell r="BX1150">
            <v>11.83</v>
          </cell>
          <cell r="BY1150">
            <v>18.66</v>
          </cell>
          <cell r="BZ1150">
            <v>16</v>
          </cell>
          <cell r="CA1150">
            <v>14.95</v>
          </cell>
          <cell r="CB1150">
            <v>6.46</v>
          </cell>
          <cell r="CC1150">
            <v>-12.66</v>
          </cell>
          <cell r="CD1150">
            <v>-13.03</v>
          </cell>
          <cell r="CE1150">
            <v>18.239999999999998</v>
          </cell>
          <cell r="CF1150">
            <v>-9.81</v>
          </cell>
          <cell r="CG1150">
            <v>-10.199999999999999</v>
          </cell>
          <cell r="CH1150">
            <v>-2.34</v>
          </cell>
          <cell r="CI1150">
            <v>-1.43</v>
          </cell>
          <cell r="CJ1150">
            <v>4.8899999999999997</v>
          </cell>
          <cell r="CK1150">
            <v>11.84</v>
          </cell>
          <cell r="CL1150">
            <v>18.02</v>
          </cell>
          <cell r="CM1150">
            <v>16.600000000000001</v>
          </cell>
          <cell r="CN1150">
            <v>15.12</v>
          </cell>
          <cell r="CO1150">
            <v>4.05</v>
          </cell>
          <cell r="CP1150">
            <v>-13.45</v>
          </cell>
          <cell r="CQ1150">
            <v>-15.06</v>
          </cell>
          <cell r="CR1150">
            <v>191.33</v>
          </cell>
          <cell r="CS1150">
            <v>-9.86</v>
          </cell>
          <cell r="CT1150">
            <v>-9.07</v>
          </cell>
          <cell r="CU1150">
            <v>-2.46</v>
          </cell>
          <cell r="CV1150">
            <v>-1.23</v>
          </cell>
          <cell r="CW1150">
            <v>5.38</v>
          </cell>
          <cell r="CX1150">
            <v>9.81</v>
          </cell>
          <cell r="CY1150">
            <v>17.38</v>
          </cell>
          <cell r="CZ1150">
            <v>15.79</v>
          </cell>
          <cell r="DA1150">
            <v>14.69</v>
          </cell>
          <cell r="DB1150">
            <v>4.3600000000000003</v>
          </cell>
          <cell r="DC1150">
            <v>158.54</v>
          </cell>
          <cell r="DD1150">
            <v>-12.01</v>
          </cell>
          <cell r="DE1150">
            <v>13.42</v>
          </cell>
          <cell r="DF1150">
            <v>-6.25</v>
          </cell>
          <cell r="DG1150">
            <v>-6.18</v>
          </cell>
          <cell r="DH1150">
            <v>-1.3</v>
          </cell>
          <cell r="DI1150">
            <v>-0.56999999999999995</v>
          </cell>
          <cell r="DJ1150">
            <v>3.1</v>
          </cell>
          <cell r="DK1150">
            <v>4.96</v>
          </cell>
          <cell r="DL1150">
            <v>9.36</v>
          </cell>
          <cell r="DM1150">
            <v>14.15</v>
          </cell>
          <cell r="DN1150">
            <v>14.91</v>
          </cell>
          <cell r="DO1150">
            <v>0.46</v>
          </cell>
          <cell r="DP1150">
            <v>-8.5399999999999991</v>
          </cell>
          <cell r="DQ1150">
            <v>-10.68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-1.61</v>
          </cell>
          <cell r="G1153">
            <v>-3.97</v>
          </cell>
          <cell r="H1153">
            <v>0.01</v>
          </cell>
          <cell r="I1153">
            <v>-0.03</v>
          </cell>
          <cell r="J1153">
            <v>2.11</v>
          </cell>
          <cell r="K1153">
            <v>0.28999999999999998</v>
          </cell>
          <cell r="L1153">
            <v>24.19</v>
          </cell>
          <cell r="M1153">
            <v>52.11</v>
          </cell>
          <cell r="N1153">
            <v>16.739999999999998</v>
          </cell>
          <cell r="O1153">
            <v>4.79</v>
          </cell>
          <cell r="P1153">
            <v>-0.15</v>
          </cell>
          <cell r="Q1153">
            <v>-5.0599999999999996</v>
          </cell>
          <cell r="R1153">
            <v>-25.79</v>
          </cell>
          <cell r="S1153">
            <v>-9.5399999999999991</v>
          </cell>
          <cell r="T1153">
            <v>-6.79</v>
          </cell>
          <cell r="U1153">
            <v>-0.43</v>
          </cell>
          <cell r="V1153">
            <v>-1.17</v>
          </cell>
          <cell r="W1153">
            <v>2.78</v>
          </cell>
          <cell r="X1153">
            <v>8.31</v>
          </cell>
          <cell r="Y1153">
            <v>16.54</v>
          </cell>
          <cell r="Z1153">
            <v>11.58</v>
          </cell>
          <cell r="AA1153">
            <v>-40.28</v>
          </cell>
          <cell r="AB1153">
            <v>3.25</v>
          </cell>
          <cell r="AC1153">
            <v>-0.02</v>
          </cell>
          <cell r="AD1153">
            <v>-10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-0.44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-12.07</v>
          </cell>
          <cell r="BS1160">
            <v>-1.94</v>
          </cell>
          <cell r="BT1160">
            <v>-0.2</v>
          </cell>
          <cell r="BU1160">
            <v>-3.85</v>
          </cell>
          <cell r="BV1160">
            <v>-1.59</v>
          </cell>
          <cell r="BW1160">
            <v>-1.35</v>
          </cell>
          <cell r="BX1160">
            <v>-0.27</v>
          </cell>
          <cell r="BY1160">
            <v>-0.16</v>
          </cell>
          <cell r="BZ1160">
            <v>0</v>
          </cell>
          <cell r="CA1160">
            <v>0.08</v>
          </cell>
          <cell r="CB1160">
            <v>0.21</v>
          </cell>
          <cell r="CC1160">
            <v>-0.61</v>
          </cell>
          <cell r="CD1160">
            <v>-2.38</v>
          </cell>
          <cell r="CE1160">
            <v>-10.78</v>
          </cell>
          <cell r="CF1160">
            <v>-1.39</v>
          </cell>
          <cell r="CG1160">
            <v>-0.32</v>
          </cell>
          <cell r="CH1160">
            <v>-4.9400000000000004</v>
          </cell>
          <cell r="CI1160">
            <v>-0.41</v>
          </cell>
          <cell r="CJ1160">
            <v>-0.67</v>
          </cell>
          <cell r="CK1160">
            <v>-0.33</v>
          </cell>
          <cell r="CL1160">
            <v>0.02</v>
          </cell>
          <cell r="CM1160">
            <v>0</v>
          </cell>
          <cell r="CN1160">
            <v>0</v>
          </cell>
          <cell r="CO1160">
            <v>0.15</v>
          </cell>
          <cell r="CP1160">
            <v>-0.26</v>
          </cell>
          <cell r="CQ1160">
            <v>-2.63</v>
          </cell>
          <cell r="CR1160">
            <v>-12.26</v>
          </cell>
          <cell r="CS1160">
            <v>-1.1100000000000001</v>
          </cell>
          <cell r="CT1160">
            <v>-0.53</v>
          </cell>
          <cell r="CU1160">
            <v>-4.8099999999999996</v>
          </cell>
          <cell r="CV1160">
            <v>-0.52</v>
          </cell>
          <cell r="CW1160">
            <v>-2.04</v>
          </cell>
          <cell r="CX1160">
            <v>-0.41</v>
          </cell>
          <cell r="CY1160">
            <v>-0.02</v>
          </cell>
          <cell r="CZ1160">
            <v>-0.11</v>
          </cell>
          <cell r="DA1160">
            <v>0.28999999999999998</v>
          </cell>
          <cell r="DB1160">
            <v>0.27</v>
          </cell>
          <cell r="DC1160">
            <v>-0.18</v>
          </cell>
          <cell r="DD1160">
            <v>-3.08</v>
          </cell>
          <cell r="DE1160">
            <v>-22.04</v>
          </cell>
          <cell r="DF1160">
            <v>-4.91</v>
          </cell>
          <cell r="DG1160">
            <v>-0.47</v>
          </cell>
          <cell r="DH1160">
            <v>-3.52</v>
          </cell>
          <cell r="DI1160">
            <v>-1.43</v>
          </cell>
          <cell r="DJ1160">
            <v>-6.82</v>
          </cell>
          <cell r="DK1160">
            <v>-0.56999999999999995</v>
          </cell>
          <cell r="DL1160">
            <v>-0.36</v>
          </cell>
          <cell r="DM1160">
            <v>0.03</v>
          </cell>
          <cell r="DN1160">
            <v>0</v>
          </cell>
          <cell r="DO1160">
            <v>-0.13</v>
          </cell>
          <cell r="DP1160">
            <v>-1.3</v>
          </cell>
          <cell r="DQ1160">
            <v>-2.57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4">
          <cell r="F1164">
            <v>-76.56</v>
          </cell>
          <cell r="G1164">
            <v>-61.32</v>
          </cell>
          <cell r="H1164">
            <v>-47.62</v>
          </cell>
          <cell r="I1164">
            <v>-38.200000000000003</v>
          </cell>
          <cell r="J1164">
            <v>-13.33</v>
          </cell>
          <cell r="K1164">
            <v>9.3800000000000008</v>
          </cell>
          <cell r="L1164">
            <v>30.72</v>
          </cell>
          <cell r="M1164">
            <v>28.9</v>
          </cell>
          <cell r="N1164">
            <v>14.54</v>
          </cell>
          <cell r="O1164">
            <v>-13.74</v>
          </cell>
          <cell r="P1164">
            <v>-53.88</v>
          </cell>
          <cell r="Q1164">
            <v>-56.6</v>
          </cell>
          <cell r="R1164">
            <v>-140.38</v>
          </cell>
          <cell r="S1164">
            <v>-38.28</v>
          </cell>
          <cell r="T1164">
            <v>-28.3</v>
          </cell>
          <cell r="U1164">
            <v>-23.81</v>
          </cell>
          <cell r="V1164">
            <v>-19.100000000000001</v>
          </cell>
          <cell r="W1164">
            <v>-6.66</v>
          </cell>
          <cell r="X1164">
            <v>2.19</v>
          </cell>
          <cell r="Y1164">
            <v>13.72</v>
          </cell>
          <cell r="Z1164">
            <v>14.16</v>
          </cell>
          <cell r="AA1164">
            <v>8.43</v>
          </cell>
          <cell r="AB1164">
            <v>-6.88</v>
          </cell>
          <cell r="AC1164">
            <v>-27.53</v>
          </cell>
          <cell r="AD1164">
            <v>-28.3</v>
          </cell>
          <cell r="AE1164">
            <v>-97.33</v>
          </cell>
          <cell r="AF1164">
            <v>-38.28</v>
          </cell>
          <cell r="AG1164">
            <v>-27.71</v>
          </cell>
          <cell r="AH1164">
            <v>-38.549999999999997</v>
          </cell>
          <cell r="AI1164">
            <v>-19.100000000000001</v>
          </cell>
          <cell r="AJ1164">
            <v>-6.66</v>
          </cell>
          <cell r="AK1164">
            <v>2.2000000000000002</v>
          </cell>
          <cell r="AL1164">
            <v>13.72</v>
          </cell>
          <cell r="AM1164">
            <v>14.16</v>
          </cell>
          <cell r="AN1164">
            <v>7.28</v>
          </cell>
          <cell r="AO1164">
            <v>50.86</v>
          </cell>
          <cell r="AP1164">
            <v>-26.94</v>
          </cell>
          <cell r="AQ1164">
            <v>-28.3</v>
          </cell>
          <cell r="AR1164">
            <v>-152.9</v>
          </cell>
          <cell r="AS1164">
            <v>-38.28</v>
          </cell>
          <cell r="AT1164">
            <v>-28.31</v>
          </cell>
          <cell r="AU1164">
            <v>-35.78</v>
          </cell>
          <cell r="AV1164">
            <v>-19.11</v>
          </cell>
          <cell r="AW1164">
            <v>-6.67</v>
          </cell>
          <cell r="AX1164">
            <v>2.2000000000000002</v>
          </cell>
          <cell r="AY1164">
            <v>13.72</v>
          </cell>
          <cell r="AZ1164">
            <v>14.16</v>
          </cell>
          <cell r="BA1164">
            <v>7.28</v>
          </cell>
          <cell r="BB1164">
            <v>-6.88</v>
          </cell>
          <cell r="BC1164">
            <v>-26.93</v>
          </cell>
          <cell r="BD1164">
            <v>-28.3</v>
          </cell>
          <cell r="BE1164">
            <v>-157.36000000000001</v>
          </cell>
          <cell r="BF1164">
            <v>-38.29</v>
          </cell>
          <cell r="BG1164">
            <v>-30.65</v>
          </cell>
          <cell r="BH1164">
            <v>-35.79</v>
          </cell>
          <cell r="BI1164">
            <v>-19.11</v>
          </cell>
          <cell r="BJ1164">
            <v>-6.66</v>
          </cell>
          <cell r="BK1164">
            <v>2.19</v>
          </cell>
          <cell r="BL1164">
            <v>13.15</v>
          </cell>
          <cell r="BM1164">
            <v>14.16</v>
          </cell>
          <cell r="BN1164">
            <v>7.27</v>
          </cell>
          <cell r="BO1164">
            <v>-6.87</v>
          </cell>
          <cell r="BP1164">
            <v>-28.46</v>
          </cell>
          <cell r="BQ1164">
            <v>-28.3</v>
          </cell>
          <cell r="BR1164">
            <v>-128.86000000000001</v>
          </cell>
          <cell r="BS1164">
            <v>-36.340000000000003</v>
          </cell>
          <cell r="BT1164">
            <v>-28.11</v>
          </cell>
          <cell r="BU1164">
            <v>-19.96</v>
          </cell>
          <cell r="BV1164">
            <v>-17.52</v>
          </cell>
          <cell r="BW1164">
            <v>-5.31</v>
          </cell>
          <cell r="BX1164">
            <v>2.46</v>
          </cell>
          <cell r="BY1164">
            <v>13.88</v>
          </cell>
          <cell r="BZ1164">
            <v>14.16</v>
          </cell>
          <cell r="CA1164">
            <v>7.2</v>
          </cell>
          <cell r="CB1164">
            <v>-7.08</v>
          </cell>
          <cell r="CC1164">
            <v>-26.33</v>
          </cell>
          <cell r="CD1164">
            <v>-25.92</v>
          </cell>
          <cell r="CE1164">
            <v>-130.15</v>
          </cell>
          <cell r="CF1164">
            <v>-36.89</v>
          </cell>
          <cell r="CG1164">
            <v>-27.98</v>
          </cell>
          <cell r="CH1164">
            <v>-18.87</v>
          </cell>
          <cell r="CI1164">
            <v>-18.690000000000001</v>
          </cell>
          <cell r="CJ1164">
            <v>-6</v>
          </cell>
          <cell r="CK1164">
            <v>2.52</v>
          </cell>
          <cell r="CL1164">
            <v>13.7</v>
          </cell>
          <cell r="CM1164">
            <v>14.16</v>
          </cell>
          <cell r="CN1164">
            <v>7.27</v>
          </cell>
          <cell r="CO1164">
            <v>-7.02</v>
          </cell>
          <cell r="CP1164">
            <v>-26.68</v>
          </cell>
          <cell r="CQ1164">
            <v>-25.67</v>
          </cell>
          <cell r="CR1164">
            <v>-120.56</v>
          </cell>
          <cell r="CS1164">
            <v>-37.18</v>
          </cell>
          <cell r="CT1164">
            <v>-27.77</v>
          </cell>
          <cell r="CU1164">
            <v>-19.010000000000002</v>
          </cell>
          <cell r="CV1164">
            <v>-18.579999999999998</v>
          </cell>
          <cell r="CW1164">
            <v>-4.62</v>
          </cell>
          <cell r="CX1164">
            <v>2.6</v>
          </cell>
          <cell r="CY1164">
            <v>13.75</v>
          </cell>
          <cell r="CZ1164">
            <v>14.28</v>
          </cell>
          <cell r="DA1164">
            <v>6.98</v>
          </cell>
          <cell r="DB1164">
            <v>-7.15</v>
          </cell>
          <cell r="DC1164">
            <v>-18.64</v>
          </cell>
          <cell r="DD1164">
            <v>-25.22</v>
          </cell>
          <cell r="DE1164">
            <v>-114.25</v>
          </cell>
          <cell r="DF1164">
            <v>-33.380000000000003</v>
          </cell>
          <cell r="DG1164">
            <v>-30.19</v>
          </cell>
          <cell r="DH1164">
            <v>-20.29</v>
          </cell>
          <cell r="DI1164">
            <v>-17.68</v>
          </cell>
          <cell r="DJ1164">
            <v>0.15</v>
          </cell>
          <cell r="DK1164">
            <v>9.76</v>
          </cell>
          <cell r="DL1164">
            <v>14.08</v>
          </cell>
          <cell r="DM1164">
            <v>14.14</v>
          </cell>
          <cell r="DN1164">
            <v>7.27</v>
          </cell>
          <cell r="DO1164">
            <v>-6.75</v>
          </cell>
          <cell r="DP1164">
            <v>-25.64</v>
          </cell>
          <cell r="DQ1164">
            <v>-25.73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N72"/>
  <sheetViews>
    <sheetView tabSelected="1" topLeftCell="A11" zoomScale="70" zoomScaleNormal="70" zoomScaleSheetLayoutView="100" workbookViewId="0">
      <selection activeCell="L25" sqref="L25"/>
    </sheetView>
  </sheetViews>
  <sheetFormatPr defaultRowHeight="12.75"/>
  <cols>
    <col min="1" max="1" width="12.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6.83203125" customWidth="1"/>
    <col min="11" max="11" width="16.6640625" customWidth="1"/>
    <col min="12" max="12" width="19.1640625" customWidth="1"/>
    <col min="16" max="16" width="28" customWidth="1"/>
    <col min="20" max="20" width="13.1640625" customWidth="1"/>
    <col min="62" max="62" width="11" customWidth="1"/>
    <col min="65" max="65" width="17.33203125" customWidth="1"/>
    <col min="66" max="66" width="16.6640625" customWidth="1"/>
    <col min="67" max="67" width="15" customWidth="1"/>
  </cols>
  <sheetData>
    <row r="1" spans="2:66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6" customFormat="1" ht="5.25" customHeight="1">
      <c r="B2" s="1"/>
      <c r="C2" s="3"/>
      <c r="D2" s="3"/>
      <c r="E2" s="3"/>
      <c r="F2" s="4"/>
      <c r="G2" s="12"/>
      <c r="H2" s="50"/>
      <c r="I2" s="6"/>
    </row>
    <row r="3" spans="2:66" customFormat="1" ht="15.75">
      <c r="B3" s="1" t="s">
        <v>24</v>
      </c>
      <c r="C3" s="3"/>
      <c r="D3" s="3"/>
      <c r="E3" s="3"/>
      <c r="F3" s="3"/>
      <c r="G3" s="12"/>
      <c r="H3" s="50"/>
      <c r="I3" s="4"/>
      <c r="K3">
        <f>MATCH('Table 5'!K5,'Table 5'!$B$12:$B$264,FALSE)+ROW('Table 5'!B11)</f>
        <v>13</v>
      </c>
      <c r="BM3" s="296">
        <v>1.2500000000000067E-2</v>
      </c>
      <c r="BN3" t="s">
        <v>170</v>
      </c>
    </row>
    <row r="4" spans="2:66" customFormat="1" ht="15.75">
      <c r="B4" s="5" t="s">
        <v>21</v>
      </c>
      <c r="C4" s="5"/>
      <c r="D4" s="5"/>
      <c r="E4" s="5"/>
      <c r="F4" s="5"/>
      <c r="G4" s="1"/>
      <c r="H4" s="50"/>
      <c r="I4" s="4"/>
      <c r="K4">
        <f>MATCH('Table 5'!K6,'Table 5'!$B$12:$B$264,FALSE)+ROW('Table 5'!B11)</f>
        <v>252</v>
      </c>
      <c r="P4" s="258" t="s">
        <v>88</v>
      </c>
      <c r="BL4" s="131"/>
      <c r="BM4">
        <v>750</v>
      </c>
      <c r="BN4" t="s">
        <v>173</v>
      </c>
    </row>
    <row r="5" spans="2:66" customFormat="1" ht="15.75">
      <c r="B5" s="5" t="str">
        <f ca="1">'Table 5'!M4&amp; " - "&amp;TEXT(Study_MW,"#.0")&amp;" MW and "&amp;TEXT(Study_CF,"#.0%")&amp;" CF"</f>
        <v>QF - Sch37 - UT - Wind - 10.0 MW and 31.0% CF</v>
      </c>
      <c r="C5" s="5"/>
      <c r="D5" s="5"/>
      <c r="E5" s="5"/>
      <c r="F5" s="5"/>
      <c r="G5" s="1"/>
      <c r="H5" s="50"/>
      <c r="I5" s="6"/>
      <c r="P5" s="259">
        <v>0.158</v>
      </c>
      <c r="Q5" s="259">
        <v>0.158</v>
      </c>
      <c r="R5" s="259">
        <v>0.158</v>
      </c>
      <c r="S5" s="260">
        <v>1</v>
      </c>
      <c r="T5" s="260">
        <v>1</v>
      </c>
      <c r="U5" s="260">
        <v>1</v>
      </c>
      <c r="V5" s="260">
        <v>1</v>
      </c>
      <c r="W5" s="260">
        <v>1</v>
      </c>
      <c r="X5" s="259">
        <v>0.53861399146353772</v>
      </c>
      <c r="Y5" s="259">
        <v>0.59672377662708742</v>
      </c>
      <c r="BM5" s="273">
        <f>$BM$3*$BM$4</f>
        <v>9.3750000000000497</v>
      </c>
      <c r="BN5" t="s">
        <v>171</v>
      </c>
    </row>
    <row r="6" spans="2:66" customFormat="1" ht="14.25" hidden="1">
      <c r="B6" s="24"/>
      <c r="C6" s="5"/>
      <c r="D6" s="5"/>
      <c r="E6" s="5"/>
      <c r="F6" s="5"/>
      <c r="G6" s="12"/>
      <c r="H6" s="50"/>
      <c r="I6" s="6"/>
    </row>
    <row r="7" spans="2:66" customFormat="1">
      <c r="B7" s="4"/>
      <c r="C7" s="8"/>
      <c r="D7" s="8"/>
      <c r="E7" s="4"/>
      <c r="F7" s="4"/>
      <c r="G7" s="4"/>
      <c r="H7" s="50"/>
      <c r="I7" s="66"/>
    </row>
    <row r="8" spans="2:66" customFormat="1" ht="40.5" customHeight="1">
      <c r="B8" s="4"/>
      <c r="C8" s="4"/>
      <c r="D8" s="4"/>
      <c r="E8" s="13"/>
      <c r="F8" s="53"/>
      <c r="G8" s="7" t="s">
        <v>17</v>
      </c>
      <c r="H8" s="50"/>
      <c r="I8" s="268"/>
      <c r="K8" s="171" t="s">
        <v>88</v>
      </c>
      <c r="L8" s="171"/>
      <c r="P8" s="256" t="s">
        <v>144</v>
      </c>
      <c r="AB8" s="256" t="s">
        <v>145</v>
      </c>
      <c r="AN8" s="256" t="s">
        <v>146</v>
      </c>
      <c r="AZ8" s="256" t="s">
        <v>147</v>
      </c>
      <c r="BM8" s="289" t="s">
        <v>146</v>
      </c>
      <c r="BN8" s="290" t="s">
        <v>147</v>
      </c>
    </row>
    <row r="9" spans="2:66" customFormat="1">
      <c r="B9" s="4"/>
      <c r="C9" s="7" t="s">
        <v>6</v>
      </c>
      <c r="D9" s="7"/>
      <c r="E9" s="13" t="s">
        <v>22</v>
      </c>
      <c r="F9" s="53"/>
      <c r="G9" s="69">
        <f ca="1">Study_CF</f>
        <v>0.31039805936073062</v>
      </c>
      <c r="H9" s="50"/>
      <c r="I9" s="66"/>
      <c r="K9" s="172" t="s">
        <v>89</v>
      </c>
      <c r="L9" s="172" t="s">
        <v>71</v>
      </c>
      <c r="M9" s="261" t="s">
        <v>148</v>
      </c>
      <c r="P9" t="s">
        <v>140</v>
      </c>
      <c r="Q9" t="s">
        <v>135</v>
      </c>
      <c r="R9" t="s">
        <v>136</v>
      </c>
      <c r="S9" t="s">
        <v>141</v>
      </c>
      <c r="T9" t="s">
        <v>142</v>
      </c>
      <c r="U9" t="s">
        <v>143</v>
      </c>
      <c r="V9" t="s">
        <v>132</v>
      </c>
      <c r="W9" t="s">
        <v>131</v>
      </c>
      <c r="X9" t="s">
        <v>138</v>
      </c>
      <c r="Y9" t="s">
        <v>139</v>
      </c>
      <c r="AB9" t="s">
        <v>140</v>
      </c>
      <c r="AC9" t="s">
        <v>135</v>
      </c>
      <c r="AD9" t="s">
        <v>136</v>
      </c>
      <c r="AE9" t="s">
        <v>141</v>
      </c>
      <c r="AF9" t="s">
        <v>142</v>
      </c>
      <c r="AG9" t="s">
        <v>143</v>
      </c>
      <c r="AH9" t="s">
        <v>132</v>
      </c>
      <c r="AI9" t="s">
        <v>131</v>
      </c>
      <c r="AJ9" t="s">
        <v>138</v>
      </c>
      <c r="AK9" t="s">
        <v>139</v>
      </c>
      <c r="AN9" t="s">
        <v>140</v>
      </c>
      <c r="AO9" t="s">
        <v>135</v>
      </c>
      <c r="AP9" t="s">
        <v>136</v>
      </c>
      <c r="AQ9" t="s">
        <v>141</v>
      </c>
      <c r="AR9" t="s">
        <v>142</v>
      </c>
      <c r="AS9" t="s">
        <v>143</v>
      </c>
      <c r="AT9" t="s">
        <v>132</v>
      </c>
      <c r="AU9" t="s">
        <v>131</v>
      </c>
      <c r="AV9" t="s">
        <v>138</v>
      </c>
      <c r="AW9" t="s">
        <v>139</v>
      </c>
      <c r="AZ9" t="s">
        <v>140</v>
      </c>
      <c r="BA9" t="s">
        <v>135</v>
      </c>
      <c r="BB9" t="s">
        <v>136</v>
      </c>
      <c r="BC9" t="s">
        <v>141</v>
      </c>
      <c r="BD9" t="s">
        <v>142</v>
      </c>
      <c r="BE9" t="s">
        <v>143</v>
      </c>
      <c r="BF9" t="s">
        <v>132</v>
      </c>
      <c r="BG9" t="s">
        <v>131</v>
      </c>
      <c r="BH9" t="s">
        <v>138</v>
      </c>
      <c r="BI9" t="s">
        <v>139</v>
      </c>
      <c r="BJ9" t="s">
        <v>149</v>
      </c>
      <c r="BM9" t="s">
        <v>172</v>
      </c>
      <c r="BN9" t="s">
        <v>172</v>
      </c>
    </row>
    <row r="10" spans="2:66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1"/>
      <c r="K10" s="173"/>
      <c r="L10" s="173"/>
      <c r="M10" s="262"/>
    </row>
    <row r="11" spans="2:66" customFormat="1" ht="13.5">
      <c r="B11" s="7"/>
      <c r="C11" s="7" t="s">
        <v>20</v>
      </c>
      <c r="D11" s="7"/>
      <c r="E11" s="102" t="s">
        <v>74</v>
      </c>
      <c r="F11" s="53"/>
      <c r="G11" s="13" t="s">
        <v>39</v>
      </c>
      <c r="H11" s="50"/>
      <c r="I11" s="131"/>
      <c r="K11" s="174" t="s">
        <v>90</v>
      </c>
      <c r="L11" s="175">
        <v>0.158</v>
      </c>
      <c r="M11" s="175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150</v>
      </c>
      <c r="AO11" t="s">
        <v>150</v>
      </c>
      <c r="AP11" t="s">
        <v>150</v>
      </c>
      <c r="AQ11" t="s">
        <v>150</v>
      </c>
      <c r="AR11" t="s">
        <v>150</v>
      </c>
      <c r="AS11" t="s">
        <v>150</v>
      </c>
      <c r="AT11" t="s">
        <v>150</v>
      </c>
      <c r="AU11" t="s">
        <v>150</v>
      </c>
      <c r="AV11" t="s">
        <v>150</v>
      </c>
      <c r="AW11" t="s">
        <v>150</v>
      </c>
      <c r="AZ11" t="s">
        <v>151</v>
      </c>
      <c r="BA11" t="s">
        <v>151</v>
      </c>
      <c r="BB11" t="s">
        <v>151</v>
      </c>
      <c r="BC11" t="s">
        <v>151</v>
      </c>
      <c r="BD11" t="s">
        <v>151</v>
      </c>
      <c r="BE11" t="s">
        <v>151</v>
      </c>
      <c r="BF11" t="s">
        <v>151</v>
      </c>
      <c r="BG11" t="s">
        <v>151</v>
      </c>
      <c r="BH11" t="s">
        <v>151</v>
      </c>
      <c r="BI11" t="s">
        <v>151</v>
      </c>
      <c r="BJ11" t="s">
        <v>151</v>
      </c>
      <c r="BM11" t="s">
        <v>150</v>
      </c>
      <c r="BN11" t="s">
        <v>151</v>
      </c>
    </row>
    <row r="12" spans="2:66" customFormat="1">
      <c r="B12" s="266"/>
      <c r="C12" s="267"/>
      <c r="D12" s="266"/>
      <c r="E12" s="13"/>
      <c r="F12" s="13"/>
      <c r="G12" s="4"/>
      <c r="H12" s="50"/>
      <c r="I12" s="131"/>
      <c r="K12" s="174" t="s">
        <v>44</v>
      </c>
      <c r="L12" s="175">
        <v>0.37912293315598289</v>
      </c>
      <c r="M12" s="175">
        <v>0.53861399146353772</v>
      </c>
    </row>
    <row r="13" spans="2:66" customFormat="1">
      <c r="B13" s="16">
        <f>'Table 5'!J13</f>
        <v>2018</v>
      </c>
      <c r="C13" s="10">
        <f t="shared" ref="C13:C15" si="0">(INDEX($BJ:$BJ,MATCH(B13,$O:$O,0),1)+INDEX($BO:$BO,MATCH(B13,$O:$O,0),1))*1000/Study_MW</f>
        <v>0</v>
      </c>
      <c r="D13" s="62"/>
      <c r="E13" s="9">
        <f ca="1">SUMIF(INDIRECT("'Table 5'!$J$"&amp;$K$3&amp;":$J$"&amp;$K$4),B13,INDIRECT("'Table 5'!$c$"&amp;$K$3&amp;":$c$"&amp;$K$4))/SUMIF(INDIRECT("'Table 5'!$J$"&amp;$K$3&amp;":$J$"&amp;$K$4),B13,INDIRECT("'Table 5'!$f$"&amp;$K$3&amp;":$f$"&amp;$K$4))</f>
        <v>18.018131949344074</v>
      </c>
      <c r="F13" s="61"/>
      <c r="G13" s="14">
        <f ca="1">SUMIF(INDIRECT("'Table 5'!$J$"&amp;$K$3&amp;":$J$"&amp;$K$4),B13,INDIRECT("'Table 5'!$e$"&amp;$K$3&amp;":$e$"&amp;$K$4))/SUMIF(INDIRECT("'Table 5'!$J$"&amp;$K$3&amp;":$J$"&amp;$K$4),B13,INDIRECT("'Table 5'!$f$"&amp;$K$3&amp;":$f$"&amp;$K$4))</f>
        <v>18.018131949344074</v>
      </c>
      <c r="H13" s="50"/>
      <c r="I13" s="273"/>
      <c r="J13" s="273"/>
      <c r="K13" s="174" t="s">
        <v>91</v>
      </c>
      <c r="L13" s="175">
        <v>0.59672377662708742</v>
      </c>
      <c r="M13" s="175">
        <v>0.64803174039612643</v>
      </c>
      <c r="O13">
        <f t="shared" ref="O13:O32" si="1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2" si="2">Q13/Q$5</f>
        <v>0</v>
      </c>
      <c r="AD13">
        <f t="shared" si="2"/>
        <v>0</v>
      </c>
      <c r="AE13">
        <f t="shared" si="2"/>
        <v>0</v>
      </c>
      <c r="AF13">
        <f t="shared" si="2"/>
        <v>0</v>
      </c>
      <c r="AG13">
        <f t="shared" si="2"/>
        <v>0</v>
      </c>
      <c r="AH13">
        <f t="shared" si="2"/>
        <v>0</v>
      </c>
      <c r="AI13">
        <f t="shared" si="2"/>
        <v>0</v>
      </c>
      <c r="AJ13">
        <f t="shared" si="2"/>
        <v>0</v>
      </c>
      <c r="AK13">
        <f t="shared" si="2"/>
        <v>0</v>
      </c>
      <c r="AN13">
        <f>VLOOKUP($O13,'Table 3 WY Wind 2021'!$B$10:$J$36,9,FALSE)</f>
        <v>95.09</v>
      </c>
      <c r="AO13">
        <f>VLOOKUP($O13,'Table 3 DJ Wind 2031'!$B$10:$J$36,9,FALSE)</f>
        <v>169.19</v>
      </c>
      <c r="AP13">
        <f>VLOOKUP($O13,'Table 3 ID Wind 2036'!$B$10:$J$36,9,FALSE)</f>
        <v>172.08</v>
      </c>
      <c r="AQ13">
        <f>VLOOKUP($O13,'Table 3 30 MW Geoth 2029'!$B$10:$J$36,9,FALSE)</f>
        <v>635.55999999999995</v>
      </c>
      <c r="AR13">
        <f>VLOOKUP($O13,'Table 3 200 MW (UT N) 2029)'!$B$11:$H$41,7,FALSE)</f>
        <v>108.29</v>
      </c>
      <c r="AS13">
        <f>VLOOKUP($O13,'Table 3 436MW (West M) 2030'!$B$11:$I$41,7,FALSE)</f>
        <v>161.15</v>
      </c>
      <c r="AT13">
        <f>VLOOKUP($O13,'Table 3 477 MW (Wyo) 2033'!$B$11:$I$41,7,FALSE)</f>
        <v>164.94</v>
      </c>
      <c r="AU13">
        <f>VLOOKUP($O13,'Table 3 200 MW (Wyo) 2033'!$B$11:$I$41,7,FALSE)</f>
        <v>142.28</v>
      </c>
      <c r="AV13">
        <f>VLOOKUP($O13,'Table 3 Yakima Solar 2028'!$B$10:$K$36,9,FALSE)</f>
        <v>154.06</v>
      </c>
      <c r="AW13">
        <f>VLOOKUP($O13,'Table 3 UT Solar 2031'!$B$10:$K$36,9,FALSE)</f>
        <v>159.66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3">SUM(AZ13:BI13)</f>
        <v>0</v>
      </c>
      <c r="BL13">
        <f>O13</f>
        <v>2018</v>
      </c>
      <c r="BM13" s="131">
        <f>IFERROR(VLOOKUP($BL13,'Table 3 TransCost D2 '!$B$10:$E$34,4,FALSE),0)</f>
        <v>0</v>
      </c>
      <c r="BN13" s="273">
        <f>$BM$5*BM13/1000</f>
        <v>0</v>
      </c>
    </row>
    <row r="14" spans="2:66" customFormat="1">
      <c r="B14" s="16">
        <f t="shared" ref="B14:B33" si="4">B13+1</f>
        <v>2019</v>
      </c>
      <c r="C14" s="10">
        <f t="shared" si="0"/>
        <v>0</v>
      </c>
      <c r="D14" s="62"/>
      <c r="E14" s="10">
        <f t="shared" ref="E14:E32" ca="1" si="5">SUMIF(INDIRECT("'Table 5'!$J$"&amp;$K$3&amp;":$J$"&amp;$K$4),B14,INDIRECT("'Table 5'!$c$"&amp;$K$3&amp;":$c$"&amp;$K$4))/SUMIF(INDIRECT("'Table 5'!$J$"&amp;$K$3&amp;":$J$"&amp;$K$4),B14,INDIRECT("'Table 5'!$f$"&amp;$K$3&amp;":$f$"&amp;$K$4))</f>
        <v>18.292078176766434</v>
      </c>
      <c r="F14" s="51"/>
      <c r="G14" s="15">
        <f ca="1">SUMIF(INDIRECT("'Table 5'!$J$"&amp;$K$3&amp;":$J$"&amp;$K$4),B14,INDIRECT("'Table 5'!$e$"&amp;$K$3&amp;":$e$"&amp;$K$4))/SUMIF(INDIRECT("'Table 5'!$J$"&amp;$K$3&amp;":$J$"&amp;$K$4),B14,INDIRECT("'Table 5'!$f$"&amp;$K$3&amp;":$f$"&amp;$K$4))</f>
        <v>18.292078176766434</v>
      </c>
      <c r="H14" s="50"/>
      <c r="I14" s="273"/>
      <c r="J14" s="273"/>
      <c r="K14" s="174" t="s">
        <v>92</v>
      </c>
      <c r="L14" s="175">
        <v>1</v>
      </c>
      <c r="M14" s="175">
        <v>1</v>
      </c>
      <c r="O14">
        <f t="shared" si="1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2" si="6">P14/P$5</f>
        <v>0</v>
      </c>
      <c r="AC14">
        <f t="shared" si="2"/>
        <v>0</v>
      </c>
      <c r="AD14">
        <f t="shared" si="2"/>
        <v>0</v>
      </c>
      <c r="AE14">
        <f t="shared" si="2"/>
        <v>0</v>
      </c>
      <c r="AF14">
        <f t="shared" si="2"/>
        <v>0</v>
      </c>
      <c r="AG14">
        <f t="shared" si="2"/>
        <v>0</v>
      </c>
      <c r="AH14">
        <f t="shared" si="2"/>
        <v>0</v>
      </c>
      <c r="AI14">
        <f t="shared" si="2"/>
        <v>0</v>
      </c>
      <c r="AJ14">
        <f t="shared" si="2"/>
        <v>0</v>
      </c>
      <c r="AK14">
        <f t="shared" si="2"/>
        <v>0</v>
      </c>
      <c r="AN14">
        <f>VLOOKUP($O14,'Table 3 WY Wind 2021'!$B$10:$J$36,9,FALSE)</f>
        <v>97.16</v>
      </c>
      <c r="AO14">
        <f>VLOOKUP($O14,'Table 3 DJ Wind 2031'!$B$10:$J$36,9,FALSE)</f>
        <v>172.9</v>
      </c>
      <c r="AP14">
        <f>VLOOKUP($O14,'Table 3 ID Wind 2036'!$B$10:$J$36,9,FALSE)</f>
        <v>175.87</v>
      </c>
      <c r="AQ14">
        <f>VLOOKUP($O14,'Table 3 30 MW Geoth 2029'!$B$10:$J$36,9,FALSE)</f>
        <v>649.54999999999995</v>
      </c>
      <c r="AR14">
        <f>VLOOKUP($O14,'Table 3 200 MW (UT N) 2029)'!$B$11:$H$41,7,FALSE)</f>
        <v>110.67</v>
      </c>
      <c r="AS14">
        <f>VLOOKUP($O14,'Table 3 436MW (West M) 2030'!$B$11:$I$41,7,FALSE)</f>
        <v>164.72</v>
      </c>
      <c r="AT14">
        <f>VLOOKUP($O14,'Table 3 477 MW (Wyo) 2033'!$B$11:$I$41,7,FALSE)</f>
        <v>168.58</v>
      </c>
      <c r="AU14">
        <f>VLOOKUP($O14,'Table 3 200 MW (Wyo) 2033'!$B$11:$I$41,7,FALSE)</f>
        <v>145.41</v>
      </c>
      <c r="AV14">
        <f>VLOOKUP($O14,'Table 3 Yakima Solar 2028'!$B$10:$K$36,9,FALSE)</f>
        <v>157.44999999999999</v>
      </c>
      <c r="AW14">
        <f>VLOOKUP($O14,'Table 3 UT Solar 2031'!$B$10:$K$36,9,FALSE)</f>
        <v>163.16999999999999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3"/>
        <v>0</v>
      </c>
      <c r="BL14">
        <f t="shared" ref="BL14:BL32" si="7">O14</f>
        <v>2019</v>
      </c>
      <c r="BM14" s="131">
        <f>IFERROR(VLOOKUP($BL14,'Table 3 TransCost D2 '!$B$10:$E$34,4,FALSE),0)</f>
        <v>0</v>
      </c>
      <c r="BN14" s="273">
        <f t="shared" ref="BN14:BN33" si="8">$BM$5*BM14/1000</f>
        <v>0</v>
      </c>
    </row>
    <row r="15" spans="2:66" customFormat="1">
      <c r="B15" s="16">
        <f t="shared" si="4"/>
        <v>2020</v>
      </c>
      <c r="C15" s="10">
        <f t="shared" si="0"/>
        <v>0</v>
      </c>
      <c r="D15" s="62"/>
      <c r="E15" s="10">
        <f t="shared" ca="1" si="5"/>
        <v>19.802281294257519</v>
      </c>
      <c r="F15" s="51"/>
      <c r="G15" s="15">
        <f t="shared" ref="G15:G32" ca="1" si="9">SUMIF(INDIRECT("'Table 5'!$J$"&amp;$K$3&amp;":$J$"&amp;$K$4),B15,INDIRECT("'Table 5'!$e$"&amp;$K$3&amp;":$e$"&amp;$K$4))/SUMIF(INDIRECT("'Table 5'!$J$"&amp;$K$3&amp;":$J$"&amp;$K$4),B15,INDIRECT("'Table 5'!$f$"&amp;$K$3&amp;":$f$"&amp;$K$4))</f>
        <v>19.802281294257519</v>
      </c>
      <c r="H15" s="50"/>
      <c r="I15" s="273"/>
      <c r="J15" s="273"/>
      <c r="K15" s="174" t="s">
        <v>93</v>
      </c>
      <c r="L15" s="175">
        <v>1</v>
      </c>
      <c r="M15" s="175">
        <v>1</v>
      </c>
      <c r="O15">
        <f t="shared" si="1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6"/>
        <v>0</v>
      </c>
      <c r="AC15">
        <f t="shared" si="2"/>
        <v>0</v>
      </c>
      <c r="AD15">
        <f t="shared" si="2"/>
        <v>0</v>
      </c>
      <c r="AE15">
        <f t="shared" si="2"/>
        <v>0</v>
      </c>
      <c r="AF15">
        <f t="shared" si="2"/>
        <v>0</v>
      </c>
      <c r="AG15">
        <f t="shared" si="2"/>
        <v>0</v>
      </c>
      <c r="AH15">
        <f t="shared" si="2"/>
        <v>0</v>
      </c>
      <c r="AI15">
        <f t="shared" si="2"/>
        <v>0</v>
      </c>
      <c r="AJ15">
        <f t="shared" si="2"/>
        <v>0</v>
      </c>
      <c r="AK15">
        <f t="shared" si="2"/>
        <v>0</v>
      </c>
      <c r="AN15">
        <f>VLOOKUP($O15,'Table 3 WY Wind 2021'!$B$10:$J$36,9,FALSE)</f>
        <v>99.7</v>
      </c>
      <c r="AO15">
        <f>VLOOKUP($O15,'Table 3 DJ Wind 2031'!$B$10:$J$36,9,FALSE)</f>
        <v>177.41</v>
      </c>
      <c r="AP15">
        <f>VLOOKUP($O15,'Table 3 ID Wind 2036'!$B$10:$J$36,9,FALSE)</f>
        <v>180.44</v>
      </c>
      <c r="AQ15">
        <f>VLOOKUP($O15,'Table 3 30 MW Geoth 2029'!$B$10:$J$36,9,FALSE)</f>
        <v>666.47</v>
      </c>
      <c r="AR15">
        <f>VLOOKUP($O15,'Table 3 200 MW (UT N) 2029)'!$B$11:$H$41,7,FALSE)</f>
        <v>113.55</v>
      </c>
      <c r="AS15">
        <f>VLOOKUP($O15,'Table 3 436MW (West M) 2030'!$B$11:$I$41,7,FALSE)</f>
        <v>169.03</v>
      </c>
      <c r="AT15">
        <f>VLOOKUP($O15,'Table 3 477 MW (Wyo) 2033'!$B$11:$I$41,7,FALSE)</f>
        <v>172.95</v>
      </c>
      <c r="AU15">
        <f>VLOOKUP($O15,'Table 3 200 MW (Wyo) 2033'!$B$11:$I$41,7,FALSE)</f>
        <v>149.19</v>
      </c>
      <c r="AV15">
        <f>VLOOKUP($O15,'Table 3 Yakima Solar 2028'!$B$10:$K$36,9,FALSE)</f>
        <v>161.55000000000001</v>
      </c>
      <c r="AW15">
        <f>VLOOKUP($O15,'Table 3 UT Solar 2031'!$B$10:$K$36,9,FALSE)</f>
        <v>167.4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  <c r="BL15">
        <f t="shared" si="7"/>
        <v>2020</v>
      </c>
      <c r="BM15" s="131">
        <f>IFERROR(VLOOKUP($BL15,'Table 3 TransCost D2 '!$B$10:$E$34,4,FALSE),0)</f>
        <v>7.8933333333333335</v>
      </c>
      <c r="BN15" s="273">
        <f t="shared" si="8"/>
        <v>7.4000000000000399E-2</v>
      </c>
    </row>
    <row r="16" spans="2:66" customFormat="1">
      <c r="B16" s="16">
        <f t="shared" si="4"/>
        <v>2021</v>
      </c>
      <c r="C16" s="10">
        <f t="shared" ref="C16:C33" si="10">(INDEX($BJ:$BJ,MATCH(B16,$O:$O,0),1)+INDEX($BN:$BN,MATCH(B16,$O:$O,0),1))*1000/Study_MW</f>
        <v>147.68407818969393</v>
      </c>
      <c r="D16" s="62"/>
      <c r="E16" s="10">
        <f t="shared" ca="1" si="5"/>
        <v>-6.5730683023498804</v>
      </c>
      <c r="F16" s="51"/>
      <c r="G16" s="15">
        <f t="shared" ca="1" si="9"/>
        <v>47.74077976124422</v>
      </c>
      <c r="H16" s="50"/>
      <c r="I16" s="273"/>
      <c r="J16" s="273"/>
      <c r="M16" s="178"/>
      <c r="O16">
        <f t="shared" si="1"/>
        <v>2021</v>
      </c>
      <c r="P16">
        <v>1.58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6"/>
        <v>10</v>
      </c>
      <c r="AC16">
        <f t="shared" si="2"/>
        <v>0</v>
      </c>
      <c r="AD16">
        <f t="shared" si="2"/>
        <v>0</v>
      </c>
      <c r="AE16">
        <f t="shared" si="2"/>
        <v>0</v>
      </c>
      <c r="AF16">
        <f t="shared" si="2"/>
        <v>0</v>
      </c>
      <c r="AG16">
        <f t="shared" si="2"/>
        <v>0</v>
      </c>
      <c r="AH16">
        <f t="shared" si="2"/>
        <v>0</v>
      </c>
      <c r="AI16">
        <f t="shared" si="2"/>
        <v>0</v>
      </c>
      <c r="AJ16">
        <f t="shared" si="2"/>
        <v>0</v>
      </c>
      <c r="AK16">
        <f t="shared" si="2"/>
        <v>0</v>
      </c>
      <c r="AN16">
        <f>VLOOKUP($O16,'Table 3 WY Wind 2021'!$B$10:$J$36,9,FALSE)</f>
        <v>102.13</v>
      </c>
      <c r="AO16">
        <f>VLOOKUP($O16,'Table 3 DJ Wind 2031'!$B$10:$J$36,9,FALSE)</f>
        <v>181.67</v>
      </c>
      <c r="AP16">
        <f>VLOOKUP($O16,'Table 3 ID Wind 2036'!$B$10:$J$36,9,FALSE)</f>
        <v>184.77</v>
      </c>
      <c r="AQ16">
        <f>VLOOKUP($O16,'Table 3 30 MW Geoth 2029'!$B$10:$J$36,9,FALSE)</f>
        <v>682.44</v>
      </c>
      <c r="AR16">
        <f>VLOOKUP($O16,'Table 3 200 MW (UT N) 2029)'!$B$11:$H$41,7,FALSE)</f>
        <v>116.28</v>
      </c>
      <c r="AS16">
        <f>VLOOKUP($O16,'Table 3 436MW (West M) 2030'!$B$11:$I$41,7,FALSE)</f>
        <v>173.07</v>
      </c>
      <c r="AT16">
        <f>VLOOKUP($O16,'Table 3 477 MW (Wyo) 2033'!$B$11:$I$41,7,FALSE)</f>
        <v>177.11</v>
      </c>
      <c r="AU16">
        <f>VLOOKUP($O16,'Table 3 200 MW (Wyo) 2033'!$B$11:$I$41,7,FALSE)</f>
        <v>152.79</v>
      </c>
      <c r="AV16">
        <f>VLOOKUP($O16,'Table 3 Yakima Solar 2028'!$B$10:$K$36,9,FALSE)</f>
        <v>165.42</v>
      </c>
      <c r="AW16">
        <f>VLOOKUP($O16,'Table 3 UT Solar 2031'!$B$10:$K$36,9,FALSE)</f>
        <v>171.44</v>
      </c>
      <c r="AZ16">
        <f>SUM(AB$13:AB16)*AN16/1000</f>
        <v>1.0212999999999999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2" si="11">SUM(AZ16:BI16)</f>
        <v>1.0212999999999999</v>
      </c>
      <c r="BL16">
        <f t="shared" si="7"/>
        <v>2021</v>
      </c>
      <c r="BM16" s="131">
        <f>IFERROR(VLOOKUP($BL16,'Table 3 TransCost D2 '!$B$10:$E$34,4,FALSE),0)</f>
        <v>48.5910167356733</v>
      </c>
      <c r="BN16" s="273">
        <f t="shared" si="8"/>
        <v>0.45554078189693964</v>
      </c>
    </row>
    <row r="17" spans="2:66">
      <c r="B17" s="16">
        <f t="shared" si="4"/>
        <v>2022</v>
      </c>
      <c r="C17" s="10">
        <f t="shared" si="10"/>
        <v>151.07312500000026</v>
      </c>
      <c r="D17" s="62"/>
      <c r="E17" s="10">
        <f t="shared" ca="1" si="5"/>
        <v>-6.5246884587224807</v>
      </c>
      <c r="F17" s="51"/>
      <c r="G17" s="15">
        <f t="shared" ca="1" si="9"/>
        <v>49.035551062852306</v>
      </c>
      <c r="H17" s="50"/>
      <c r="I17" s="273"/>
      <c r="J17" s="273"/>
      <c r="M17" s="179"/>
      <c r="O17">
        <f t="shared" si="1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6"/>
        <v>0</v>
      </c>
      <c r="AC17">
        <f t="shared" si="2"/>
        <v>0</v>
      </c>
      <c r="AD17">
        <f t="shared" si="2"/>
        <v>0</v>
      </c>
      <c r="AE17">
        <f t="shared" si="2"/>
        <v>0</v>
      </c>
      <c r="AF17">
        <f t="shared" si="2"/>
        <v>0</v>
      </c>
      <c r="AG17">
        <f t="shared" si="2"/>
        <v>0</v>
      </c>
      <c r="AH17">
        <f t="shared" si="2"/>
        <v>0</v>
      </c>
      <c r="AI17">
        <f t="shared" si="2"/>
        <v>0</v>
      </c>
      <c r="AJ17">
        <f t="shared" si="2"/>
        <v>0</v>
      </c>
      <c r="AK17">
        <f t="shared" si="2"/>
        <v>0</v>
      </c>
      <c r="AN17">
        <f>VLOOKUP($O17,'Table 3 WY Wind 2021'!$B$10:$J$36,9,FALSE)</f>
        <v>104.47</v>
      </c>
      <c r="AO17">
        <f>VLOOKUP($O17,'Table 3 DJ Wind 2031'!$B$10:$J$36,9,FALSE)</f>
        <v>185.86</v>
      </c>
      <c r="AP17">
        <f>VLOOKUP($O17,'Table 3 ID Wind 2036'!$B$10:$J$36,9,FALSE)</f>
        <v>189.02</v>
      </c>
      <c r="AQ17">
        <f>VLOOKUP($O17,'Table 3 30 MW Geoth 2029'!$B$10:$J$36,9,FALSE)</f>
        <v>698.17</v>
      </c>
      <c r="AR17">
        <f>VLOOKUP($O17,'Table 3 200 MW (UT N) 2029)'!$B$11:$H$41,7,FALSE)</f>
        <v>118.95</v>
      </c>
      <c r="AS17">
        <f>VLOOKUP($O17,'Table 3 436MW (West M) 2030'!$B$11:$I$41,7,FALSE)</f>
        <v>177.04</v>
      </c>
      <c r="AT17">
        <f>VLOOKUP($O17,'Table 3 477 MW (Wyo) 2033'!$B$11:$I$41,7,FALSE)</f>
        <v>181.21</v>
      </c>
      <c r="AU17">
        <f>VLOOKUP($O17,'Table 3 200 MW (Wyo) 2033'!$B$11:$I$41,7,FALSE)</f>
        <v>156.29</v>
      </c>
      <c r="AV17">
        <f>VLOOKUP($O17,'Table 3 Yakima Solar 2028'!$B$10:$K$36,9,FALSE)</f>
        <v>169.22</v>
      </c>
      <c r="AW17">
        <f>VLOOKUP($O17,'Table 3 UT Solar 2031'!$B$10:$K$36,9,FALSE)</f>
        <v>175.39</v>
      </c>
      <c r="AZ17">
        <f>SUM(AB$13:AB17)*AN17/1000</f>
        <v>1.0447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11"/>
        <v>1.0447</v>
      </c>
      <c r="BL17">
        <f t="shared" si="7"/>
        <v>2022</v>
      </c>
      <c r="BM17" s="131">
        <f>IFERROR(VLOOKUP($BL17,'Table 3 TransCost D2 '!$B$10:$E$34,4,FALSE),0)</f>
        <v>49.71</v>
      </c>
      <c r="BN17" s="273">
        <f t="shared" si="8"/>
        <v>0.46603125000000251</v>
      </c>
    </row>
    <row r="18" spans="2:66">
      <c r="B18" s="16">
        <f t="shared" si="4"/>
        <v>2023</v>
      </c>
      <c r="C18" s="10">
        <f t="shared" si="10"/>
        <v>154.54187500000026</v>
      </c>
      <c r="D18" s="62"/>
      <c r="E18" s="10">
        <f t="shared" ca="1" si="5"/>
        <v>-7.0154724742658452</v>
      </c>
      <c r="F18" s="51"/>
      <c r="G18" s="15">
        <f t="shared" ca="1" si="9"/>
        <v>49.820470987638913</v>
      </c>
      <c r="H18" s="50"/>
      <c r="I18" s="273"/>
      <c r="J18" s="273"/>
      <c r="M18" s="179"/>
      <c r="O18">
        <f t="shared" si="1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6"/>
        <v>0</v>
      </c>
      <c r="AC18">
        <f t="shared" si="2"/>
        <v>0</v>
      </c>
      <c r="AD18">
        <f t="shared" si="2"/>
        <v>0</v>
      </c>
      <c r="AE18">
        <f t="shared" si="2"/>
        <v>0</v>
      </c>
      <c r="AF18">
        <f t="shared" si="2"/>
        <v>0</v>
      </c>
      <c r="AG18">
        <f t="shared" si="2"/>
        <v>0</v>
      </c>
      <c r="AH18">
        <f t="shared" si="2"/>
        <v>0</v>
      </c>
      <c r="AI18">
        <f t="shared" si="2"/>
        <v>0</v>
      </c>
      <c r="AJ18">
        <f t="shared" si="2"/>
        <v>0</v>
      </c>
      <c r="AK18">
        <f t="shared" si="2"/>
        <v>0</v>
      </c>
      <c r="AN18">
        <f>VLOOKUP($O18,'Table 3 WY Wind 2021'!$B$10:$J$36,9,FALSE)</f>
        <v>106.87</v>
      </c>
      <c r="AO18">
        <f>VLOOKUP($O18,'Table 3 DJ Wind 2031'!$B$10:$J$36,9,FALSE)</f>
        <v>190.14</v>
      </c>
      <c r="AP18">
        <f>VLOOKUP($O18,'Table 3 ID Wind 2036'!$B$10:$J$36,9,FALSE)</f>
        <v>193.37</v>
      </c>
      <c r="AQ18">
        <f>VLOOKUP($O18,'Table 3 30 MW Geoth 2029'!$B$10:$J$36,9,FALSE)</f>
        <v>714.22</v>
      </c>
      <c r="AR18">
        <f>VLOOKUP($O18,'Table 3 200 MW (UT N) 2029)'!$B$11:$H$41,7,FALSE)</f>
        <v>121.7</v>
      </c>
      <c r="AS18">
        <f>VLOOKUP($O18,'Table 3 436MW (West M) 2030'!$B$11:$I$41,7,FALSE)</f>
        <v>181.09</v>
      </c>
      <c r="AT18">
        <f>VLOOKUP($O18,'Table 3 477 MW (Wyo) 2033'!$B$11:$I$41,7,FALSE)</f>
        <v>185.38</v>
      </c>
      <c r="AU18">
        <f>VLOOKUP($O18,'Table 3 200 MW (Wyo) 2033'!$B$11:$I$41,7,FALSE)</f>
        <v>159.88999999999999</v>
      </c>
      <c r="AV18">
        <f>VLOOKUP($O18,'Table 3 Yakima Solar 2028'!$B$10:$K$36,9,FALSE)</f>
        <v>173.1</v>
      </c>
      <c r="AW18">
        <f>VLOOKUP($O18,'Table 3 UT Solar 2031'!$B$10:$K$36,9,FALSE)</f>
        <v>179.44</v>
      </c>
      <c r="AZ18">
        <f>SUM(AB$13:AB18)*AN18/1000</f>
        <v>1.0687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11"/>
        <v>1.0687</v>
      </c>
      <c r="BL18">
        <f t="shared" si="7"/>
        <v>2023</v>
      </c>
      <c r="BM18" s="131">
        <f>IFERROR(VLOOKUP($BL18,'Table 3 TransCost D2 '!$B$10:$E$34,4,FALSE),0)</f>
        <v>50.85</v>
      </c>
      <c r="BN18" s="273">
        <f t="shared" si="8"/>
        <v>0.47671875000000258</v>
      </c>
    </row>
    <row r="19" spans="2:66">
      <c r="B19" s="16">
        <f t="shared" si="4"/>
        <v>2024</v>
      </c>
      <c r="C19" s="10">
        <f t="shared" si="10"/>
        <v>158.09875000000028</v>
      </c>
      <c r="D19" s="62"/>
      <c r="E19" s="10">
        <f t="shared" ca="1" si="5"/>
        <v>-6.9939901213248827</v>
      </c>
      <c r="F19" s="51"/>
      <c r="G19" s="15">
        <f t="shared" ca="1" si="9"/>
        <v>50.979265698598077</v>
      </c>
      <c r="H19" s="50"/>
      <c r="I19" s="273"/>
      <c r="J19" s="273"/>
      <c r="M19" s="179"/>
      <c r="O19">
        <f t="shared" si="1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6"/>
        <v>0</v>
      </c>
      <c r="AC19">
        <f t="shared" si="2"/>
        <v>0</v>
      </c>
      <c r="AD19">
        <f t="shared" si="2"/>
        <v>0</v>
      </c>
      <c r="AE19">
        <f t="shared" si="2"/>
        <v>0</v>
      </c>
      <c r="AF19">
        <f t="shared" si="2"/>
        <v>0</v>
      </c>
      <c r="AG19">
        <f t="shared" si="2"/>
        <v>0</v>
      </c>
      <c r="AH19">
        <f t="shared" si="2"/>
        <v>0</v>
      </c>
      <c r="AI19">
        <f t="shared" si="2"/>
        <v>0</v>
      </c>
      <c r="AJ19">
        <f t="shared" si="2"/>
        <v>0</v>
      </c>
      <c r="AK19">
        <f t="shared" si="2"/>
        <v>0</v>
      </c>
      <c r="AN19">
        <f>VLOOKUP($O19,'Table 3 WY Wind 2021'!$B$10:$J$36,9,FALSE)</f>
        <v>109.33</v>
      </c>
      <c r="AO19">
        <f>VLOOKUP($O19,'Table 3 DJ Wind 2031'!$B$10:$J$36,9,FALSE)</f>
        <v>194.53</v>
      </c>
      <c r="AP19">
        <f>VLOOKUP($O19,'Table 3 ID Wind 2036'!$B$10:$J$36,9,FALSE)</f>
        <v>197.82</v>
      </c>
      <c r="AQ19">
        <f>VLOOKUP($O19,'Table 3 30 MW Geoth 2029'!$B$10:$J$36,9,FALSE)</f>
        <v>730.66</v>
      </c>
      <c r="AR19">
        <f>VLOOKUP($O19,'Table 3 200 MW (UT N) 2029)'!$B$11:$H$41,7,FALSE)</f>
        <v>124.49</v>
      </c>
      <c r="AS19">
        <f>VLOOKUP($O19,'Table 3 436MW (West M) 2030'!$B$11:$I$41,7,FALSE)</f>
        <v>185.23</v>
      </c>
      <c r="AT19">
        <f>VLOOKUP($O19,'Table 3 477 MW (Wyo) 2033'!$B$11:$I$41,7,FALSE)</f>
        <v>189.65</v>
      </c>
      <c r="AU19">
        <f>VLOOKUP($O19,'Table 3 200 MW (Wyo) 2033'!$B$11:$I$41,7,FALSE)</f>
        <v>163.57</v>
      </c>
      <c r="AV19">
        <f>VLOOKUP($O19,'Table 3 Yakima Solar 2028'!$B$10:$K$36,9,FALSE)</f>
        <v>177.08</v>
      </c>
      <c r="AW19">
        <f>VLOOKUP($O19,'Table 3 UT Solar 2031'!$B$10:$K$36,9,FALSE)</f>
        <v>183.56</v>
      </c>
      <c r="AZ19">
        <f>SUM(AB$13:AB19)*AN19/1000</f>
        <v>1.0932999999999999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11"/>
        <v>1.0932999999999999</v>
      </c>
      <c r="BL19">
        <f t="shared" si="7"/>
        <v>2024</v>
      </c>
      <c r="BM19" s="131">
        <f>IFERROR(VLOOKUP($BL19,'Table 3 TransCost D2 '!$B$10:$E$34,4,FALSE),0)</f>
        <v>52.02</v>
      </c>
      <c r="BN19" s="273">
        <f t="shared" si="8"/>
        <v>0.48768750000000261</v>
      </c>
    </row>
    <row r="20" spans="2:66">
      <c r="B20" s="16">
        <f t="shared" si="4"/>
        <v>2025</v>
      </c>
      <c r="C20" s="10">
        <f t="shared" si="10"/>
        <v>161.74375000000026</v>
      </c>
      <c r="D20" s="62"/>
      <c r="E20" s="10">
        <f t="shared" ca="1" si="5"/>
        <v>-5.0243645490895181</v>
      </c>
      <c r="F20" s="51"/>
      <c r="G20" s="15">
        <f t="shared" ca="1" si="9"/>
        <v>54.46021612081924</v>
      </c>
      <c r="H20" s="50"/>
      <c r="I20" s="273"/>
      <c r="J20" s="273"/>
      <c r="M20" s="179"/>
      <c r="O20">
        <f t="shared" si="1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6"/>
        <v>0</v>
      </c>
      <c r="AC20">
        <f t="shared" si="2"/>
        <v>0</v>
      </c>
      <c r="AD20">
        <f t="shared" si="2"/>
        <v>0</v>
      </c>
      <c r="AE20">
        <f t="shared" si="2"/>
        <v>0</v>
      </c>
      <c r="AF20">
        <f t="shared" si="2"/>
        <v>0</v>
      </c>
      <c r="AG20">
        <f t="shared" si="2"/>
        <v>0</v>
      </c>
      <c r="AH20">
        <f t="shared" si="2"/>
        <v>0</v>
      </c>
      <c r="AI20">
        <f t="shared" si="2"/>
        <v>0</v>
      </c>
      <c r="AJ20">
        <f t="shared" si="2"/>
        <v>0</v>
      </c>
      <c r="AK20">
        <f t="shared" si="2"/>
        <v>0</v>
      </c>
      <c r="AN20">
        <f>VLOOKUP($O20,'Table 3 WY Wind 2021'!$B$10:$J$36,9,FALSE)</f>
        <v>111.85</v>
      </c>
      <c r="AO20">
        <f>VLOOKUP($O20,'Table 3 DJ Wind 2031'!$B$10:$J$36,9,FALSE)</f>
        <v>199</v>
      </c>
      <c r="AP20">
        <f>VLOOKUP($O20,'Table 3 ID Wind 2036'!$B$10:$J$36,9,FALSE)</f>
        <v>202.37</v>
      </c>
      <c r="AQ20">
        <f>VLOOKUP($O20,'Table 3 30 MW Geoth 2029'!$B$10:$J$36,9,FALSE)</f>
        <v>747.5</v>
      </c>
      <c r="AR20">
        <f>VLOOKUP($O20,'Table 3 200 MW (UT N) 2029)'!$B$11:$H$41,7,FALSE)</f>
        <v>127.35</v>
      </c>
      <c r="AS20">
        <f>VLOOKUP($O20,'Table 3 436MW (West M) 2030'!$B$11:$I$41,7,FALSE)</f>
        <v>189.52</v>
      </c>
      <c r="AT20">
        <f>VLOOKUP($O20,'Table 3 477 MW (Wyo) 2033'!$B$11:$I$41,7,FALSE)</f>
        <v>194</v>
      </c>
      <c r="AU20">
        <f>VLOOKUP($O20,'Table 3 200 MW (Wyo) 2033'!$B$11:$I$41,7,FALSE)</f>
        <v>167.33</v>
      </c>
      <c r="AV20">
        <f>VLOOKUP($O20,'Table 3 Yakima Solar 2028'!$B$10:$K$36,9,FALSE)</f>
        <v>181.15</v>
      </c>
      <c r="AW20">
        <f>VLOOKUP($O20,'Table 3 UT Solar 2031'!$B$10:$K$36,9,FALSE)</f>
        <v>187.77</v>
      </c>
      <c r="AZ20">
        <f>SUM(AB$13:AB20)*AN20/1000</f>
        <v>1.1185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11"/>
        <v>1.1185</v>
      </c>
      <c r="BL20">
        <f t="shared" si="7"/>
        <v>2025</v>
      </c>
      <c r="BM20" s="131">
        <f>IFERROR(VLOOKUP($BL20,'Table 3 TransCost D2 '!$B$10:$E$34,4,FALSE),0)</f>
        <v>53.22</v>
      </c>
      <c r="BN20" s="273">
        <f t="shared" si="8"/>
        <v>0.49893750000000259</v>
      </c>
    </row>
    <row r="21" spans="2:66">
      <c r="B21" s="16">
        <f t="shared" si="4"/>
        <v>2026</v>
      </c>
      <c r="C21" s="10">
        <f t="shared" si="10"/>
        <v>165.45750000000027</v>
      </c>
      <c r="D21" s="62"/>
      <c r="E21" s="10">
        <f t="shared" ca="1" si="5"/>
        <v>-5.5398072865427856</v>
      </c>
      <c r="F21" s="51"/>
      <c r="G21" s="15">
        <f t="shared" ca="1" si="9"/>
        <v>55.310581097499458</v>
      </c>
      <c r="H21" s="50"/>
      <c r="I21" s="273"/>
      <c r="J21" s="273"/>
      <c r="M21" s="179"/>
      <c r="O21">
        <f t="shared" si="1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6"/>
        <v>0</v>
      </c>
      <c r="AC21">
        <f t="shared" si="2"/>
        <v>0</v>
      </c>
      <c r="AD21">
        <f t="shared" si="2"/>
        <v>0</v>
      </c>
      <c r="AE21">
        <f t="shared" si="2"/>
        <v>0</v>
      </c>
      <c r="AF21">
        <f t="shared" si="2"/>
        <v>0</v>
      </c>
      <c r="AG21">
        <f t="shared" si="2"/>
        <v>0</v>
      </c>
      <c r="AH21">
        <f t="shared" si="2"/>
        <v>0</v>
      </c>
      <c r="AI21">
        <f t="shared" si="2"/>
        <v>0</v>
      </c>
      <c r="AJ21">
        <f t="shared" si="2"/>
        <v>0</v>
      </c>
      <c r="AK21">
        <f t="shared" si="2"/>
        <v>0</v>
      </c>
      <c r="AN21">
        <f>VLOOKUP($O21,'Table 3 WY Wind 2021'!$B$10:$J$36,9,FALSE)</f>
        <v>114.42</v>
      </c>
      <c r="AO21">
        <f>VLOOKUP($O21,'Table 3 DJ Wind 2031'!$B$10:$J$36,9,FALSE)</f>
        <v>203.59</v>
      </c>
      <c r="AP21">
        <f>VLOOKUP($O21,'Table 3 ID Wind 2036'!$B$10:$J$36,9,FALSE)</f>
        <v>207.03</v>
      </c>
      <c r="AQ21">
        <f>VLOOKUP($O21,'Table 3 30 MW Geoth 2029'!$B$10:$J$36,9,FALSE)</f>
        <v>764.66</v>
      </c>
      <c r="AR21">
        <f>VLOOKUP($O21,'Table 3 200 MW (UT N) 2029)'!$B$11:$H$41,7,FALSE)</f>
        <v>130.27000000000001</v>
      </c>
      <c r="AS21">
        <f>VLOOKUP($O21,'Table 3 436MW (West M) 2030'!$B$11:$I$41,7,FALSE)</f>
        <v>193.9</v>
      </c>
      <c r="AT21">
        <f>VLOOKUP($O21,'Table 3 477 MW (Wyo) 2033'!$B$11:$I$41,7,FALSE)</f>
        <v>198.45</v>
      </c>
      <c r="AU21">
        <f>VLOOKUP($O21,'Table 3 200 MW (Wyo) 2033'!$B$11:$I$41,7,FALSE)</f>
        <v>171.18</v>
      </c>
      <c r="AV21">
        <f>VLOOKUP($O21,'Table 3 Yakima Solar 2028'!$B$10:$K$36,9,FALSE)</f>
        <v>185.33</v>
      </c>
      <c r="AW21">
        <f>VLOOKUP($O21,'Table 3 UT Solar 2031'!$B$10:$K$36,9,FALSE)</f>
        <v>192.08</v>
      </c>
      <c r="AZ21">
        <f>SUM(AB$13:AB21)*AN21/1000</f>
        <v>1.1442000000000001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11"/>
        <v>1.1442000000000001</v>
      </c>
      <c r="BL21">
        <f t="shared" si="7"/>
        <v>2026</v>
      </c>
      <c r="BM21" s="131">
        <f>IFERROR(VLOOKUP($BL21,'Table 3 TransCost D2 '!$B$10:$E$34,4,FALSE),0)</f>
        <v>54.44</v>
      </c>
      <c r="BN21" s="273">
        <f t="shared" si="8"/>
        <v>0.51037500000000269</v>
      </c>
    </row>
    <row r="22" spans="2:66">
      <c r="B22" s="16">
        <f t="shared" si="4"/>
        <v>2027</v>
      </c>
      <c r="C22" s="10">
        <f t="shared" si="10"/>
        <v>169.27937500000024</v>
      </c>
      <c r="D22" s="62"/>
      <c r="E22" s="10">
        <f t="shared" ca="1" si="5"/>
        <v>-5.3074370283198276</v>
      </c>
      <c r="F22" s="51"/>
      <c r="G22" s="15">
        <f t="shared" ca="1" si="9"/>
        <v>56.948524255743607</v>
      </c>
      <c r="H22" s="50"/>
      <c r="I22" s="273"/>
      <c r="J22" s="273"/>
      <c r="M22" s="179"/>
      <c r="O22">
        <f t="shared" si="1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6"/>
        <v>0</v>
      </c>
      <c r="AC22">
        <f t="shared" si="2"/>
        <v>0</v>
      </c>
      <c r="AD22">
        <f t="shared" si="2"/>
        <v>0</v>
      </c>
      <c r="AE22">
        <f t="shared" si="2"/>
        <v>0</v>
      </c>
      <c r="AF22">
        <f t="shared" si="2"/>
        <v>0</v>
      </c>
      <c r="AG22">
        <f t="shared" si="2"/>
        <v>0</v>
      </c>
      <c r="AH22">
        <f t="shared" si="2"/>
        <v>0</v>
      </c>
      <c r="AI22">
        <f t="shared" si="2"/>
        <v>0</v>
      </c>
      <c r="AJ22">
        <f t="shared" si="2"/>
        <v>0</v>
      </c>
      <c r="AK22">
        <f t="shared" si="2"/>
        <v>0</v>
      </c>
      <c r="AN22">
        <f>VLOOKUP($O22,'Table 3 WY Wind 2021'!$B$10:$J$36,9,FALSE)</f>
        <v>117.07</v>
      </c>
      <c r="AO22">
        <f>VLOOKUP($O22,'Table 3 DJ Wind 2031'!$B$10:$J$36,9,FALSE)</f>
        <v>208.27</v>
      </c>
      <c r="AP22">
        <f>VLOOKUP($O22,'Table 3 ID Wind 2036'!$B$10:$J$36,9,FALSE)</f>
        <v>211.79</v>
      </c>
      <c r="AQ22">
        <f>VLOOKUP($O22,'Table 3 30 MW Geoth 2029'!$B$10:$J$36,9,FALSE)</f>
        <v>782.21</v>
      </c>
      <c r="AR22">
        <f>VLOOKUP($O22,'Table 3 200 MW (UT N) 2029)'!$B$11:$H$41,7,FALSE)</f>
        <v>133.28</v>
      </c>
      <c r="AS22">
        <f>VLOOKUP($O22,'Table 3 436MW (West M) 2030'!$B$11:$I$41,7,FALSE)</f>
        <v>198.37</v>
      </c>
      <c r="AT22">
        <f>VLOOKUP($O22,'Table 3 477 MW (Wyo) 2033'!$B$11:$I$41,7,FALSE)</f>
        <v>202.99</v>
      </c>
      <c r="AU22">
        <f>VLOOKUP($O22,'Table 3 200 MW (Wyo) 2033'!$B$11:$I$41,7,FALSE)</f>
        <v>175.13</v>
      </c>
      <c r="AV22">
        <f>VLOOKUP($O22,'Table 3 Yakima Solar 2028'!$B$10:$K$36,9,FALSE)</f>
        <v>189.58</v>
      </c>
      <c r="AW22">
        <f>VLOOKUP($O22,'Table 3 UT Solar 2031'!$B$10:$K$36,9,FALSE)</f>
        <v>196.5</v>
      </c>
      <c r="AZ22">
        <f>SUM(AB$13:AB22)*AN22/1000</f>
        <v>1.1706999999999999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11"/>
        <v>1.1706999999999999</v>
      </c>
      <c r="BL22">
        <f t="shared" si="7"/>
        <v>2027</v>
      </c>
      <c r="BM22" s="131">
        <f>IFERROR(VLOOKUP($BL22,'Table 3 TransCost D2 '!$B$10:$E$34,4,FALSE),0)</f>
        <v>55.69</v>
      </c>
      <c r="BN22" s="273">
        <f t="shared" si="8"/>
        <v>0.52209375000000269</v>
      </c>
    </row>
    <row r="23" spans="2:66">
      <c r="B23" s="16">
        <f t="shared" si="4"/>
        <v>2028</v>
      </c>
      <c r="C23" s="10">
        <f t="shared" si="10"/>
        <v>173.17937500000028</v>
      </c>
      <c r="D23" s="62"/>
      <c r="E23" s="10">
        <f t="shared" ca="1" si="5"/>
        <v>-9.3756717704866972</v>
      </c>
      <c r="F23" s="51"/>
      <c r="G23" s="15">
        <f t="shared" ca="1" si="9"/>
        <v>54.127500832771496</v>
      </c>
      <c r="H23" s="50"/>
      <c r="I23" s="273"/>
      <c r="J23" s="273"/>
      <c r="M23" s="179"/>
      <c r="O23">
        <f t="shared" si="1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6"/>
        <v>0</v>
      </c>
      <c r="AC23">
        <f t="shared" si="2"/>
        <v>0</v>
      </c>
      <c r="AD23">
        <f t="shared" si="2"/>
        <v>0</v>
      </c>
      <c r="AE23">
        <f t="shared" si="2"/>
        <v>0</v>
      </c>
      <c r="AF23">
        <f t="shared" si="2"/>
        <v>0</v>
      </c>
      <c r="AG23">
        <f t="shared" si="2"/>
        <v>0</v>
      </c>
      <c r="AH23">
        <f t="shared" si="2"/>
        <v>0</v>
      </c>
      <c r="AI23">
        <f t="shared" si="2"/>
        <v>0</v>
      </c>
      <c r="AJ23">
        <f t="shared" si="2"/>
        <v>0</v>
      </c>
      <c r="AK23">
        <f t="shared" si="2"/>
        <v>0</v>
      </c>
      <c r="AN23">
        <f>VLOOKUP($O23,'Table 3 WY Wind 2021'!$B$10:$J$36,9,FALSE)</f>
        <v>119.77</v>
      </c>
      <c r="AO23">
        <f>VLOOKUP($O23,'Table 3 DJ Wind 2031'!$B$10:$J$36,9,FALSE)</f>
        <v>213.07</v>
      </c>
      <c r="AP23">
        <f>VLOOKUP($O23,'Table 3 ID Wind 2036'!$B$10:$J$36,9,FALSE)</f>
        <v>216.67</v>
      </c>
      <c r="AQ23">
        <f>VLOOKUP($O23,'Table 3 30 MW Geoth 2029'!$B$10:$J$36,9,FALSE)</f>
        <v>800.24</v>
      </c>
      <c r="AR23">
        <f>VLOOKUP($O23,'Table 3 200 MW (UT N) 2029)'!$B$11:$H$41,7,FALSE)</f>
        <v>136.33000000000001</v>
      </c>
      <c r="AS23">
        <f>VLOOKUP($O23,'Table 3 436MW (West M) 2030'!$B$11:$I$41,7,FALSE)</f>
        <v>202.94</v>
      </c>
      <c r="AT23">
        <f>VLOOKUP($O23,'Table 3 477 MW (Wyo) 2033'!$B$11:$I$41,7,FALSE)</f>
        <v>207.69</v>
      </c>
      <c r="AU23">
        <f>VLOOKUP($O23,'Table 3 200 MW (Wyo) 2033'!$B$11:$I$41,7,FALSE)</f>
        <v>179.15</v>
      </c>
      <c r="AV23">
        <f>VLOOKUP($O23,'Table 3 Yakima Solar 2028'!$B$10:$K$36,9,FALSE)</f>
        <v>193.94</v>
      </c>
      <c r="AW23">
        <f>VLOOKUP($O23,'Table 3 UT Solar 2031'!$B$10:$K$36,9,FALSE)</f>
        <v>201.02</v>
      </c>
      <c r="AZ23">
        <f>SUM(AB$13:AB23)*AN23/1000</f>
        <v>1.1977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11"/>
        <v>1.1977</v>
      </c>
      <c r="BL23">
        <f t="shared" si="7"/>
        <v>2028</v>
      </c>
      <c r="BM23" s="131">
        <f>IFERROR(VLOOKUP($BL23,'Table 3 TransCost D2 '!$B$10:$E$34,4,FALSE),0)</f>
        <v>56.97</v>
      </c>
      <c r="BN23" s="273">
        <f t="shared" si="8"/>
        <v>0.53409375000000281</v>
      </c>
    </row>
    <row r="24" spans="2:66">
      <c r="B24" s="16">
        <f t="shared" si="4"/>
        <v>2029</v>
      </c>
      <c r="C24" s="10">
        <f t="shared" si="10"/>
        <v>177.17750000000029</v>
      </c>
      <c r="D24" s="62"/>
      <c r="E24" s="10">
        <f t="shared" ca="1" si="5"/>
        <v>-10.490098573383806</v>
      </c>
      <c r="F24" s="51"/>
      <c r="G24" s="15">
        <f t="shared" ca="1" si="9"/>
        <v>54.670560133012962</v>
      </c>
      <c r="H24" s="50"/>
      <c r="I24" s="273"/>
      <c r="J24" s="273"/>
      <c r="M24" s="179"/>
      <c r="O24">
        <f t="shared" si="1"/>
        <v>2029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6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2"/>
        <v>0</v>
      </c>
      <c r="AJ24">
        <f t="shared" si="2"/>
        <v>0</v>
      </c>
      <c r="AK24">
        <f t="shared" si="2"/>
        <v>0</v>
      </c>
      <c r="AN24">
        <f>VLOOKUP($O24,'Table 3 WY Wind 2021'!$B$10:$J$36,9,FALSE)</f>
        <v>122.54</v>
      </c>
      <c r="AO24">
        <f>VLOOKUP($O24,'Table 3 DJ Wind 2031'!$B$10:$J$36,9,FALSE)</f>
        <v>217.97</v>
      </c>
      <c r="AP24">
        <f>VLOOKUP($O24,'Table 3 ID Wind 2036'!$B$10:$J$36,9,FALSE)</f>
        <v>221.65</v>
      </c>
      <c r="AQ24">
        <f>VLOOKUP($O24,'Table 3 30 MW Geoth 2029'!$B$10:$J$36,9,FALSE)</f>
        <v>818.66</v>
      </c>
      <c r="AR24">
        <f>VLOOKUP($O24,'Table 3 200 MW (UT N) 2029)'!$B$11:$H$41,7,FALSE)</f>
        <v>139.47999999999999</v>
      </c>
      <c r="AS24">
        <f>VLOOKUP($O24,'Table 3 436MW (West M) 2030'!$B$11:$I$41,7,FALSE)</f>
        <v>207.61</v>
      </c>
      <c r="AT24">
        <f>VLOOKUP($O24,'Table 3 477 MW (Wyo) 2033'!$B$11:$I$41,7,FALSE)</f>
        <v>212.5</v>
      </c>
      <c r="AU24">
        <f>VLOOKUP($O24,'Table 3 200 MW (Wyo) 2033'!$B$11:$I$41,7,FALSE)</f>
        <v>183.29</v>
      </c>
      <c r="AV24">
        <f>VLOOKUP($O24,'Table 3 Yakima Solar 2028'!$B$10:$K$36,9,FALSE)</f>
        <v>198.39</v>
      </c>
      <c r="AW24">
        <f>VLOOKUP($O24,'Table 3 UT Solar 2031'!$B$10:$K$36,9,FALSE)</f>
        <v>205.65</v>
      </c>
      <c r="AZ24">
        <f>SUM(AB$13:AB24)*AN24/1000</f>
        <v>1.2254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11"/>
        <v>1.2254</v>
      </c>
      <c r="BL24">
        <f t="shared" si="7"/>
        <v>2029</v>
      </c>
      <c r="BM24" s="131">
        <f>IFERROR(VLOOKUP($BL24,'Table 3 TransCost D2 '!$B$10:$E$34,4,FALSE),0)</f>
        <v>58.28</v>
      </c>
      <c r="BN24" s="273">
        <f t="shared" si="8"/>
        <v>0.54637500000000294</v>
      </c>
    </row>
    <row r="25" spans="2:66">
      <c r="B25" s="16">
        <f t="shared" si="4"/>
        <v>2030</v>
      </c>
      <c r="C25" s="10">
        <f t="shared" si="10"/>
        <v>181.24375000000029</v>
      </c>
      <c r="D25" s="62"/>
      <c r="E25" s="10">
        <f t="shared" ca="1" si="5"/>
        <v>-10.624234787640862</v>
      </c>
      <c r="F25" s="51"/>
      <c r="G25" s="15">
        <f t="shared" ca="1" si="9"/>
        <v>56.031870736014781</v>
      </c>
      <c r="H25" s="50"/>
      <c r="I25" s="273"/>
      <c r="J25" s="273"/>
      <c r="M25" s="179"/>
      <c r="O25">
        <f t="shared" si="1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6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K25">
        <f t="shared" si="2"/>
        <v>0</v>
      </c>
      <c r="AN25">
        <f>VLOOKUP($O25,'Table 3 WY Wind 2021'!$B$10:$J$36,9,FALSE)</f>
        <v>125.35</v>
      </c>
      <c r="AO25">
        <f>VLOOKUP($O25,'Table 3 DJ Wind 2031'!$B$10:$J$36,9,FALSE)</f>
        <v>222.99</v>
      </c>
      <c r="AP25">
        <f>VLOOKUP($O25,'Table 3 ID Wind 2036'!$B$10:$J$36,9,FALSE)</f>
        <v>226.75</v>
      </c>
      <c r="AQ25">
        <f>VLOOKUP($O25,'Table 3 30 MW Geoth 2029'!$B$10:$J$36,9,FALSE)</f>
        <v>837.47</v>
      </c>
      <c r="AR25">
        <f>VLOOKUP($O25,'Table 3 200 MW (UT N) 2029)'!$B$11:$H$41,7,FALSE)</f>
        <v>142.66999999999999</v>
      </c>
      <c r="AS25">
        <f>VLOOKUP($O25,'Table 3 436MW (West M) 2030'!$B$11:$I$41,7,FALSE)</f>
        <v>212.38</v>
      </c>
      <c r="AT25">
        <f>VLOOKUP($O25,'Table 3 477 MW (Wyo) 2033'!$B$11:$I$41,7,FALSE)</f>
        <v>217.4</v>
      </c>
      <c r="AU25">
        <f>VLOOKUP($O25,'Table 3 200 MW (Wyo) 2033'!$B$11:$I$41,7,FALSE)</f>
        <v>187.5</v>
      </c>
      <c r="AV25">
        <f>VLOOKUP($O25,'Table 3 Yakima Solar 2028'!$B$10:$K$36,9,FALSE)</f>
        <v>202.96</v>
      </c>
      <c r="AW25">
        <f>VLOOKUP($O25,'Table 3 UT Solar 2031'!$B$10:$K$36,9,FALSE)</f>
        <v>210.38</v>
      </c>
      <c r="AZ25">
        <f>SUM(AB$13:AB25)*AN25/1000</f>
        <v>1.2535000000000001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11"/>
        <v>1.2535000000000001</v>
      </c>
      <c r="BL25">
        <f t="shared" si="7"/>
        <v>2030</v>
      </c>
      <c r="BM25" s="131">
        <f>IFERROR(VLOOKUP($BL25,'Table 3 TransCost D2 '!$B$10:$E$34,4,FALSE),0)</f>
        <v>59.62</v>
      </c>
      <c r="BN25" s="273">
        <f t="shared" si="8"/>
        <v>0.55893750000000297</v>
      </c>
    </row>
    <row r="26" spans="2:66">
      <c r="B26" s="16">
        <f t="shared" si="4"/>
        <v>2031</v>
      </c>
      <c r="C26" s="10">
        <f t="shared" si="10"/>
        <v>185.39812500000031</v>
      </c>
      <c r="D26" s="62"/>
      <c r="E26" s="10">
        <f t="shared" ca="1" si="5"/>
        <v>-10.634718287415843</v>
      </c>
      <c r="F26" s="51"/>
      <c r="G26" s="15">
        <f t="shared" ca="1" si="9"/>
        <v>57.549243829280051</v>
      </c>
      <c r="H26" s="50"/>
      <c r="I26" s="273"/>
      <c r="J26" s="273"/>
      <c r="M26" s="179"/>
      <c r="O26">
        <f t="shared" si="1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B26">
        <f t="shared" si="6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0</v>
      </c>
      <c r="AN26">
        <f>VLOOKUP($O26,'Table 3 WY Wind 2021'!$B$10:$J$36,9,FALSE)</f>
        <v>128.22</v>
      </c>
      <c r="AO26">
        <f>VLOOKUP($O26,'Table 3 DJ Wind 2031'!$B$10:$J$36,9,FALSE)</f>
        <v>228.12</v>
      </c>
      <c r="AP26">
        <f>VLOOKUP($O26,'Table 3 ID Wind 2036'!$B$10:$J$36,9,FALSE)</f>
        <v>231.96</v>
      </c>
      <c r="AQ26">
        <f>VLOOKUP($O26,'Table 3 30 MW Geoth 2029'!$B$10:$J$36,9,FALSE)</f>
        <v>856.76</v>
      </c>
      <c r="AR26">
        <f>VLOOKUP($O26,'Table 3 200 MW (UT N) 2029)'!$B$11:$H$41,7,FALSE)</f>
        <v>145.97</v>
      </c>
      <c r="AS26">
        <f>VLOOKUP($O26,'Table 3 436MW (West M) 2030'!$B$11:$I$41,7,FALSE)</f>
        <v>217.25</v>
      </c>
      <c r="AT26">
        <f>VLOOKUP($O26,'Table 3 477 MW (Wyo) 2033'!$B$11:$I$41,7,FALSE)</f>
        <v>222.41</v>
      </c>
      <c r="AU26">
        <f>VLOOKUP($O26,'Table 3 200 MW (Wyo) 2033'!$B$11:$I$41,7,FALSE)</f>
        <v>191.83</v>
      </c>
      <c r="AV26">
        <f>VLOOKUP($O26,'Table 3 Yakima Solar 2028'!$B$10:$K$36,9,FALSE)</f>
        <v>207.64</v>
      </c>
      <c r="AW26">
        <f>VLOOKUP($O26,'Table 3 UT Solar 2031'!$B$10:$K$36,9,FALSE)</f>
        <v>215.21</v>
      </c>
      <c r="AZ26">
        <f>SUM(AB$13:AB26)*AN26/1000</f>
        <v>1.2822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0</v>
      </c>
      <c r="BJ26">
        <f t="shared" si="11"/>
        <v>1.2822</v>
      </c>
      <c r="BL26">
        <f t="shared" si="7"/>
        <v>2031</v>
      </c>
      <c r="BM26" s="131">
        <f>IFERROR(VLOOKUP($BL26,'Table 3 TransCost D2 '!$B$10:$E$34,4,FALSE),0)</f>
        <v>60.99</v>
      </c>
      <c r="BN26" s="273">
        <f t="shared" si="8"/>
        <v>0.57178125000000302</v>
      </c>
    </row>
    <row r="27" spans="2:66">
      <c r="B27" s="16">
        <f t="shared" si="4"/>
        <v>2032</v>
      </c>
      <c r="C27" s="10">
        <f t="shared" si="10"/>
        <v>189.47437500000029</v>
      </c>
      <c r="D27" s="62"/>
      <c r="E27" s="10">
        <f t="shared" ca="1" si="5"/>
        <v>-10.999468433172542</v>
      </c>
      <c r="F27" s="51"/>
      <c r="G27" s="15">
        <f t="shared" ca="1" si="9"/>
        <v>58.478920315600057</v>
      </c>
      <c r="H27" s="50"/>
      <c r="I27" s="273"/>
      <c r="J27" s="273"/>
      <c r="M27" s="179"/>
      <c r="O27">
        <f t="shared" si="1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6"/>
        <v>0</v>
      </c>
      <c r="AC27">
        <f t="shared" si="2"/>
        <v>0</v>
      </c>
      <c r="AD27">
        <f t="shared" si="2"/>
        <v>0</v>
      </c>
      <c r="AE27">
        <f t="shared" si="2"/>
        <v>0</v>
      </c>
      <c r="AF27">
        <f t="shared" si="2"/>
        <v>0</v>
      </c>
      <c r="AG27">
        <f t="shared" si="2"/>
        <v>0</v>
      </c>
      <c r="AH27">
        <f t="shared" si="2"/>
        <v>0</v>
      </c>
      <c r="AI27">
        <f t="shared" si="2"/>
        <v>0</v>
      </c>
      <c r="AJ27">
        <f t="shared" si="2"/>
        <v>0</v>
      </c>
      <c r="AK27">
        <f t="shared" si="2"/>
        <v>0</v>
      </c>
      <c r="AN27">
        <f>VLOOKUP($O27,'Table 3 WY Wind 2021'!$B$10:$J$36,9,FALSE)</f>
        <v>131.04</v>
      </c>
      <c r="AO27">
        <f>VLOOKUP($O27,'Table 3 DJ Wind 2031'!$B$10:$J$36,9,FALSE)</f>
        <v>233.13</v>
      </c>
      <c r="AP27">
        <f>VLOOKUP($O27,'Table 3 ID Wind 2036'!$B$10:$J$36,9,FALSE)</f>
        <v>237.07</v>
      </c>
      <c r="AQ27">
        <f>VLOOKUP($O27,'Table 3 30 MW Geoth 2029'!$B$10:$J$36,9,FALSE)</f>
        <v>875.58</v>
      </c>
      <c r="AR27">
        <f>VLOOKUP($O27,'Table 3 200 MW (UT N) 2029)'!$B$11:$H$41,7,FALSE)</f>
        <v>149.16999999999999</v>
      </c>
      <c r="AS27">
        <f>VLOOKUP($O27,'Table 3 436MW (West M) 2030'!$B$11:$I$41,7,FALSE)</f>
        <v>222.02</v>
      </c>
      <c r="AT27">
        <f>VLOOKUP($O27,'Table 3 477 MW (Wyo) 2033'!$B$11:$I$41,7,FALSE)</f>
        <v>227.31</v>
      </c>
      <c r="AU27">
        <f>VLOOKUP($O27,'Table 3 200 MW (Wyo) 2033'!$B$11:$I$41,7,FALSE)</f>
        <v>196.04</v>
      </c>
      <c r="AV27">
        <f>VLOOKUP($O27,'Table 3 Yakima Solar 2028'!$B$10:$K$36,9,FALSE)</f>
        <v>212.21</v>
      </c>
      <c r="AW27">
        <f>VLOOKUP($O27,'Table 3 UT Solar 2031'!$B$10:$K$36,9,FALSE)</f>
        <v>219.93</v>
      </c>
      <c r="AZ27">
        <f>SUM(AB$13:AB27)*AN27/1000</f>
        <v>1.3103999999999998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0</v>
      </c>
      <c r="BJ27">
        <f t="shared" si="11"/>
        <v>1.3103999999999998</v>
      </c>
      <c r="BL27">
        <f t="shared" si="7"/>
        <v>2032</v>
      </c>
      <c r="BM27" s="131">
        <f>IFERROR(VLOOKUP($BL27,'Table 3 TransCost D2 '!$B$10:$E$34,4,FALSE),0)</f>
        <v>62.330000000000005</v>
      </c>
      <c r="BN27" s="273">
        <f t="shared" si="8"/>
        <v>0.58434375000000316</v>
      </c>
    </row>
    <row r="28" spans="2:66">
      <c r="B28" s="16">
        <f t="shared" si="4"/>
        <v>2033</v>
      </c>
      <c r="C28" s="10">
        <f t="shared" si="10"/>
        <v>193.62875000000034</v>
      </c>
      <c r="D28" s="62"/>
      <c r="E28" s="10">
        <f t="shared" ca="1" si="5"/>
        <v>-11.302652526232281</v>
      </c>
      <c r="F28" s="51"/>
      <c r="G28" s="15">
        <f t="shared" ca="1" si="9"/>
        <v>59.908290705815951</v>
      </c>
      <c r="H28" s="50"/>
      <c r="I28" s="273"/>
      <c r="J28" s="273"/>
      <c r="M28" s="179"/>
      <c r="O28">
        <f t="shared" si="1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B28">
        <f t="shared" si="6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N28">
        <f>VLOOKUP($O28,'Table 3 WY Wind 2021'!$B$10:$J$36,9,FALSE)</f>
        <v>133.91</v>
      </c>
      <c r="AO28">
        <f>VLOOKUP($O28,'Table 3 DJ Wind 2031'!$B$10:$J$36,9,FALSE)</f>
        <v>238.26</v>
      </c>
      <c r="AP28">
        <f>VLOOKUP($O28,'Table 3 ID Wind 2036'!$B$10:$J$36,9,FALSE)</f>
        <v>242.28</v>
      </c>
      <c r="AQ28">
        <f>VLOOKUP($O28,'Table 3 30 MW Geoth 2029'!$B$10:$J$36,9,FALSE)</f>
        <v>894.87</v>
      </c>
      <c r="AR28">
        <f>VLOOKUP($O28,'Table 3 200 MW (UT N) 2029)'!$B$11:$H$41,7,FALSE)</f>
        <v>152.47</v>
      </c>
      <c r="AS28">
        <f>VLOOKUP($O28,'Table 3 436MW (West M) 2030'!$B$11:$I$41,7,FALSE)</f>
        <v>226.89</v>
      </c>
      <c r="AT28">
        <f>VLOOKUP($O28,'Table 3 477 MW (Wyo) 2033'!$B$11:$I$41,7,FALSE)</f>
        <v>232.32</v>
      </c>
      <c r="AU28">
        <f>VLOOKUP($O28,'Table 3 200 MW (Wyo) 2033'!$B$11:$I$41,7,FALSE)</f>
        <v>200.37</v>
      </c>
      <c r="AV28">
        <f>VLOOKUP($O28,'Table 3 Yakima Solar 2028'!$B$10:$K$36,9,FALSE)</f>
        <v>216.89</v>
      </c>
      <c r="AW28">
        <f>VLOOKUP($O28,'Table 3 UT Solar 2031'!$B$10:$K$36,9,FALSE)</f>
        <v>224.76</v>
      </c>
      <c r="AZ28">
        <f>SUM(AB$13:AB28)*AN28/1000</f>
        <v>1.3391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0</v>
      </c>
      <c r="BJ28">
        <f t="shared" si="11"/>
        <v>1.3391</v>
      </c>
      <c r="BL28">
        <f t="shared" si="7"/>
        <v>2033</v>
      </c>
      <c r="BM28" s="131">
        <f>IFERROR(VLOOKUP($BL28,'Table 3 TransCost D2 '!$B$10:$E$34,4,FALSE),0)</f>
        <v>63.70000000000001</v>
      </c>
      <c r="BN28" s="273">
        <f t="shared" si="8"/>
        <v>0.59718750000000331</v>
      </c>
    </row>
    <row r="29" spans="2:66">
      <c r="B29" s="16">
        <f t="shared" si="4"/>
        <v>2034</v>
      </c>
      <c r="C29" s="10">
        <f t="shared" si="10"/>
        <v>198.05687500000033</v>
      </c>
      <c r="D29" s="62"/>
      <c r="E29" s="10">
        <f t="shared" ca="1" si="5"/>
        <v>-11.805718965453574</v>
      </c>
      <c r="F29" s="51"/>
      <c r="G29" s="15">
        <f t="shared" ca="1" si="9"/>
        <v>61.033758035466313</v>
      </c>
      <c r="H29" s="50"/>
      <c r="I29" s="273"/>
      <c r="J29" s="273"/>
      <c r="M29" s="179"/>
      <c r="O29">
        <f t="shared" si="1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6"/>
        <v>0</v>
      </c>
      <c r="AC29">
        <f t="shared" si="2"/>
        <v>0</v>
      </c>
      <c r="AD29">
        <f t="shared" si="2"/>
        <v>0</v>
      </c>
      <c r="AE29">
        <f t="shared" si="2"/>
        <v>0</v>
      </c>
      <c r="AF29">
        <f t="shared" si="2"/>
        <v>0</v>
      </c>
      <c r="AG29">
        <f t="shared" si="2"/>
        <v>0</v>
      </c>
      <c r="AH29">
        <f t="shared" si="2"/>
        <v>0</v>
      </c>
      <c r="AI29">
        <f t="shared" si="2"/>
        <v>0</v>
      </c>
      <c r="AJ29">
        <f t="shared" si="2"/>
        <v>0</v>
      </c>
      <c r="AK29">
        <f t="shared" si="2"/>
        <v>0</v>
      </c>
      <c r="AN29">
        <f>VLOOKUP($O29,'Table 3 WY Wind 2021'!$B$10:$J$36,9,FALSE)</f>
        <v>136.96</v>
      </c>
      <c r="AO29">
        <f>VLOOKUP($O29,'Table 3 DJ Wind 2031'!$B$10:$J$36,9,FALSE)</f>
        <v>243.72</v>
      </c>
      <c r="AP29">
        <f>VLOOKUP($O29,'Table 3 ID Wind 2036'!$B$10:$J$36,9,FALSE)</f>
        <v>247.85</v>
      </c>
      <c r="AQ29">
        <f>VLOOKUP($O29,'Table 3 30 MW Geoth 2029'!$B$10:$J$36,9,FALSE)</f>
        <v>915.42</v>
      </c>
      <c r="AR29">
        <f>VLOOKUP($O29,'Table 3 200 MW (UT N) 2029)'!$B$11:$H$41,7,FALSE)</f>
        <v>155.96</v>
      </c>
      <c r="AS29">
        <f>VLOOKUP($O29,'Table 3 436MW (West M) 2030'!$B$11:$I$41,7,FALSE)</f>
        <v>232.12</v>
      </c>
      <c r="AT29">
        <f>VLOOKUP($O29,'Table 3 477 MW (Wyo) 2033'!$B$11:$I$41,7,FALSE)</f>
        <v>237.63</v>
      </c>
      <c r="AU29">
        <f>VLOOKUP($O29,'Table 3 200 MW (Wyo) 2033'!$B$11:$I$41,7,FALSE)</f>
        <v>204.96</v>
      </c>
      <c r="AV29">
        <f>VLOOKUP($O29,'Table 3 Yakima Solar 2028'!$B$10:$K$36,9,FALSE)</f>
        <v>221.88</v>
      </c>
      <c r="AW29">
        <f>VLOOKUP($O29,'Table 3 UT Solar 2031'!$B$10:$K$36,9,FALSE)</f>
        <v>229.93</v>
      </c>
      <c r="AZ29">
        <f>SUM(AB$13:AB29)*AN29/1000</f>
        <v>1.3696000000000002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0</v>
      </c>
      <c r="BJ29">
        <f t="shared" si="11"/>
        <v>1.3696000000000002</v>
      </c>
      <c r="BL29">
        <f t="shared" si="7"/>
        <v>2034</v>
      </c>
      <c r="BM29" s="131">
        <f>IFERROR(VLOOKUP($BL29,'Table 3 TransCost D2 '!$B$10:$E$34,4,FALSE),0)</f>
        <v>65.17</v>
      </c>
      <c r="BN29" s="273">
        <f t="shared" si="8"/>
        <v>0.61096875000000328</v>
      </c>
    </row>
    <row r="30" spans="2:66">
      <c r="B30" s="16">
        <f t="shared" si="4"/>
        <v>2035</v>
      </c>
      <c r="C30" s="10">
        <f t="shared" si="10"/>
        <v>202.60312500000035</v>
      </c>
      <c r="D30" s="62"/>
      <c r="E30" s="10">
        <f t="shared" ca="1" si="5"/>
        <v>-11.675503496082369</v>
      </c>
      <c r="F30" s="51"/>
      <c r="G30" s="15">
        <f t="shared" ca="1" si="9"/>
        <v>62.835950164650178</v>
      </c>
      <c r="H30" s="50"/>
      <c r="I30" s="273"/>
      <c r="J30" s="273"/>
      <c r="M30" s="179"/>
      <c r="O30">
        <f t="shared" si="1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B30">
        <f t="shared" si="6"/>
        <v>0</v>
      </c>
      <c r="AC30">
        <f t="shared" si="2"/>
        <v>0</v>
      </c>
      <c r="AD30">
        <f t="shared" si="2"/>
        <v>0</v>
      </c>
      <c r="AE30">
        <f t="shared" si="2"/>
        <v>0</v>
      </c>
      <c r="AF30">
        <f t="shared" si="2"/>
        <v>0</v>
      </c>
      <c r="AG30">
        <f t="shared" si="2"/>
        <v>0</v>
      </c>
      <c r="AH30">
        <f t="shared" si="2"/>
        <v>0</v>
      </c>
      <c r="AI30">
        <f t="shared" si="2"/>
        <v>0</v>
      </c>
      <c r="AJ30">
        <f t="shared" si="2"/>
        <v>0</v>
      </c>
      <c r="AK30">
        <f t="shared" si="2"/>
        <v>0</v>
      </c>
      <c r="AN30">
        <f>VLOOKUP($O30,'Table 3 WY Wind 2021'!$B$10:$J$36,9,FALSE)</f>
        <v>140.1</v>
      </c>
      <c r="AO30">
        <f>VLOOKUP($O30,'Table 3 DJ Wind 2031'!$B$10:$J$36,9,FALSE)</f>
        <v>249.32</v>
      </c>
      <c r="AP30">
        <f>VLOOKUP($O30,'Table 3 ID Wind 2036'!$B$10:$J$36,9,FALSE)</f>
        <v>253.55</v>
      </c>
      <c r="AQ30">
        <f>VLOOKUP($O30,'Table 3 30 MW Geoth 2029'!$B$10:$J$36,9,FALSE)</f>
        <v>936.45</v>
      </c>
      <c r="AR30">
        <f>VLOOKUP($O30,'Table 3 200 MW (UT N) 2029)'!$B$11:$H$41,7,FALSE)</f>
        <v>159.55000000000001</v>
      </c>
      <c r="AS30">
        <f>VLOOKUP($O30,'Table 3 436MW (West M) 2030'!$B$11:$I$41,7,FALSE)</f>
        <v>237.47</v>
      </c>
      <c r="AT30">
        <f>VLOOKUP($O30,'Table 3 477 MW (Wyo) 2033'!$B$11:$I$41,7,FALSE)</f>
        <v>243.13</v>
      </c>
      <c r="AU30">
        <f>VLOOKUP($O30,'Table 3 200 MW (Wyo) 2033'!$B$11:$I$41,7,FALSE)</f>
        <v>209.68</v>
      </c>
      <c r="AV30">
        <f>VLOOKUP($O30,'Table 3 Yakima Solar 2028'!$B$10:$K$36,9,FALSE)</f>
        <v>226.98</v>
      </c>
      <c r="AW30">
        <f>VLOOKUP($O30,'Table 3 UT Solar 2031'!$B$10:$K$36,9,FALSE)</f>
        <v>235.24</v>
      </c>
      <c r="AZ30">
        <f>SUM(AB$13:AB30)*AN30/1000</f>
        <v>1.401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0</v>
      </c>
      <c r="BJ30">
        <f t="shared" si="11"/>
        <v>1.401</v>
      </c>
      <c r="BL30">
        <f t="shared" si="7"/>
        <v>2035</v>
      </c>
      <c r="BM30" s="131">
        <f>IFERROR(VLOOKUP($BL30,'Table 3 TransCost D2 '!$B$10:$E$34,4,FALSE),0)</f>
        <v>66.67</v>
      </c>
      <c r="BN30" s="273">
        <f t="shared" si="8"/>
        <v>0.62503125000000326</v>
      </c>
    </row>
    <row r="31" spans="2:66">
      <c r="B31" s="16">
        <f t="shared" si="4"/>
        <v>2036</v>
      </c>
      <c r="C31" s="10">
        <f t="shared" si="10"/>
        <v>207.22750000000028</v>
      </c>
      <c r="D31" s="62"/>
      <c r="E31" s="10">
        <f t="shared" ca="1" si="5"/>
        <v>-11.028457258715738</v>
      </c>
      <c r="F31" s="51"/>
      <c r="G31" s="15">
        <f t="shared" ca="1" si="9"/>
        <v>64.959827724075566</v>
      </c>
      <c r="H31" s="50"/>
      <c r="I31" s="273"/>
      <c r="J31" s="273"/>
      <c r="M31" s="179"/>
      <c r="O31">
        <f t="shared" si="1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6"/>
        <v>0</v>
      </c>
      <c r="AC31">
        <f t="shared" si="2"/>
        <v>0</v>
      </c>
      <c r="AD31">
        <f t="shared" si="2"/>
        <v>0</v>
      </c>
      <c r="AE31">
        <f t="shared" si="2"/>
        <v>0</v>
      </c>
      <c r="AF31">
        <f t="shared" si="2"/>
        <v>0</v>
      </c>
      <c r="AG31">
        <f t="shared" si="2"/>
        <v>0</v>
      </c>
      <c r="AH31">
        <f t="shared" si="2"/>
        <v>0</v>
      </c>
      <c r="AI31">
        <f t="shared" si="2"/>
        <v>0</v>
      </c>
      <c r="AJ31">
        <f t="shared" si="2"/>
        <v>0</v>
      </c>
      <c r="AK31">
        <f t="shared" si="2"/>
        <v>0</v>
      </c>
      <c r="AN31">
        <f>VLOOKUP($O31,'Table 3 WY Wind 2021'!$B$10:$J$36,9,FALSE)</f>
        <v>143.29</v>
      </c>
      <c r="AO31">
        <f>VLOOKUP($O31,'Table 3 DJ Wind 2031'!$B$10:$J$36,9,FALSE)</f>
        <v>255.03</v>
      </c>
      <c r="AP31">
        <f>VLOOKUP($O31,'Table 3 ID Wind 2036'!$B$10:$J$36,9,FALSE)</f>
        <v>259.38</v>
      </c>
      <c r="AQ31">
        <f>VLOOKUP($O31,'Table 3 30 MW Geoth 2029'!$B$10:$J$36,9,FALSE)</f>
        <v>957.96</v>
      </c>
      <c r="AR31">
        <f>VLOOKUP($O31,'Table 3 200 MW (UT N) 2029)'!$B$11:$H$41,7,FALSE)</f>
        <v>163.22999999999999</v>
      </c>
      <c r="AS31">
        <f>VLOOKUP($O31,'Table 3 436MW (West M) 2030'!$B$11:$I$41,7,FALSE)</f>
        <v>242.92</v>
      </c>
      <c r="AT31">
        <f>VLOOKUP($O31,'Table 3 477 MW (Wyo) 2033'!$B$11:$I$41,7,FALSE)</f>
        <v>248.73</v>
      </c>
      <c r="AU31">
        <f>VLOOKUP($O31,'Table 3 200 MW (Wyo) 2033'!$B$11:$I$41,7,FALSE)</f>
        <v>214.52</v>
      </c>
      <c r="AV31">
        <f>VLOOKUP($O31,'Table 3 Yakima Solar 2028'!$B$10:$K$36,9,FALSE)</f>
        <v>232.21</v>
      </c>
      <c r="AW31">
        <f>VLOOKUP($O31,'Table 3 UT Solar 2031'!$B$10:$K$36,9,FALSE)</f>
        <v>240.63</v>
      </c>
      <c r="AZ31">
        <f>SUM(AB$13:AB31)*AN31/1000</f>
        <v>1.4328999999999998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0</v>
      </c>
      <c r="BJ31">
        <f t="shared" si="11"/>
        <v>1.4328999999999998</v>
      </c>
      <c r="BL31">
        <f t="shared" si="7"/>
        <v>2036</v>
      </c>
      <c r="BM31" s="131">
        <f>IFERROR(VLOOKUP($BL31,'Table 3 TransCost D2 '!$B$10:$E$34,4,FALSE),0)</f>
        <v>68.2</v>
      </c>
      <c r="BN31" s="273">
        <f t="shared" si="8"/>
        <v>0.63937500000000336</v>
      </c>
    </row>
    <row r="32" spans="2:66">
      <c r="B32" s="16">
        <f t="shared" si="4"/>
        <v>2037</v>
      </c>
      <c r="C32" s="10">
        <f t="shared" si="10"/>
        <v>211.78375000000037</v>
      </c>
      <c r="D32" s="62"/>
      <c r="E32" s="10">
        <f t="shared" ca="1" si="5"/>
        <v>-11.199521341593274</v>
      </c>
      <c r="F32" s="51"/>
      <c r="G32" s="15">
        <f t="shared" ca="1" si="9"/>
        <v>66.637338979745863</v>
      </c>
      <c r="H32" s="50"/>
      <c r="I32" s="273"/>
      <c r="J32" s="273"/>
      <c r="M32" s="179"/>
      <c r="O32">
        <f t="shared" si="1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6"/>
        <v>0</v>
      </c>
      <c r="AC32">
        <f t="shared" si="2"/>
        <v>0</v>
      </c>
      <c r="AD32">
        <f t="shared" si="2"/>
        <v>0</v>
      </c>
      <c r="AE32">
        <f t="shared" si="2"/>
        <v>0</v>
      </c>
      <c r="AF32">
        <f t="shared" si="2"/>
        <v>0</v>
      </c>
      <c r="AG32">
        <f t="shared" si="2"/>
        <v>0</v>
      </c>
      <c r="AH32">
        <f t="shared" si="2"/>
        <v>0</v>
      </c>
      <c r="AI32">
        <f t="shared" si="2"/>
        <v>0</v>
      </c>
      <c r="AJ32">
        <f t="shared" si="2"/>
        <v>0</v>
      </c>
      <c r="AK32">
        <f t="shared" si="2"/>
        <v>0</v>
      </c>
      <c r="AN32">
        <f>VLOOKUP($O32,'Table 3 WY Wind 2021'!$B$10:$J$36,9,FALSE)</f>
        <v>146.44</v>
      </c>
      <c r="AO32">
        <f>VLOOKUP($O32,'Table 3 DJ Wind 2031'!$B$10:$J$36,9,FALSE)</f>
        <v>260.63</v>
      </c>
      <c r="AP32">
        <f>VLOOKUP($O32,'Table 3 ID Wind 2036'!$B$10:$J$36,9,FALSE)</f>
        <v>265.08</v>
      </c>
      <c r="AQ32">
        <f>VLOOKUP($O32,'Table 3 30 MW Geoth 2029'!$B$10:$J$36,9,FALSE)</f>
        <v>979.07</v>
      </c>
      <c r="AR32">
        <f>VLOOKUP($O32,'Table 3 200 MW (UT N) 2029)'!$B$11:$H$41,7,FALSE)</f>
        <v>166.82</v>
      </c>
      <c r="AS32">
        <f>VLOOKUP($O32,'Table 3 436MW (West M) 2030'!$B$11:$I$41,7,FALSE)</f>
        <v>248.27</v>
      </c>
      <c r="AT32">
        <f>VLOOKUP($O32,'Table 3 477 MW (Wyo) 2033'!$B$11:$I$41,7,FALSE)</f>
        <v>254.22</v>
      </c>
      <c r="AU32">
        <f>VLOOKUP($O32,'Table 3 200 MW (Wyo) 2033'!$B$11:$I$41,7,FALSE)</f>
        <v>219.24</v>
      </c>
      <c r="AV32">
        <f>VLOOKUP($O32,'Table 3 Yakima Solar 2028'!$B$10:$K$36,9,FALSE)</f>
        <v>237.33</v>
      </c>
      <c r="AW32">
        <f>VLOOKUP($O32,'Table 3 UT Solar 2031'!$B$10:$K$36,9,FALSE)</f>
        <v>245.94</v>
      </c>
      <c r="AZ32">
        <f>SUM(AB$13:AB32)*AN32/1000</f>
        <v>1.4644000000000001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0</v>
      </c>
      <c r="BJ32" s="265">
        <f t="shared" si="11"/>
        <v>1.4644000000000001</v>
      </c>
      <c r="BL32">
        <f t="shared" si="7"/>
        <v>2037</v>
      </c>
      <c r="BM32" s="131">
        <f>IFERROR(VLOOKUP($BL32,'Table 3 TransCost D2 '!$B$10:$E$34,4,FALSE),0)</f>
        <v>69.7</v>
      </c>
      <c r="BN32" s="273">
        <f t="shared" si="8"/>
        <v>0.65343750000000356</v>
      </c>
    </row>
    <row r="33" spans="1:66" hidden="1">
      <c r="B33" s="16">
        <f t="shared" si="4"/>
        <v>2038</v>
      </c>
      <c r="C33" s="10">
        <f t="shared" si="10"/>
        <v>216.41812500000032</v>
      </c>
      <c r="D33" s="62"/>
      <c r="E33" s="10" t="e">
        <f t="shared" ref="E33" ca="1" si="12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51"/>
      <c r="G33" s="15" t="e">
        <f t="shared" ref="G33" ca="1" si="13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50"/>
      <c r="I33" s="273"/>
      <c r="J33" s="273"/>
      <c r="M33" s="179"/>
      <c r="O33">
        <f t="shared" ref="O33" si="14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5">P33/P$5</f>
        <v>0</v>
      </c>
      <c r="AC33">
        <f t="shared" ref="AC33" si="16">Q33/Q$5</f>
        <v>0</v>
      </c>
      <c r="AD33">
        <f t="shared" ref="AD33" si="17">R33/R$5</f>
        <v>0</v>
      </c>
      <c r="AE33">
        <f t="shared" ref="AE33" si="18">S33/S$5</f>
        <v>0</v>
      </c>
      <c r="AF33">
        <f t="shared" ref="AF33" si="19">T33/T$5</f>
        <v>0</v>
      </c>
      <c r="AG33">
        <f t="shared" ref="AG33" si="20">U33/U$5</f>
        <v>0</v>
      </c>
      <c r="AH33">
        <f t="shared" ref="AH33" si="21">V33/V$5</f>
        <v>0</v>
      </c>
      <c r="AI33">
        <f t="shared" ref="AI33" si="22">W33/W$5</f>
        <v>0</v>
      </c>
      <c r="AJ33">
        <f t="shared" ref="AJ33" si="23">X33/X$5</f>
        <v>0</v>
      </c>
      <c r="AK33">
        <f t="shared" ref="AK33" si="24">Y33/Y$5</f>
        <v>0</v>
      </c>
      <c r="AN33">
        <f>VLOOKUP($O33,'Table 3 WY Wind 2021'!$B$10:$J$36,9,FALSE)</f>
        <v>149.63999999999999</v>
      </c>
      <c r="AO33">
        <f>VLOOKUP($O33,'Table 3 DJ Wind 2031'!$B$10:$J$36,9,FALSE)</f>
        <v>266.33999999999997</v>
      </c>
      <c r="AP33">
        <f>VLOOKUP($O33,'Table 3 ID Wind 2036'!$B$10:$J$36,9,FALSE)</f>
        <v>270.91000000000003</v>
      </c>
      <c r="AQ33">
        <f>VLOOKUP($O33,'Table 3 30 MW Geoth 2029'!$B$10:$J$36,9,FALSE)</f>
        <v>1000.57</v>
      </c>
      <c r="AR33">
        <f>VLOOKUP($O33,'Table 3 200 MW (UT N) 2029)'!$B$11:$H$41,7,FALSE)</f>
        <v>170.5</v>
      </c>
      <c r="AS33">
        <f>VLOOKUP($O33,'Table 3 436MW (West M) 2030'!$B$11:$I$41,7,FALSE)</f>
        <v>253.72</v>
      </c>
      <c r="AT33">
        <f>VLOOKUP($O33,'Table 3 477 MW (Wyo) 2033'!$B$11:$I$41,7,FALSE)</f>
        <v>259.82</v>
      </c>
      <c r="AU33">
        <f>VLOOKUP($O33,'Table 3 200 MW (Wyo) 2033'!$B$11:$I$41,7,FALSE)</f>
        <v>224.08</v>
      </c>
      <c r="AV33">
        <f>VLOOKUP($O33,'Table 3 Yakima Solar 2028'!$B$10:$K$36,9,FALSE)</f>
        <v>242.56</v>
      </c>
      <c r="AW33">
        <f>VLOOKUP($O33,'Table 3 UT Solar 2031'!$B$10:$K$36,9,FALSE)</f>
        <v>251.34</v>
      </c>
      <c r="AZ33">
        <f>SUM(AB$13:AB33)*AN33/1000</f>
        <v>1.4964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0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0</v>
      </c>
      <c r="BI33">
        <f>SUM(AK$13:AK33)*AW33/1000</f>
        <v>0</v>
      </c>
      <c r="BJ33" s="265">
        <f t="shared" ref="BJ33" si="25">SUM(AZ33:BI33)</f>
        <v>1.4964</v>
      </c>
      <c r="BL33">
        <f t="shared" ref="BL33" si="26">O33</f>
        <v>2038</v>
      </c>
      <c r="BM33" s="131">
        <f>IFERROR(VLOOKUP($BL33,'Table 3 TransCost D2 '!$B$10:$E$34,4,FALSE),0)</f>
        <v>71.23</v>
      </c>
      <c r="BN33" s="273">
        <f t="shared" si="8"/>
        <v>0.66778125000000355</v>
      </c>
    </row>
    <row r="34" spans="1:66">
      <c r="B34" s="257"/>
      <c r="C34" s="10"/>
      <c r="D34" s="62"/>
      <c r="E34" s="10"/>
      <c r="F34" s="51"/>
      <c r="G34" s="10"/>
      <c r="H34" s="50"/>
      <c r="I34" s="66"/>
      <c r="M34" s="179"/>
      <c r="BJ34" s="265"/>
      <c r="BM34" s="131"/>
      <c r="BN34" s="273"/>
    </row>
    <row r="35" spans="1:66">
      <c r="B35" s="257"/>
      <c r="C35" s="10"/>
      <c r="D35" s="62"/>
      <c r="E35" s="10"/>
      <c r="F35" s="51"/>
      <c r="G35" s="10"/>
      <c r="H35" s="50"/>
      <c r="I35" s="66"/>
      <c r="M35" s="179"/>
    </row>
    <row r="36" spans="1:66" ht="12" customHeight="1">
      <c r="B36" s="257"/>
      <c r="C36" s="10"/>
      <c r="D36" s="62"/>
      <c r="E36" s="10"/>
      <c r="F36" s="51"/>
      <c r="G36" s="10"/>
      <c r="H36" s="50"/>
      <c r="I36" s="66"/>
      <c r="M36" s="179"/>
    </row>
    <row r="37" spans="1:66">
      <c r="A37" s="338" t="str">
        <f>'Table 5'!$A$9</f>
        <v>15 Year Starting 2018</v>
      </c>
      <c r="B37" s="338"/>
      <c r="D37" s="10"/>
      <c r="F37" s="51"/>
      <c r="H37" s="50"/>
      <c r="I37"/>
    </row>
    <row r="38" spans="1:66">
      <c r="A38" s="295"/>
      <c r="B38" s="72" t="str">
        <f>"15 year Levelized Prices (Nominal) @ "&amp;TEXT(I39,"0.00%")&amp;" Discount Rate (1) (3) "</f>
        <v xml:space="preserve">15 year Levelized Prices (Nominal) @ 6.57% Discount Rate (1) (3) </v>
      </c>
      <c r="E38" s="6"/>
      <c r="I38" s="66" t="s">
        <v>98</v>
      </c>
      <c r="P38" s="259"/>
    </row>
    <row r="39" spans="1:66">
      <c r="B39" s="64" t="s">
        <v>8</v>
      </c>
      <c r="C39" s="10">
        <f ca="1">'Table 5'!$D$9*(Study_CF*8.76)/'Table 5'!$F$9</f>
        <v>118.54643054975463</v>
      </c>
      <c r="D39" s="10"/>
      <c r="H39" s="50"/>
      <c r="I39" s="166">
        <v>6.5699999999999995E-2</v>
      </c>
    </row>
    <row r="40" spans="1:66">
      <c r="B40" s="65" t="s">
        <v>39</v>
      </c>
      <c r="E40" s="10">
        <f ca="1">'Table 5'!$C$9/'Table 5'!$F$9</f>
        <v>-0.21639318459913101</v>
      </c>
      <c r="G40" s="297">
        <f ca="1">'Table 5'!$G$9</f>
        <v>43.381487482608144</v>
      </c>
      <c r="H40" s="50"/>
    </row>
    <row r="41" spans="1:66" ht="21" customHeight="1">
      <c r="A41" s="339" t="str">
        <f>'Table 5'!A7</f>
        <v>15 Year Starting 2019</v>
      </c>
      <c r="B41" s="339"/>
      <c r="E41" s="10"/>
      <c r="G41" s="165"/>
      <c r="H41" s="50"/>
    </row>
    <row r="42" spans="1:66">
      <c r="B42" s="72" t="str">
        <f>"15 year Levelized Prices (Nominal) @ "&amp;TEXT(I43,"0.00%")&amp;" Discount Rate (1) (3) "</f>
        <v xml:space="preserve">15 year Levelized Prices (Nominal) @ 0.00% Discount Rate (1) (3) </v>
      </c>
      <c r="E42" s="6"/>
      <c r="H42" s="50"/>
      <c r="I42"/>
      <c r="M42" s="179"/>
    </row>
    <row r="43" spans="1:66">
      <c r="B43" s="64" t="s">
        <v>8</v>
      </c>
      <c r="C43" s="10">
        <f ca="1">'Table 5'!$D$7*(Study_CF*8.76)/'Table 5'!$F$7</f>
        <v>134.30345418446086</v>
      </c>
      <c r="D43" s="10"/>
      <c r="H43" s="50"/>
      <c r="I43"/>
    </row>
    <row r="44" spans="1:66">
      <c r="B44" s="65" t="s">
        <v>39</v>
      </c>
      <c r="E44" s="10">
        <f ca="1">'Table 5'!$C$7/'Table 5'!$F$7</f>
        <v>-2.6230208779129778</v>
      </c>
      <c r="G44" s="297">
        <f ca="1">'Table 5'!$G$7</f>
        <v>46.769828333774939</v>
      </c>
      <c r="H44" s="50"/>
      <c r="I44"/>
      <c r="Q44" s="273"/>
    </row>
    <row r="45" spans="1:66" hidden="1">
      <c r="B45" s="72"/>
      <c r="E45" s="6"/>
      <c r="H45" s="50"/>
    </row>
    <row r="46" spans="1:66" hidden="1">
      <c r="B46" s="64"/>
      <c r="C46" s="10"/>
      <c r="D46" s="10"/>
      <c r="H46" s="50"/>
    </row>
    <row r="47" spans="1:66" hidden="1">
      <c r="B47" s="65"/>
      <c r="E47" s="10"/>
      <c r="G47" s="165"/>
      <c r="H47" s="50"/>
    </row>
    <row r="48" spans="1:66" hidden="1">
      <c r="B48" s="64"/>
      <c r="C48" s="10"/>
      <c r="D48" s="10"/>
      <c r="H48" s="50"/>
    </row>
    <row r="49" spans="1:9" hidden="1">
      <c r="B49" s="72"/>
      <c r="E49" s="6"/>
      <c r="H49" s="50"/>
    </row>
    <row r="50" spans="1:9" hidden="1">
      <c r="B50" s="64"/>
      <c r="C50" s="10"/>
      <c r="D50" s="10"/>
      <c r="H50" s="50"/>
    </row>
    <row r="51" spans="1:9">
      <c r="A51" s="339" t="str">
        <f>'Table 5'!A10</f>
        <v>20 Year Starting 2019</v>
      </c>
      <c r="B51" s="339"/>
      <c r="E51" s="10"/>
      <c r="G51" s="165"/>
      <c r="H51" s="50"/>
    </row>
    <row r="52" spans="1:9">
      <c r="B52" s="72" t="str">
        <f>"15 year Levelized Prices (Nominal) @ "&amp;TEXT(I53,"0.00%")&amp;" Discount Rate (1) (3) "</f>
        <v xml:space="preserve">15 year Levelized Prices (Nominal) @ 0.00% Discount Rate (1) (3) </v>
      </c>
      <c r="E52" s="6"/>
      <c r="H52" s="50"/>
    </row>
    <row r="53" spans="1:9">
      <c r="B53" s="64" t="s">
        <v>8</v>
      </c>
      <c r="C53" s="10">
        <f ca="1">'Table 5'!$D$10*(Study_CF*8.76)/'Table 5'!$F$10</f>
        <v>144.8843518132783</v>
      </c>
      <c r="D53" s="10"/>
      <c r="H53" s="50"/>
    </row>
    <row r="54" spans="1:9">
      <c r="B54" s="65" t="s">
        <v>39</v>
      </c>
      <c r="E54" s="10">
        <f ca="1">'Table 5'!$C$10/'Table 5'!$F$10</f>
        <v>-3.928522342639345</v>
      </c>
      <c r="G54" s="297">
        <f ca="1">'Table 5'!$G$10</f>
        <v>49.355668936741672</v>
      </c>
      <c r="H54" s="50"/>
    </row>
    <row r="55" spans="1:9">
      <c r="B55" s="4" t="s">
        <v>19</v>
      </c>
      <c r="E55" s="52"/>
      <c r="G55" s="52"/>
      <c r="H55" s="50"/>
      <c r="I55" s="165"/>
    </row>
    <row r="56" spans="1:9">
      <c r="B56" s="67" t="str">
        <f>"(1)   "&amp;I38</f>
        <v>(1)   Discount Rate - 2017 IRP</v>
      </c>
      <c r="E56" s="50"/>
      <c r="F56" s="52"/>
      <c r="G56" s="50"/>
      <c r="H56" s="50"/>
      <c r="I56" s="165"/>
    </row>
    <row r="57" spans="1:9">
      <c r="B57" s="4" t="s">
        <v>25</v>
      </c>
      <c r="F57" s="52"/>
      <c r="H57" s="50"/>
      <c r="I57" s="165"/>
    </row>
    <row r="58" spans="1:9">
      <c r="G58" s="6"/>
    </row>
    <row r="59" spans="1:9">
      <c r="B59" s="4" t="str">
        <f>IF(Study_Cap_Adj&gt;0,"(4)  The capacity payment is derived from:","")</f>
        <v/>
      </c>
    </row>
    <row r="60" spans="1:9" hidden="1">
      <c r="B60" s="150" t="str">
        <f>IF(AND(Study_Cap_Adj&gt;0,_30_Geo_West&lt;&gt;0),"       2028 - "&amp;'Table 3 477 MW (Wyo) 2033'!$B$12&amp;"   ("&amp;TEXT(_30_Geo_West," 0.0%")&amp;")","")</f>
        <v/>
      </c>
    </row>
    <row r="61" spans="1:9" ht="12.75" customHeight="1">
      <c r="B61" s="150"/>
    </row>
    <row r="62" spans="1:9" ht="12.75" customHeight="1">
      <c r="A62" s="4" t="b">
        <f>SUM(P13:Y33)&gt;0</f>
        <v>1</v>
      </c>
      <c r="B62" s="150"/>
    </row>
    <row r="63" spans="1:9">
      <c r="A63" s="4">
        <f>IF(SUM(P13:P33)&gt;0,1,IF(SUM(Q13:Q33)&gt;0,2,IF(SUM(R13:R33)&gt;0,3,IF(SUM(S13:S33)&gt;0,4,IF(SUM(T13:T33)&gt;0,5,IF(SUM(U13:U33)&gt;0,6,IF(SUM(V13:V33)&gt;0,7,IF(SUM(W13:W33)&gt;0,8,IF(SUM(X13:X33)&gt;0,9,IF(SUM(Y13:Y33)&gt;0,10))))))))))</f>
        <v>1</v>
      </c>
      <c r="B63" s="11"/>
      <c r="C63" s="8"/>
      <c r="D63" s="8"/>
      <c r="E63" s="8"/>
      <c r="G63" s="8"/>
    </row>
    <row r="64" spans="1:9">
      <c r="B64"/>
      <c r="I64" t="s">
        <v>86</v>
      </c>
    </row>
    <row r="65" spans="1:13" s="70" customFormat="1">
      <c r="A65" s="71"/>
      <c r="B65" s="11"/>
      <c r="C65" s="71"/>
      <c r="D65" s="71"/>
      <c r="E65" s="71"/>
      <c r="F65" s="71"/>
      <c r="G65" s="71"/>
      <c r="I65" t="str">
        <f ca="1">"       Avoided Costs calculated annually are  "&amp;TEXT(PMT(Discount_Rate,COUNT($G$13:$G$27),-NPV(Discount_Rate,$G$13:$G$27)),"$0.00")&amp;"/MWH"</f>
        <v xml:space="preserve">       Avoided Costs calculated annually are  $43.35/MWH</v>
      </c>
      <c r="J65"/>
      <c r="K65"/>
      <c r="L65"/>
      <c r="M65"/>
    </row>
    <row r="66" spans="1:13" s="70" customFormat="1">
      <c r="A66" s="71"/>
      <c r="B66" s="11"/>
      <c r="C66" s="71"/>
      <c r="D66" s="71"/>
      <c r="E66" s="71"/>
      <c r="F66" s="71"/>
      <c r="G66" s="71"/>
      <c r="I66" s="11" t="str">
        <f ca="1">"       Avoided Costs calculated monthly are  "&amp;TEXT($G$40,"$0.00")&amp;"/MWH"</f>
        <v xml:space="preserve">       Avoided Costs calculated monthly are  $43.38/MWH</v>
      </c>
      <c r="J66"/>
      <c r="K66"/>
    </row>
    <row r="67" spans="1:13">
      <c r="A67"/>
      <c r="B67" s="68"/>
      <c r="I67" s="70"/>
      <c r="L67" s="70"/>
      <c r="M67" s="70"/>
    </row>
    <row r="68" spans="1:13">
      <c r="A68"/>
      <c r="F68" s="8"/>
    </row>
    <row r="71" spans="1:13">
      <c r="A71"/>
      <c r="J71" s="70"/>
      <c r="K71" s="70"/>
    </row>
    <row r="72" spans="1:13">
      <c r="A72"/>
      <c r="J72" s="70"/>
      <c r="K72" s="70"/>
    </row>
  </sheetData>
  <mergeCells count="3">
    <mergeCell ref="A37:B37"/>
    <mergeCell ref="A41:B41"/>
    <mergeCell ref="A51:B51"/>
  </mergeCells>
  <phoneticPr fontId="7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E54" sqref="E54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9" width="12.5" style="188" customWidth="1"/>
    <col min="10" max="10" width="11.6640625" style="188" customWidth="1"/>
    <col min="11" max="12" width="9.33203125" style="188"/>
    <col min="13" max="13" width="17.5" style="188" customWidth="1"/>
    <col min="14" max="14" width="4.83203125" style="188" customWidth="1"/>
    <col min="15" max="15" width="11.5" style="188" customWidth="1"/>
    <col min="16" max="16" width="12.5" style="188" customWidth="1"/>
    <col min="17" max="16384" width="9.33203125" style="188"/>
  </cols>
  <sheetData>
    <row r="1" spans="2:19" ht="15.75">
      <c r="B1" s="186" t="s">
        <v>85</v>
      </c>
      <c r="C1" s="187"/>
      <c r="D1" s="187"/>
      <c r="E1" s="187"/>
      <c r="F1" s="187"/>
      <c r="G1" s="187"/>
      <c r="H1" s="187"/>
      <c r="I1" s="187"/>
    </row>
    <row r="2" spans="2:19" ht="15.75">
      <c r="B2" s="186" t="s">
        <v>160</v>
      </c>
      <c r="C2" s="187"/>
      <c r="D2" s="187"/>
      <c r="E2" s="187"/>
      <c r="F2" s="187"/>
      <c r="G2" s="187"/>
      <c r="H2" s="187"/>
      <c r="I2" s="187"/>
    </row>
    <row r="3" spans="2:19" ht="15.75">
      <c r="B3" s="186" t="str">
        <f>TEXT($C$63,"0%")&amp;" Capacity Factor"</f>
        <v>90% Capacity Factor</v>
      </c>
      <c r="C3" s="187"/>
      <c r="D3" s="187"/>
      <c r="E3" s="187"/>
      <c r="F3" s="187"/>
      <c r="G3" s="187"/>
      <c r="H3" s="187"/>
      <c r="I3" s="187"/>
    </row>
    <row r="4" spans="2:19">
      <c r="B4" s="189"/>
      <c r="C4" s="189"/>
      <c r="D4" s="189"/>
      <c r="E4" s="189"/>
      <c r="F4" s="189"/>
      <c r="G4" s="189"/>
      <c r="H4" s="189"/>
      <c r="I4" s="190"/>
      <c r="J4" s="190"/>
    </row>
    <row r="5" spans="2:19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124</v>
      </c>
      <c r="J5" s="19" t="s">
        <v>73</v>
      </c>
      <c r="K5"/>
      <c r="Q5" s="252"/>
    </row>
    <row r="6" spans="2:19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/>
      <c r="N6" s="254"/>
      <c r="O6" s="254"/>
      <c r="P6" s="70"/>
      <c r="Q6" s="70"/>
      <c r="R6" s="70"/>
    </row>
    <row r="7" spans="2:19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/>
      <c r="N7" s="70"/>
      <c r="O7" s="70"/>
      <c r="P7" s="70"/>
      <c r="Q7" s="70"/>
      <c r="R7" s="70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190"/>
      <c r="E9" s="190"/>
      <c r="F9" s="190"/>
      <c r="G9" s="190"/>
      <c r="H9" s="190"/>
      <c r="I9" s="190"/>
      <c r="J9" s="190"/>
      <c r="K9"/>
    </row>
    <row r="10" spans="2:19">
      <c r="B10" s="197">
        <v>2016</v>
      </c>
      <c r="C10" s="198">
        <f>C55</f>
        <v>0</v>
      </c>
      <c r="D10" s="199">
        <f>C10*$C$62</f>
        <v>0</v>
      </c>
      <c r="E10" s="199">
        <f>C56</f>
        <v>0</v>
      </c>
      <c r="F10" s="200">
        <f t="shared" ref="F10:F36" si="0">(D10+E10)/(8.76*$C$63)</f>
        <v>0</v>
      </c>
      <c r="G10" s="200">
        <f>$C$58</f>
        <v>77.34</v>
      </c>
      <c r="H10" s="247">
        <f>C59</f>
        <v>0</v>
      </c>
      <c r="I10" s="201">
        <f>F10+H10+G10</f>
        <v>77.34</v>
      </c>
      <c r="J10" s="201">
        <f>ROUND(I10*$C$63*8.76,2)</f>
        <v>611.44000000000005</v>
      </c>
      <c r="K10"/>
      <c r="N10" s="70"/>
      <c r="O10" s="70"/>
      <c r="P10" s="70"/>
      <c r="Q10" s="253"/>
      <c r="R10" s="70"/>
    </row>
    <row r="11" spans="2:19">
      <c r="B11" s="197">
        <f t="shared" ref="B11:B36" si="1">B10+1</f>
        <v>2017</v>
      </c>
      <c r="C11" s="203"/>
      <c r="D11" s="199">
        <f>ROUND(D10*(1+$D66),2)</f>
        <v>0</v>
      </c>
      <c r="E11" s="199">
        <f>ROUND(E10*(1+$D66),2)</f>
        <v>0</v>
      </c>
      <c r="F11" s="200">
        <f t="shared" si="0"/>
        <v>0</v>
      </c>
      <c r="G11" s="109">
        <f>ROUND(G10*(1+$D66),2)</f>
        <v>78.89</v>
      </c>
      <c r="H11" s="199">
        <f>ROUND(H10*(1+$D66),2)</f>
        <v>0</v>
      </c>
      <c r="I11" s="201">
        <f>F11+H11+G11</f>
        <v>78.89</v>
      </c>
      <c r="J11" s="201">
        <f t="shared" ref="J11:J36" si="2">ROUND(I11*$C$63*8.76,2)</f>
        <v>623.70000000000005</v>
      </c>
      <c r="K11"/>
      <c r="N11" s="70"/>
      <c r="O11" s="70"/>
      <c r="P11" s="70"/>
      <c r="Q11" s="253"/>
      <c r="R11" s="70"/>
    </row>
    <row r="12" spans="2:19">
      <c r="B12" s="210">
        <f t="shared" si="1"/>
        <v>2018</v>
      </c>
      <c r="C12" s="211"/>
      <c r="D12" s="199">
        <f t="shared" ref="D12:E19" si="3">ROUND(D11*(1+$D67),2)</f>
        <v>0</v>
      </c>
      <c r="E12" s="199">
        <f t="shared" si="3"/>
        <v>0</v>
      </c>
      <c r="F12" s="201">
        <f t="shared" si="0"/>
        <v>0</v>
      </c>
      <c r="G12" s="199">
        <f t="shared" ref="G12:G19" si="4">ROUND(G11*(1+$D67),2)</f>
        <v>80.39</v>
      </c>
      <c r="H12" s="212">
        <f t="shared" ref="H12" si="5">ROUND(H11*(1+$D67),2)</f>
        <v>0</v>
      </c>
      <c r="I12" s="201">
        <f t="shared" ref="I12:I36" si="6">F12+H12+G12</f>
        <v>80.39</v>
      </c>
      <c r="J12" s="201">
        <f t="shared" si="2"/>
        <v>635.55999999999995</v>
      </c>
      <c r="K12"/>
      <c r="L12" s="190"/>
      <c r="N12" s="70"/>
      <c r="O12" s="70"/>
      <c r="P12" s="70"/>
      <c r="Q12" s="253"/>
      <c r="R12" s="70"/>
    </row>
    <row r="13" spans="2:19">
      <c r="B13" s="210">
        <f t="shared" si="1"/>
        <v>2019</v>
      </c>
      <c r="C13" s="211"/>
      <c r="D13" s="199">
        <f t="shared" si="3"/>
        <v>0</v>
      </c>
      <c r="E13" s="199">
        <f t="shared" si="3"/>
        <v>0</v>
      </c>
      <c r="F13" s="201">
        <f t="shared" si="0"/>
        <v>0</v>
      </c>
      <c r="G13" s="199">
        <f t="shared" si="4"/>
        <v>82.16</v>
      </c>
      <c r="H13" s="212">
        <f t="shared" ref="H13" si="7">ROUND(H12*(1+$D68),2)</f>
        <v>0</v>
      </c>
      <c r="I13" s="201">
        <f t="shared" si="6"/>
        <v>82.16</v>
      </c>
      <c r="J13" s="201">
        <f t="shared" si="2"/>
        <v>649.54999999999995</v>
      </c>
      <c r="K13"/>
      <c r="L13" s="190"/>
      <c r="N13" s="70"/>
      <c r="O13" s="70"/>
      <c r="P13" s="70"/>
      <c r="Q13" s="253"/>
      <c r="R13" s="70"/>
    </row>
    <row r="14" spans="2:19">
      <c r="B14" s="210">
        <f t="shared" si="1"/>
        <v>2020</v>
      </c>
      <c r="C14" s="211"/>
      <c r="D14" s="199">
        <f t="shared" si="3"/>
        <v>0</v>
      </c>
      <c r="E14" s="199">
        <f t="shared" si="3"/>
        <v>0</v>
      </c>
      <c r="F14" s="201">
        <f t="shared" si="0"/>
        <v>0</v>
      </c>
      <c r="G14" s="199">
        <f t="shared" si="4"/>
        <v>84.3</v>
      </c>
      <c r="H14" s="212">
        <f t="shared" ref="H14" si="8">ROUND(H13*(1+$D69),2)</f>
        <v>0</v>
      </c>
      <c r="I14" s="201">
        <f t="shared" si="6"/>
        <v>84.3</v>
      </c>
      <c r="J14" s="201">
        <f t="shared" si="2"/>
        <v>666.47</v>
      </c>
      <c r="K14"/>
      <c r="L14" s="190"/>
      <c r="N14" s="70"/>
      <c r="O14" s="70"/>
      <c r="P14" s="70"/>
      <c r="Q14" s="253"/>
      <c r="R14" s="70"/>
      <c r="S14" s="209"/>
    </row>
    <row r="15" spans="2:19">
      <c r="B15" s="210">
        <f t="shared" si="1"/>
        <v>2021</v>
      </c>
      <c r="C15" s="211"/>
      <c r="D15" s="199">
        <f t="shared" si="3"/>
        <v>0</v>
      </c>
      <c r="E15" s="199">
        <f t="shared" si="3"/>
        <v>0</v>
      </c>
      <c r="F15" s="201">
        <f t="shared" si="0"/>
        <v>0</v>
      </c>
      <c r="G15" s="199">
        <f t="shared" si="4"/>
        <v>86.32</v>
      </c>
      <c r="H15" s="212">
        <f t="shared" ref="H15" si="9">ROUND(H14*(1+$D70),2)</f>
        <v>0</v>
      </c>
      <c r="I15" s="201">
        <f t="shared" si="6"/>
        <v>86.32</v>
      </c>
      <c r="J15" s="201">
        <f t="shared" si="2"/>
        <v>682.44</v>
      </c>
      <c r="K15"/>
      <c r="L15" s="190"/>
      <c r="N15" s="70"/>
      <c r="O15" s="70"/>
      <c r="P15" s="70"/>
      <c r="Q15" s="253"/>
      <c r="R15" s="70"/>
      <c r="S15" s="209"/>
    </row>
    <row r="16" spans="2:19">
      <c r="B16" s="210">
        <f t="shared" si="1"/>
        <v>2022</v>
      </c>
      <c r="C16" s="211"/>
      <c r="D16" s="199">
        <f t="shared" si="3"/>
        <v>0</v>
      </c>
      <c r="E16" s="199">
        <f t="shared" si="3"/>
        <v>0</v>
      </c>
      <c r="F16" s="201">
        <f t="shared" si="0"/>
        <v>0</v>
      </c>
      <c r="G16" s="199">
        <f t="shared" si="4"/>
        <v>88.31</v>
      </c>
      <c r="H16" s="212">
        <f t="shared" ref="H16" si="10">ROUND(H15*(1+$D71),2)</f>
        <v>0</v>
      </c>
      <c r="I16" s="201">
        <f t="shared" si="6"/>
        <v>88.31</v>
      </c>
      <c r="J16" s="201">
        <f t="shared" si="2"/>
        <v>698.17</v>
      </c>
      <c r="K16"/>
      <c r="L16" s="190"/>
      <c r="N16" s="70"/>
      <c r="O16" s="70"/>
      <c r="P16" s="70"/>
      <c r="Q16" s="253"/>
      <c r="R16" s="70"/>
    </row>
    <row r="17" spans="2:19">
      <c r="B17" s="210">
        <f t="shared" si="1"/>
        <v>2023</v>
      </c>
      <c r="C17" s="211"/>
      <c r="D17" s="199">
        <f t="shared" si="3"/>
        <v>0</v>
      </c>
      <c r="E17" s="199">
        <f t="shared" si="3"/>
        <v>0</v>
      </c>
      <c r="F17" s="201">
        <f t="shared" si="0"/>
        <v>0</v>
      </c>
      <c r="G17" s="199">
        <f t="shared" si="4"/>
        <v>90.34</v>
      </c>
      <c r="H17" s="212">
        <f t="shared" ref="H17" si="11">ROUND(H16*(1+$D72),2)</f>
        <v>0</v>
      </c>
      <c r="I17" s="201">
        <f t="shared" si="6"/>
        <v>90.34</v>
      </c>
      <c r="J17" s="201">
        <f t="shared" si="2"/>
        <v>714.22</v>
      </c>
      <c r="K17"/>
      <c r="L17" s="190"/>
      <c r="N17" s="70"/>
      <c r="O17" s="70"/>
      <c r="P17" s="70"/>
      <c r="Q17" s="253"/>
      <c r="R17" s="70"/>
    </row>
    <row r="18" spans="2:19">
      <c r="B18" s="210">
        <f t="shared" si="1"/>
        <v>2024</v>
      </c>
      <c r="C18" s="211"/>
      <c r="D18" s="199">
        <f t="shared" si="3"/>
        <v>0</v>
      </c>
      <c r="E18" s="199">
        <f t="shared" si="3"/>
        <v>0</v>
      </c>
      <c r="F18" s="201">
        <f t="shared" si="0"/>
        <v>0</v>
      </c>
      <c r="G18" s="199">
        <f t="shared" si="4"/>
        <v>92.42</v>
      </c>
      <c r="H18" s="212">
        <f t="shared" ref="H18" si="12">ROUND(H17*(1+$D73),2)</f>
        <v>0</v>
      </c>
      <c r="I18" s="201">
        <f t="shared" si="6"/>
        <v>92.42</v>
      </c>
      <c r="J18" s="201">
        <f t="shared" si="2"/>
        <v>730.66</v>
      </c>
      <c r="K18"/>
      <c r="L18" s="190"/>
      <c r="N18" s="70"/>
      <c r="O18" s="70"/>
      <c r="P18" s="70"/>
      <c r="Q18" s="253"/>
      <c r="R18" s="70"/>
    </row>
    <row r="19" spans="2:19">
      <c r="B19" s="210">
        <f t="shared" si="1"/>
        <v>2025</v>
      </c>
      <c r="C19" s="211"/>
      <c r="D19" s="199">
        <f t="shared" si="3"/>
        <v>0</v>
      </c>
      <c r="E19" s="199">
        <f t="shared" si="3"/>
        <v>0</v>
      </c>
      <c r="F19" s="201">
        <f t="shared" si="0"/>
        <v>0</v>
      </c>
      <c r="G19" s="199">
        <f t="shared" si="4"/>
        <v>94.55</v>
      </c>
      <c r="H19" s="212">
        <f t="shared" ref="H19" si="13">ROUND(H18*(1+$D74),2)</f>
        <v>0</v>
      </c>
      <c r="I19" s="201">
        <f t="shared" si="6"/>
        <v>94.55</v>
      </c>
      <c r="J19" s="201">
        <f t="shared" si="2"/>
        <v>747.5</v>
      </c>
      <c r="K19"/>
      <c r="L19" s="190"/>
      <c r="N19" s="70"/>
      <c r="O19" s="70"/>
      <c r="P19" s="70"/>
      <c r="Q19" s="253"/>
      <c r="R19" s="70"/>
    </row>
    <row r="20" spans="2:19">
      <c r="B20" s="210">
        <f t="shared" si="1"/>
        <v>2026</v>
      </c>
      <c r="C20" s="211"/>
      <c r="D20" s="199">
        <f>ROUND(D19*(1+$G66),2)</f>
        <v>0</v>
      </c>
      <c r="E20" s="199">
        <f>ROUND(E19*(1+$G66),2)</f>
        <v>0</v>
      </c>
      <c r="F20" s="201">
        <f t="shared" si="0"/>
        <v>0</v>
      </c>
      <c r="G20" s="199">
        <f>ROUND(G19*(1+$G66),2)</f>
        <v>96.72</v>
      </c>
      <c r="H20" s="212">
        <f>ROUND(H19*(1+$G66),2)</f>
        <v>0</v>
      </c>
      <c r="I20" s="201">
        <f t="shared" si="6"/>
        <v>96.72</v>
      </c>
      <c r="J20" s="201">
        <f t="shared" si="2"/>
        <v>764.66</v>
      </c>
      <c r="K20"/>
      <c r="L20" s="190"/>
      <c r="N20" s="70"/>
      <c r="O20" s="70"/>
      <c r="P20" s="70"/>
      <c r="Q20" s="253"/>
      <c r="R20" s="70"/>
    </row>
    <row r="21" spans="2:19">
      <c r="B21" s="210">
        <f t="shared" si="1"/>
        <v>2027</v>
      </c>
      <c r="C21" s="211"/>
      <c r="D21" s="199">
        <f t="shared" ref="D21:E28" si="14">ROUND(D20*(1+$G67),2)</f>
        <v>0</v>
      </c>
      <c r="E21" s="199">
        <f t="shared" si="14"/>
        <v>0</v>
      </c>
      <c r="F21" s="201">
        <f t="shared" si="0"/>
        <v>0</v>
      </c>
      <c r="G21" s="199">
        <f t="shared" ref="G21:G28" si="15">ROUND(G20*(1+$G67),2)</f>
        <v>98.94</v>
      </c>
      <c r="H21" s="212">
        <f t="shared" ref="H21" si="16">ROUND(H20*(1+$G67),2)</f>
        <v>0</v>
      </c>
      <c r="I21" s="201">
        <f t="shared" si="6"/>
        <v>98.94</v>
      </c>
      <c r="J21" s="201">
        <f t="shared" si="2"/>
        <v>782.21</v>
      </c>
      <c r="K21"/>
      <c r="L21" s="190"/>
      <c r="N21" s="70"/>
      <c r="O21" s="70"/>
      <c r="P21" s="70"/>
      <c r="Q21" s="253"/>
      <c r="R21" s="70"/>
    </row>
    <row r="22" spans="2:19">
      <c r="B22" s="210">
        <f t="shared" si="1"/>
        <v>2028</v>
      </c>
      <c r="C22" s="211"/>
      <c r="D22" s="205">
        <f t="shared" si="14"/>
        <v>0</v>
      </c>
      <c r="E22" s="205">
        <f t="shared" si="14"/>
        <v>0</v>
      </c>
      <c r="F22" s="206">
        <f t="shared" si="0"/>
        <v>0</v>
      </c>
      <c r="G22" s="205">
        <f t="shared" si="15"/>
        <v>101.22</v>
      </c>
      <c r="H22" s="205">
        <f t="shared" ref="H22" si="17">ROUND(H21*(1+$G68),2)</f>
        <v>0</v>
      </c>
      <c r="I22" s="206">
        <f t="shared" si="6"/>
        <v>101.22</v>
      </c>
      <c r="J22" s="206">
        <f t="shared" si="2"/>
        <v>800.24</v>
      </c>
      <c r="K22"/>
      <c r="L22" s="190"/>
      <c r="N22" s="70"/>
      <c r="O22" s="70"/>
      <c r="P22" s="70"/>
      <c r="Q22" s="253"/>
      <c r="R22" s="70"/>
    </row>
    <row r="23" spans="2:19">
      <c r="B23" s="210">
        <f t="shared" si="1"/>
        <v>2029</v>
      </c>
      <c r="C23" s="211"/>
      <c r="D23" s="199">
        <f t="shared" si="14"/>
        <v>0</v>
      </c>
      <c r="E23" s="199">
        <f t="shared" si="14"/>
        <v>0</v>
      </c>
      <c r="F23" s="201">
        <f t="shared" si="0"/>
        <v>0</v>
      </c>
      <c r="G23" s="199">
        <f t="shared" si="15"/>
        <v>103.55</v>
      </c>
      <c r="H23" s="212">
        <f t="shared" ref="H23" si="18">ROUND(H22*(1+$G69),2)</f>
        <v>0</v>
      </c>
      <c r="I23" s="201">
        <f t="shared" si="6"/>
        <v>103.55</v>
      </c>
      <c r="J23" s="201">
        <f t="shared" si="2"/>
        <v>818.66</v>
      </c>
      <c r="K23"/>
      <c r="L23" s="190"/>
      <c r="N23" s="70"/>
      <c r="O23" s="70"/>
      <c r="P23" s="253"/>
      <c r="Q23" s="253"/>
      <c r="R23" s="199"/>
      <c r="S23" s="230"/>
    </row>
    <row r="24" spans="2:19">
      <c r="B24" s="210">
        <f t="shared" si="1"/>
        <v>2030</v>
      </c>
      <c r="C24" s="211"/>
      <c r="D24" s="199">
        <f t="shared" si="14"/>
        <v>0</v>
      </c>
      <c r="E24" s="199">
        <f t="shared" si="14"/>
        <v>0</v>
      </c>
      <c r="F24" s="201">
        <f t="shared" si="0"/>
        <v>0</v>
      </c>
      <c r="G24" s="199">
        <f t="shared" si="15"/>
        <v>105.93</v>
      </c>
      <c r="H24" s="212">
        <f t="shared" ref="H24" si="19">ROUND(H23*(1+$G70),2)</f>
        <v>0</v>
      </c>
      <c r="I24" s="201">
        <f t="shared" si="6"/>
        <v>105.93</v>
      </c>
      <c r="J24" s="201">
        <f t="shared" si="2"/>
        <v>837.47</v>
      </c>
      <c r="K24"/>
      <c r="L24" s="190"/>
      <c r="N24" s="70"/>
      <c r="O24" s="70"/>
      <c r="P24" s="253"/>
      <c r="Q24" s="253"/>
      <c r="R24" s="199"/>
      <c r="S24" s="230"/>
    </row>
    <row r="25" spans="2:19">
      <c r="B25" s="210">
        <f t="shared" si="1"/>
        <v>2031</v>
      </c>
      <c r="C25" s="211"/>
      <c r="D25" s="199">
        <f t="shared" si="14"/>
        <v>0</v>
      </c>
      <c r="E25" s="199">
        <f t="shared" si="14"/>
        <v>0</v>
      </c>
      <c r="F25" s="201">
        <f t="shared" si="0"/>
        <v>0</v>
      </c>
      <c r="G25" s="199">
        <f t="shared" si="15"/>
        <v>108.37</v>
      </c>
      <c r="H25" s="212">
        <f t="shared" ref="H25" si="20">ROUND(H24*(1+$G71),2)</f>
        <v>0</v>
      </c>
      <c r="I25" s="201">
        <f t="shared" si="6"/>
        <v>108.37</v>
      </c>
      <c r="J25" s="201">
        <f t="shared" si="2"/>
        <v>856.76</v>
      </c>
      <c r="K25"/>
      <c r="L25" s="190"/>
      <c r="N25" s="70"/>
      <c r="O25" s="70"/>
      <c r="P25" s="253"/>
      <c r="Q25" s="253"/>
      <c r="R25" s="199"/>
      <c r="S25" s="230"/>
    </row>
    <row r="26" spans="2:19">
      <c r="B26" s="210">
        <f t="shared" si="1"/>
        <v>2032</v>
      </c>
      <c r="C26" s="211"/>
      <c r="D26" s="199">
        <f t="shared" si="14"/>
        <v>0</v>
      </c>
      <c r="E26" s="199">
        <f t="shared" si="14"/>
        <v>0</v>
      </c>
      <c r="F26" s="201">
        <f t="shared" si="0"/>
        <v>0</v>
      </c>
      <c r="G26" s="199">
        <f t="shared" si="15"/>
        <v>110.75</v>
      </c>
      <c r="H26" s="212">
        <f t="shared" ref="H26" si="21">ROUND(H25*(1+$G72),2)</f>
        <v>0</v>
      </c>
      <c r="I26" s="201">
        <f t="shared" si="6"/>
        <v>110.75</v>
      </c>
      <c r="J26" s="201">
        <f t="shared" si="2"/>
        <v>875.58</v>
      </c>
      <c r="K26"/>
      <c r="L26" s="190"/>
      <c r="N26" s="70"/>
      <c r="O26" s="70"/>
      <c r="P26" s="253"/>
      <c r="Q26" s="253"/>
      <c r="R26" s="199"/>
      <c r="S26" s="230"/>
    </row>
    <row r="27" spans="2:19">
      <c r="B27" s="210">
        <f t="shared" si="1"/>
        <v>2033</v>
      </c>
      <c r="C27" s="211"/>
      <c r="D27" s="199">
        <f t="shared" si="14"/>
        <v>0</v>
      </c>
      <c r="E27" s="199">
        <f t="shared" si="14"/>
        <v>0</v>
      </c>
      <c r="F27" s="201">
        <f t="shared" si="0"/>
        <v>0</v>
      </c>
      <c r="G27" s="199">
        <f t="shared" si="15"/>
        <v>113.19</v>
      </c>
      <c r="H27" s="212">
        <f t="shared" ref="H27" si="22">ROUND(H26*(1+$G73),2)</f>
        <v>0</v>
      </c>
      <c r="I27" s="201">
        <f t="shared" si="6"/>
        <v>113.19</v>
      </c>
      <c r="J27" s="201">
        <f t="shared" si="2"/>
        <v>894.87</v>
      </c>
      <c r="K27"/>
      <c r="L27" s="190"/>
      <c r="N27" s="70"/>
      <c r="O27" s="70"/>
      <c r="P27" s="253"/>
      <c r="Q27" s="253"/>
      <c r="R27" s="199"/>
      <c r="S27" s="230"/>
    </row>
    <row r="28" spans="2:19">
      <c r="B28" s="210">
        <f t="shared" si="1"/>
        <v>2034</v>
      </c>
      <c r="C28" s="211"/>
      <c r="D28" s="199">
        <f t="shared" si="14"/>
        <v>0</v>
      </c>
      <c r="E28" s="199">
        <f t="shared" si="14"/>
        <v>0</v>
      </c>
      <c r="F28" s="201">
        <f t="shared" si="0"/>
        <v>0</v>
      </c>
      <c r="G28" s="199">
        <f t="shared" si="15"/>
        <v>115.79</v>
      </c>
      <c r="H28" s="212">
        <f t="shared" ref="H28" si="23">ROUND(H27*(1+$G74),2)</f>
        <v>0</v>
      </c>
      <c r="I28" s="201">
        <f t="shared" si="6"/>
        <v>115.79</v>
      </c>
      <c r="J28" s="201">
        <f t="shared" si="2"/>
        <v>915.42</v>
      </c>
      <c r="K28"/>
      <c r="L28" s="190"/>
      <c r="N28" s="70"/>
      <c r="O28" s="70"/>
      <c r="P28" s="253"/>
      <c r="Q28" s="253"/>
      <c r="R28" s="199"/>
      <c r="S28" s="230"/>
    </row>
    <row r="29" spans="2:19">
      <c r="B29" s="210">
        <f t="shared" si="1"/>
        <v>2035</v>
      </c>
      <c r="C29" s="211"/>
      <c r="D29" s="199">
        <f>ROUND(D28*(1+$J66),2)</f>
        <v>0</v>
      </c>
      <c r="E29" s="199">
        <f>ROUND(E28*(1+$J66),2)</f>
        <v>0</v>
      </c>
      <c r="F29" s="201">
        <f t="shared" si="0"/>
        <v>0</v>
      </c>
      <c r="G29" s="199">
        <f>ROUND(G28*(1+$J66),2)</f>
        <v>118.45</v>
      </c>
      <c r="H29" s="212">
        <f>ROUND(H28*(1+$J66),2)</f>
        <v>0</v>
      </c>
      <c r="I29" s="201">
        <f t="shared" si="6"/>
        <v>118.45</v>
      </c>
      <c r="J29" s="201">
        <f t="shared" si="2"/>
        <v>936.45</v>
      </c>
      <c r="K29"/>
      <c r="L29" s="190"/>
      <c r="N29" s="70"/>
      <c r="O29" s="70"/>
      <c r="P29" s="253"/>
      <c r="Q29" s="253"/>
      <c r="R29" s="199"/>
      <c r="S29" s="230"/>
    </row>
    <row r="30" spans="2:19">
      <c r="B30" s="210">
        <f t="shared" si="1"/>
        <v>2036</v>
      </c>
      <c r="C30" s="211"/>
      <c r="D30" s="199">
        <f t="shared" ref="D30:E36" si="24">ROUND(D29*(1+$J67),2)</f>
        <v>0</v>
      </c>
      <c r="E30" s="199">
        <f t="shared" si="24"/>
        <v>0</v>
      </c>
      <c r="F30" s="201">
        <f t="shared" si="0"/>
        <v>0</v>
      </c>
      <c r="G30" s="199">
        <f t="shared" ref="G30:G36" si="25">ROUND(G29*(1+$J67),2)</f>
        <v>121.17</v>
      </c>
      <c r="H30" s="212">
        <f t="shared" ref="H30" si="26">ROUND(H29*(1+$J67),2)</f>
        <v>0</v>
      </c>
      <c r="I30" s="201">
        <f t="shared" si="6"/>
        <v>121.17</v>
      </c>
      <c r="J30" s="201">
        <f t="shared" si="2"/>
        <v>957.96</v>
      </c>
      <c r="K30"/>
      <c r="L30" s="190"/>
      <c r="N30" s="70"/>
      <c r="O30" s="70"/>
      <c r="P30" s="253"/>
      <c r="Q30" s="253"/>
      <c r="R30" s="199"/>
      <c r="S30" s="230"/>
    </row>
    <row r="31" spans="2:19">
      <c r="B31" s="210">
        <f t="shared" si="1"/>
        <v>2037</v>
      </c>
      <c r="C31" s="211"/>
      <c r="D31" s="199">
        <f t="shared" si="24"/>
        <v>0</v>
      </c>
      <c r="E31" s="199">
        <f t="shared" si="24"/>
        <v>0</v>
      </c>
      <c r="F31" s="201">
        <f t="shared" si="0"/>
        <v>0</v>
      </c>
      <c r="G31" s="199">
        <f t="shared" si="25"/>
        <v>123.84</v>
      </c>
      <c r="H31" s="212">
        <f t="shared" ref="H31" si="27">ROUND(H30*(1+$J68),2)</f>
        <v>0</v>
      </c>
      <c r="I31" s="201">
        <f t="shared" si="6"/>
        <v>123.84</v>
      </c>
      <c r="J31" s="201">
        <f t="shared" si="2"/>
        <v>979.07</v>
      </c>
      <c r="K31"/>
      <c r="L31" s="190"/>
      <c r="N31" s="70"/>
      <c r="O31" s="70"/>
      <c r="P31" s="70"/>
      <c r="Q31" s="253"/>
      <c r="R31" s="199"/>
      <c r="S31" s="199"/>
    </row>
    <row r="32" spans="2:19">
      <c r="B32" s="210">
        <f t="shared" si="1"/>
        <v>2038</v>
      </c>
      <c r="C32" s="211"/>
      <c r="D32" s="199">
        <f t="shared" si="24"/>
        <v>0</v>
      </c>
      <c r="E32" s="199">
        <f t="shared" si="24"/>
        <v>0</v>
      </c>
      <c r="F32" s="201">
        <f t="shared" si="0"/>
        <v>0</v>
      </c>
      <c r="G32" s="199">
        <f t="shared" si="25"/>
        <v>126.56</v>
      </c>
      <c r="H32" s="212">
        <f t="shared" ref="H32" si="28">ROUND(H31*(1+$J69),2)</f>
        <v>0</v>
      </c>
      <c r="I32" s="201">
        <f t="shared" si="6"/>
        <v>126.56</v>
      </c>
      <c r="J32" s="201">
        <f t="shared" si="2"/>
        <v>1000.57</v>
      </c>
      <c r="K32"/>
      <c r="L32" s="190"/>
      <c r="N32" s="70"/>
      <c r="O32" s="70"/>
      <c r="Q32" s="240"/>
      <c r="R32" s="199"/>
      <c r="S32" s="199"/>
    </row>
    <row r="33" spans="2:19">
      <c r="B33" s="210">
        <f t="shared" si="1"/>
        <v>2039</v>
      </c>
      <c r="C33" s="211"/>
      <c r="D33" s="199">
        <f t="shared" si="24"/>
        <v>0</v>
      </c>
      <c r="E33" s="199">
        <f t="shared" si="24"/>
        <v>0</v>
      </c>
      <c r="F33" s="201">
        <f t="shared" si="0"/>
        <v>0</v>
      </c>
      <c r="G33" s="199">
        <f t="shared" si="25"/>
        <v>129.34</v>
      </c>
      <c r="H33" s="212">
        <f t="shared" ref="H33" si="29">ROUND(H32*(1+$J70),2)</f>
        <v>0</v>
      </c>
      <c r="I33" s="201">
        <f t="shared" si="6"/>
        <v>129.34</v>
      </c>
      <c r="J33" s="201">
        <f t="shared" si="2"/>
        <v>1022.55</v>
      </c>
      <c r="K33"/>
      <c r="L33" s="190"/>
      <c r="N33" s="70"/>
      <c r="O33" s="70"/>
      <c r="Q33" s="240"/>
      <c r="R33" s="199"/>
      <c r="S33" s="199"/>
    </row>
    <row r="34" spans="2:19">
      <c r="B34" s="210">
        <f t="shared" si="1"/>
        <v>2040</v>
      </c>
      <c r="C34" s="211"/>
      <c r="D34" s="199">
        <f t="shared" si="24"/>
        <v>0</v>
      </c>
      <c r="E34" s="199">
        <f t="shared" si="24"/>
        <v>0</v>
      </c>
      <c r="F34" s="201">
        <f t="shared" si="0"/>
        <v>0</v>
      </c>
      <c r="G34" s="199">
        <f t="shared" si="25"/>
        <v>132.19</v>
      </c>
      <c r="H34" s="212">
        <f t="shared" ref="H34" si="30">ROUND(H33*(1+$J71),2)</f>
        <v>0</v>
      </c>
      <c r="I34" s="201">
        <f t="shared" si="6"/>
        <v>132.19</v>
      </c>
      <c r="J34" s="201">
        <f t="shared" si="2"/>
        <v>1045.08</v>
      </c>
      <c r="K34"/>
      <c r="L34" s="190"/>
      <c r="N34" s="70"/>
      <c r="O34" s="70"/>
      <c r="Q34" s="240"/>
      <c r="R34" s="199"/>
      <c r="S34" s="199"/>
    </row>
    <row r="35" spans="2:19">
      <c r="B35" s="210">
        <f t="shared" si="1"/>
        <v>2041</v>
      </c>
      <c r="C35" s="211"/>
      <c r="D35" s="199">
        <f t="shared" si="24"/>
        <v>0</v>
      </c>
      <c r="E35" s="199">
        <f t="shared" si="24"/>
        <v>0</v>
      </c>
      <c r="F35" s="201">
        <f t="shared" si="0"/>
        <v>0</v>
      </c>
      <c r="G35" s="199">
        <f t="shared" si="25"/>
        <v>135.1</v>
      </c>
      <c r="H35" s="212">
        <f t="shared" ref="H35" si="31">ROUND(H34*(1+$J72),2)</f>
        <v>0</v>
      </c>
      <c r="I35" s="201">
        <f t="shared" si="6"/>
        <v>135.1</v>
      </c>
      <c r="J35" s="201">
        <f t="shared" si="2"/>
        <v>1068.0899999999999</v>
      </c>
      <c r="K35"/>
      <c r="L35" s="190"/>
      <c r="N35" s="70"/>
      <c r="O35" s="70"/>
      <c r="Q35" s="240"/>
      <c r="R35" s="199"/>
      <c r="S35" s="199"/>
    </row>
    <row r="36" spans="2:19">
      <c r="B36" s="210">
        <f t="shared" si="1"/>
        <v>2042</v>
      </c>
      <c r="C36" s="211"/>
      <c r="D36" s="199">
        <f t="shared" si="24"/>
        <v>0</v>
      </c>
      <c r="E36" s="199">
        <f t="shared" si="24"/>
        <v>0</v>
      </c>
      <c r="F36" s="201">
        <f t="shared" si="0"/>
        <v>0</v>
      </c>
      <c r="G36" s="199">
        <f t="shared" si="25"/>
        <v>138.07</v>
      </c>
      <c r="H36" s="212">
        <f t="shared" ref="H36" si="32">ROUND(H35*(1+$J73),2)</f>
        <v>0</v>
      </c>
      <c r="I36" s="201">
        <f t="shared" si="6"/>
        <v>138.07</v>
      </c>
      <c r="J36" s="201">
        <f t="shared" si="2"/>
        <v>1091.57</v>
      </c>
      <c r="K36"/>
      <c r="L36" s="190"/>
      <c r="N36" s="70"/>
      <c r="O36" s="70"/>
      <c r="Q36" s="240"/>
      <c r="R36" s="199"/>
      <c r="S36" s="199"/>
    </row>
    <row r="37" spans="2:19">
      <c r="B37" s="210"/>
      <c r="C37" s="203"/>
      <c r="D37" s="199"/>
      <c r="E37" s="199"/>
      <c r="F37" s="200"/>
      <c r="G37" s="199"/>
      <c r="H37" s="199"/>
      <c r="I37" s="201"/>
      <c r="J37" s="213"/>
    </row>
    <row r="38" spans="2:19" hidden="1">
      <c r="B38" s="197"/>
      <c r="C38" s="203"/>
      <c r="D38" s="199"/>
      <c r="E38" s="199"/>
      <c r="F38" s="200"/>
      <c r="G38" s="199"/>
      <c r="H38" s="199"/>
      <c r="I38" s="201"/>
      <c r="J38" s="213"/>
    </row>
    <row r="39" spans="2:19" hidden="1">
      <c r="B39" s="197"/>
      <c r="C39" s="203"/>
      <c r="D39" s="199"/>
      <c r="E39" s="199"/>
      <c r="F39" s="200"/>
      <c r="G39" s="199"/>
      <c r="H39" s="199"/>
      <c r="I39" s="201"/>
      <c r="J39" s="213"/>
    </row>
    <row r="40" spans="2:19" hidden="1">
      <c r="B40" s="197"/>
      <c r="C40" s="203"/>
      <c r="D40" s="199"/>
      <c r="E40" s="199"/>
      <c r="F40" s="200"/>
      <c r="G40" s="199"/>
      <c r="H40" s="199"/>
      <c r="I40" s="201"/>
      <c r="J40" s="213"/>
    </row>
    <row r="42" spans="2:19" ht="14.25">
      <c r="B42" s="214" t="s">
        <v>31</v>
      </c>
      <c r="C42" s="215"/>
      <c r="D42" s="215"/>
      <c r="E42" s="215"/>
      <c r="F42" s="215"/>
      <c r="G42" s="215"/>
      <c r="H42" s="215"/>
    </row>
    <row r="44" spans="2:19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9">
      <c r="C45" s="216" t="str">
        <f>C7</f>
        <v>(a)</v>
      </c>
      <c r="D45" s="188" t="s">
        <v>115</v>
      </c>
    </row>
    <row r="46" spans="2:19">
      <c r="C46" s="216" t="str">
        <f>D7</f>
        <v>(b)</v>
      </c>
      <c r="D46" s="201" t="str">
        <f>"= "&amp;C7&amp;" x "&amp;C62</f>
        <v>= (a) x 0.0631141369791985</v>
      </c>
    </row>
    <row r="47" spans="2:19">
      <c r="C47" s="216" t="str">
        <f>F7</f>
        <v>(d)</v>
      </c>
      <c r="D47" s="201" t="str">
        <f>"= ("&amp;$D$7&amp;" + "&amp;$E$7&amp;") /  (8.76 x "&amp;TEXT(C63,"0.0%")&amp;")"</f>
        <v>= ((b) + (c)) /  (8.76 x 90.3%)</v>
      </c>
    </row>
    <row r="48" spans="2:19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J7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18"/>
      <c r="E52" s="218"/>
      <c r="F52" s="218"/>
      <c r="G52" s="218"/>
      <c r="H52" s="218"/>
      <c r="I52" s="219"/>
      <c r="J52" s="220"/>
    </row>
    <row r="53" spans="2:24" ht="13.5" thickBot="1">
      <c r="C53" s="221" t="s">
        <v>122</v>
      </c>
      <c r="D53" s="222" t="s">
        <v>117</v>
      </c>
      <c r="E53" s="222"/>
      <c r="F53" s="222"/>
      <c r="G53" s="222"/>
      <c r="H53" s="223"/>
      <c r="I53" s="219"/>
      <c r="J53" s="220"/>
    </row>
    <row r="55" spans="2:24">
      <c r="B55" s="104" t="s">
        <v>104</v>
      </c>
      <c r="C55" s="224">
        <v>0</v>
      </c>
      <c r="D55" s="188" t="s">
        <v>115</v>
      </c>
      <c r="H55" s="188" t="s">
        <v>9</v>
      </c>
    </row>
    <row r="56" spans="2:24">
      <c r="B56" s="104" t="s">
        <v>104</v>
      </c>
      <c r="C56" s="225">
        <v>0</v>
      </c>
      <c r="D56" s="188" t="s">
        <v>118</v>
      </c>
      <c r="H56" s="188" t="s">
        <v>9</v>
      </c>
    </row>
    <row r="57" spans="2:24">
      <c r="B57" s="104" t="s">
        <v>104</v>
      </c>
      <c r="C57" s="230">
        <v>0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77.34</v>
      </c>
      <c r="D58" s="188" t="s">
        <v>119</v>
      </c>
      <c r="H58" s="188" t="s">
        <v>120</v>
      </c>
      <c r="J58" s="190"/>
      <c r="K58" s="226"/>
      <c r="L58" s="69"/>
      <c r="M58" s="227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v>0</v>
      </c>
      <c r="D59" s="188" t="s">
        <v>121</v>
      </c>
      <c r="H59" s="188" t="s">
        <v>120</v>
      </c>
      <c r="J59" s="228"/>
      <c r="K59" s="228"/>
      <c r="L59" s="229"/>
      <c r="M59" s="230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J60" s="228"/>
      <c r="K60" s="228"/>
      <c r="L60" s="228"/>
      <c r="M60" s="190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J61" s="228"/>
      <c r="K61" s="228"/>
      <c r="L61" s="228"/>
      <c r="M61" s="190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6.3114136979198515E-2</v>
      </c>
      <c r="D62" s="188" t="s">
        <v>54</v>
      </c>
      <c r="J62" s="234"/>
      <c r="K62" s="235"/>
      <c r="L62" s="235"/>
      <c r="O62" s="236"/>
    </row>
    <row r="63" spans="2:24">
      <c r="C63" s="239">
        <v>0.90249999999999997</v>
      </c>
      <c r="D63" s="188" t="s">
        <v>55</v>
      </c>
    </row>
    <row r="64" spans="2:24" ht="13.5" thickBot="1">
      <c r="D64" s="231"/>
    </row>
    <row r="65" spans="3:10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20"/>
    </row>
    <row r="66" spans="3:10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57">
        <v>2.3E-2</v>
      </c>
    </row>
    <row r="67" spans="3:10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57">
        <v>2.3E-2</v>
      </c>
    </row>
    <row r="68" spans="3:10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57">
        <v>2.1999999999999999E-2</v>
      </c>
    </row>
    <row r="69" spans="3:10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57">
        <v>2.1999999999999999E-2</v>
      </c>
    </row>
    <row r="70" spans="3:10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57">
        <v>2.1999999999999999E-2</v>
      </c>
    </row>
    <row r="71" spans="3:10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57">
        <v>2.1999999999999999E-2</v>
      </c>
    </row>
    <row r="72" spans="3:10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57">
        <v>2.1999999999999999E-2</v>
      </c>
    </row>
    <row r="73" spans="3:10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57">
        <v>2.1999999999999999E-2</v>
      </c>
    </row>
    <row r="74" spans="3:10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57">
        <v>2.3E-2</v>
      </c>
    </row>
    <row r="75" spans="3:10" s="190" customFormat="1"/>
    <row r="76" spans="3:10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D27" sqref="D27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9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161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UT N - 200 MW - SCCT Frame "F" 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702</v>
      </c>
      <c r="D14" s="109">
        <f>ROUND(C14*$C$76,2)</f>
        <v>51.76</v>
      </c>
      <c r="E14" s="110">
        <f>$I$60</f>
        <v>30.66</v>
      </c>
      <c r="F14" s="110">
        <f>$J$65</f>
        <v>7.53</v>
      </c>
      <c r="G14" s="111">
        <f t="shared" ref="G14:G24" si="0">ROUND(F14*(8.76*$G$65)+E14,2)</f>
        <v>52.43</v>
      </c>
      <c r="H14" s="111">
        <f t="shared" ref="H14:H24" si="1">ROUND(D14+G14,2)</f>
        <v>104.19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17" si="3">ROUND(D14*(1+$D83),2)</f>
        <v>52.8</v>
      </c>
      <c r="E15" s="109">
        <f t="shared" si="3"/>
        <v>31.27</v>
      </c>
      <c r="F15" s="109">
        <f t="shared" si="3"/>
        <v>7.68</v>
      </c>
      <c r="G15" s="113">
        <f t="shared" si="0"/>
        <v>53.47</v>
      </c>
      <c r="H15" s="113">
        <f t="shared" si="1"/>
        <v>106.27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53.8</v>
      </c>
      <c r="E16" s="109">
        <f t="shared" si="3"/>
        <v>31.86</v>
      </c>
      <c r="F16" s="109">
        <f t="shared" si="3"/>
        <v>7.83</v>
      </c>
      <c r="G16" s="111">
        <f t="shared" si="0"/>
        <v>54.49</v>
      </c>
      <c r="H16" s="111">
        <f t="shared" si="1"/>
        <v>108.29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54.98</v>
      </c>
      <c r="E17" s="109">
        <f t="shared" si="3"/>
        <v>32.56</v>
      </c>
      <c r="F17" s="109">
        <f t="shared" si="3"/>
        <v>8</v>
      </c>
      <c r="G17" s="111">
        <f t="shared" si="0"/>
        <v>55.69</v>
      </c>
      <c r="H17" s="111">
        <f t="shared" si="1"/>
        <v>110.67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ref="D18:F18" si="4">ROUND(D17*(1+$D86),2)</f>
        <v>56.41</v>
      </c>
      <c r="E18" s="109">
        <f t="shared" si="4"/>
        <v>33.409999999999997</v>
      </c>
      <c r="F18" s="109">
        <f t="shared" si="4"/>
        <v>8.2100000000000009</v>
      </c>
      <c r="G18" s="111">
        <f t="shared" ref="G18:G23" si="5">ROUND(F18*(8.76*$G$65)+E18,2)</f>
        <v>57.14</v>
      </c>
      <c r="H18" s="111">
        <f t="shared" ref="H18:H23" si="6">ROUND(D18+G18,2)</f>
        <v>113.55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ref="D19:F19" si="7">ROUND(D18*(1+$D87),2)</f>
        <v>57.76</v>
      </c>
      <c r="E19" s="109">
        <f t="shared" si="7"/>
        <v>34.21</v>
      </c>
      <c r="F19" s="109">
        <f t="shared" si="7"/>
        <v>8.41</v>
      </c>
      <c r="G19" s="111">
        <f t="shared" si="5"/>
        <v>58.52</v>
      </c>
      <c r="H19" s="111">
        <f t="shared" si="6"/>
        <v>116.28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ref="D20:F20" si="8">ROUND(D19*(1+$D88),2)</f>
        <v>59.09</v>
      </c>
      <c r="E20" s="109">
        <f t="shared" si="8"/>
        <v>35</v>
      </c>
      <c r="F20" s="109">
        <f t="shared" si="8"/>
        <v>8.6</v>
      </c>
      <c r="G20" s="111">
        <f t="shared" si="5"/>
        <v>59.86</v>
      </c>
      <c r="H20" s="111">
        <f t="shared" si="6"/>
        <v>118.95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ref="D21:F21" si="9">ROUND(D20*(1+$D89),2)</f>
        <v>60.45</v>
      </c>
      <c r="E21" s="109">
        <f t="shared" si="9"/>
        <v>35.81</v>
      </c>
      <c r="F21" s="109">
        <f t="shared" si="9"/>
        <v>8.8000000000000007</v>
      </c>
      <c r="G21" s="111">
        <f t="shared" si="5"/>
        <v>61.25</v>
      </c>
      <c r="H21" s="111">
        <f t="shared" si="6"/>
        <v>121.7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ref="D22:F22" si="10">ROUND(D21*(1+$D90),2)</f>
        <v>61.84</v>
      </c>
      <c r="E22" s="109">
        <f t="shared" si="10"/>
        <v>36.630000000000003</v>
      </c>
      <c r="F22" s="109">
        <f t="shared" si="10"/>
        <v>9</v>
      </c>
      <c r="G22" s="111">
        <f t="shared" si="5"/>
        <v>62.65</v>
      </c>
      <c r="H22" s="111">
        <f t="shared" si="6"/>
        <v>124.49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ref="D23:F23" si="11">ROUND(D22*(1+$D91),2)</f>
        <v>63.26</v>
      </c>
      <c r="E23" s="109">
        <f t="shared" si="11"/>
        <v>37.47</v>
      </c>
      <c r="F23" s="109">
        <f t="shared" si="11"/>
        <v>9.2100000000000009</v>
      </c>
      <c r="G23" s="111">
        <f t="shared" si="5"/>
        <v>64.09</v>
      </c>
      <c r="H23" s="111">
        <f t="shared" si="6"/>
        <v>127.35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64.709999999999994</v>
      </c>
      <c r="E24" s="113">
        <f>ROUND(E23*(1+$G83),2)</f>
        <v>38.33</v>
      </c>
      <c r="F24" s="113">
        <f>ROUND(F23*(1+$G83),2)</f>
        <v>9.42</v>
      </c>
      <c r="G24" s="111">
        <f t="shared" si="0"/>
        <v>65.56</v>
      </c>
      <c r="H24" s="111">
        <f t="shared" si="1"/>
        <v>130.27000000000001</v>
      </c>
      <c r="I24" s="111"/>
      <c r="J24" s="111"/>
      <c r="K24" s="111"/>
      <c r="M24" s="57"/>
    </row>
    <row r="25" spans="2:13">
      <c r="B25" s="107">
        <f t="shared" si="2"/>
        <v>2027</v>
      </c>
      <c r="C25" s="112"/>
      <c r="D25" s="113">
        <f t="shared" ref="D25:F25" si="12">ROUND(D24*(1+$G84),2)</f>
        <v>66.2</v>
      </c>
      <c r="E25" s="113">
        <f t="shared" si="12"/>
        <v>39.21</v>
      </c>
      <c r="F25" s="113">
        <f t="shared" si="12"/>
        <v>9.64</v>
      </c>
      <c r="G25" s="111">
        <f t="shared" ref="G25:G30" si="13">ROUND(F25*(8.76*$G$65)+E25,2)</f>
        <v>67.08</v>
      </c>
      <c r="H25" s="111">
        <f t="shared" ref="H25:H30" si="14">ROUND(D25+G25,2)</f>
        <v>133.28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83">
        <f t="shared" ref="D26:F26" si="15">ROUND(D25*(1+$G85),2)</f>
        <v>67.72</v>
      </c>
      <c r="E26" s="183">
        <f t="shared" si="15"/>
        <v>40.11</v>
      </c>
      <c r="F26" s="183">
        <f t="shared" si="15"/>
        <v>9.86</v>
      </c>
      <c r="G26" s="184">
        <f t="shared" si="13"/>
        <v>68.61</v>
      </c>
      <c r="H26" s="184">
        <f t="shared" si="14"/>
        <v>136.33000000000001</v>
      </c>
      <c r="I26" s="184"/>
      <c r="J26" s="184"/>
      <c r="K26" s="184"/>
      <c r="M26" s="57"/>
    </row>
    <row r="27" spans="2:13">
      <c r="B27" s="107">
        <f t="shared" si="2"/>
        <v>2029</v>
      </c>
      <c r="C27" s="112"/>
      <c r="D27" s="113">
        <f t="shared" ref="D27:F28" si="16">ROUND(D26*(1+$G86),2)</f>
        <v>69.28</v>
      </c>
      <c r="E27" s="113">
        <f t="shared" si="16"/>
        <v>41.03</v>
      </c>
      <c r="F27" s="113">
        <f t="shared" si="16"/>
        <v>10.09</v>
      </c>
      <c r="G27" s="111">
        <f t="shared" si="13"/>
        <v>70.2</v>
      </c>
      <c r="H27" s="111">
        <f t="shared" si="14"/>
        <v>139.47999999999999</v>
      </c>
      <c r="I27" s="111">
        <f>VLOOKUP(B27,'Table 4'!$B$13:$D$43,2,FALSE)</f>
        <v>4.51</v>
      </c>
      <c r="J27" s="111">
        <f t="shared" ref="J27" si="17">ROUND($K$65*I27/1000,2)</f>
        <v>43.36</v>
      </c>
      <c r="K27" s="111">
        <f t="shared" ref="K27" si="18">ROUND(H27*1000/8760/$G$65+J27,2)</f>
        <v>91.61</v>
      </c>
      <c r="M27" s="57"/>
    </row>
    <row r="28" spans="2:13" s="145" customFormat="1">
      <c r="B28" s="148">
        <f t="shared" si="2"/>
        <v>2030</v>
      </c>
      <c r="C28" s="149"/>
      <c r="D28" s="143">
        <f t="shared" si="16"/>
        <v>70.87</v>
      </c>
      <c r="E28" s="143">
        <f t="shared" si="16"/>
        <v>41.97</v>
      </c>
      <c r="F28" s="143">
        <f t="shared" si="16"/>
        <v>10.32</v>
      </c>
      <c r="G28" s="143">
        <f t="shared" ref="G28" si="19">ROUND(F28*(8.76*$G$65)+E28,2)</f>
        <v>71.8</v>
      </c>
      <c r="H28" s="143">
        <f t="shared" ref="H28" si="20">ROUND(D28+G28,2)</f>
        <v>142.66999999999999</v>
      </c>
      <c r="I28" s="111">
        <f>VLOOKUP(B28,'Table 4'!$B$13:$D$43,3,FALSE)</f>
        <v>4.7699999999999996</v>
      </c>
      <c r="J28" s="111">
        <f t="shared" ref="J28" si="21">ROUND($K$65*I28/1000,2)</f>
        <v>45.86</v>
      </c>
      <c r="K28" s="111">
        <f t="shared" ref="K28" si="22">ROUND(H28*1000/8760/$G$65+J28,2)</f>
        <v>95.21</v>
      </c>
      <c r="M28" s="67"/>
    </row>
    <row r="29" spans="2:13" s="145" customFormat="1">
      <c r="B29" s="148">
        <f t="shared" si="2"/>
        <v>2031</v>
      </c>
      <c r="C29" s="149"/>
      <c r="D29" s="143">
        <f t="shared" ref="D29" si="23">ROUND(D28*(1+$G88),2)</f>
        <v>72.5</v>
      </c>
      <c r="E29" s="143">
        <f t="shared" ref="E29" si="24">ROUND(E28*(1+$G88),2)</f>
        <v>42.94</v>
      </c>
      <c r="F29" s="143">
        <f t="shared" ref="F29" si="25">ROUND(F28*(1+$G88),2)</f>
        <v>10.56</v>
      </c>
      <c r="G29" s="143">
        <f t="shared" ref="G29" si="26">ROUND(F29*(8.76*$G$65)+E29,2)</f>
        <v>73.47</v>
      </c>
      <c r="H29" s="143">
        <f t="shared" ref="H29" si="27">ROUND(D29+G29,2)</f>
        <v>145.97</v>
      </c>
      <c r="I29" s="111">
        <f>VLOOKUP(B29,'Table 4'!$B$13:$C$43,2,FALSE)</f>
        <v>5.08</v>
      </c>
      <c r="J29" s="111">
        <f t="shared" ref="J29" si="28">ROUND($K$65*I29/1000,2)</f>
        <v>48.84</v>
      </c>
      <c r="K29" s="111">
        <f t="shared" ref="K29" si="29">ROUND(H29*1000/8760/$G$65+J29,2)</f>
        <v>99.33</v>
      </c>
      <c r="M29" s="67"/>
    </row>
    <row r="30" spans="2:13" s="145" customFormat="1">
      <c r="B30" s="148">
        <f t="shared" si="2"/>
        <v>2032</v>
      </c>
      <c r="C30" s="149"/>
      <c r="D30" s="143">
        <f t="shared" ref="D30:F30" si="30">ROUND(D29*(1+$G89),2)</f>
        <v>74.099999999999994</v>
      </c>
      <c r="E30" s="143">
        <f t="shared" si="30"/>
        <v>43.88</v>
      </c>
      <c r="F30" s="143">
        <f t="shared" si="30"/>
        <v>10.79</v>
      </c>
      <c r="G30" s="143">
        <f t="shared" si="13"/>
        <v>75.069999999999993</v>
      </c>
      <c r="H30" s="143">
        <f t="shared" si="14"/>
        <v>149.16999999999999</v>
      </c>
      <c r="I30" s="111">
        <f>VLOOKUP(B30,'Table 4'!$B$13:$C$43,2,FALSE)</f>
        <v>5.25</v>
      </c>
      <c r="J30" s="111">
        <f t="shared" ref="J30:J40" si="31">ROUND($K$65*I30/1000,2)</f>
        <v>50.47</v>
      </c>
      <c r="K30" s="111">
        <f t="shared" ref="K30:K40" si="32">ROUND(H30*1000/8760/$G$65+J30,2)</f>
        <v>102.07</v>
      </c>
      <c r="M30" s="67"/>
    </row>
    <row r="31" spans="2:13" s="145" customFormat="1">
      <c r="B31" s="148">
        <f t="shared" si="2"/>
        <v>2033</v>
      </c>
      <c r="C31" s="149"/>
      <c r="D31" s="143">
        <f t="shared" ref="D31:D32" si="33">ROUND(D30*(1+$G90),2)</f>
        <v>75.73</v>
      </c>
      <c r="E31" s="143">
        <f t="shared" ref="E31:E32" si="34">ROUND(E30*(1+$G90),2)</f>
        <v>44.85</v>
      </c>
      <c r="F31" s="143">
        <f t="shared" ref="F31:F32" si="35">ROUND(F30*(1+$G90),2)</f>
        <v>11.03</v>
      </c>
      <c r="G31" s="143">
        <f t="shared" ref="G31:G33" si="36">ROUND(F31*(8.76*$G$65)+E31,2)</f>
        <v>76.739999999999995</v>
      </c>
      <c r="H31" s="143">
        <f t="shared" ref="H31:H33" si="37">ROUND(D31+G31,2)</f>
        <v>152.47</v>
      </c>
      <c r="I31" s="111">
        <f>VLOOKUP(B31,'Table 4'!$B$13:$C$43,2,FALSE)</f>
        <v>5.5</v>
      </c>
      <c r="J31" s="111">
        <f t="shared" si="31"/>
        <v>52.88</v>
      </c>
      <c r="K31" s="111">
        <f t="shared" si="32"/>
        <v>105.62</v>
      </c>
      <c r="M31" s="67"/>
    </row>
    <row r="32" spans="2:13" s="145" customFormat="1">
      <c r="B32" s="148">
        <f t="shared" si="2"/>
        <v>2034</v>
      </c>
      <c r="C32" s="149"/>
      <c r="D32" s="143">
        <f t="shared" si="33"/>
        <v>77.47</v>
      </c>
      <c r="E32" s="143">
        <f t="shared" si="34"/>
        <v>45.88</v>
      </c>
      <c r="F32" s="143">
        <f t="shared" si="35"/>
        <v>11.28</v>
      </c>
      <c r="G32" s="143">
        <f t="shared" si="36"/>
        <v>78.489999999999995</v>
      </c>
      <c r="H32" s="143">
        <f t="shared" si="37"/>
        <v>155.96</v>
      </c>
      <c r="I32" s="111">
        <f>VLOOKUP(B32,'Table 4'!$B$13:$C$43,2,FALSE)</f>
        <v>5.78</v>
      </c>
      <c r="J32" s="111">
        <f t="shared" si="31"/>
        <v>55.57</v>
      </c>
      <c r="K32" s="111">
        <f t="shared" si="32"/>
        <v>109.52</v>
      </c>
      <c r="M32" s="67"/>
    </row>
    <row r="33" spans="2:15">
      <c r="B33" s="107">
        <f t="shared" si="2"/>
        <v>2035</v>
      </c>
      <c r="C33" s="112"/>
      <c r="D33" s="111">
        <f>ROUND(D32*(1+$J83),2)</f>
        <v>79.25</v>
      </c>
      <c r="E33" s="109">
        <f>ROUND(E32*(1+$J83),2)</f>
        <v>46.94</v>
      </c>
      <c r="F33" s="109">
        <f>ROUND(F32*(1+$J83),2)</f>
        <v>11.54</v>
      </c>
      <c r="G33" s="111">
        <f t="shared" si="36"/>
        <v>80.3</v>
      </c>
      <c r="H33" s="111">
        <f t="shared" si="37"/>
        <v>159.55000000000001</v>
      </c>
      <c r="I33" s="111">
        <f>VLOOKUP(B33,'Table 4'!$B$13:$C$43,2,FALSE)</f>
        <v>6</v>
      </c>
      <c r="J33" s="111">
        <f t="shared" si="31"/>
        <v>57.68</v>
      </c>
      <c r="K33" s="111">
        <f t="shared" si="32"/>
        <v>112.87</v>
      </c>
      <c r="M33" s="67"/>
    </row>
    <row r="34" spans="2:15">
      <c r="B34" s="107">
        <f t="shared" si="2"/>
        <v>2036</v>
      </c>
      <c r="C34" s="112"/>
      <c r="D34" s="111">
        <f t="shared" ref="D34:F34" si="38">ROUND(D33*(1+$J84),2)</f>
        <v>81.069999999999993</v>
      </c>
      <c r="E34" s="109">
        <f t="shared" si="38"/>
        <v>48.02</v>
      </c>
      <c r="F34" s="109">
        <f t="shared" si="38"/>
        <v>11.81</v>
      </c>
      <c r="G34" s="111">
        <f t="shared" ref="G34:G40" si="39">ROUND(F34*(8.76*$G$65)+E34,2)</f>
        <v>82.16</v>
      </c>
      <c r="H34" s="111">
        <f t="shared" ref="H34:H40" si="40">ROUND(D34+G34,2)</f>
        <v>163.22999999999999</v>
      </c>
      <c r="I34" s="111">
        <f>VLOOKUP(B34,'Table 4'!$B$13:$C$43,2,FALSE)</f>
        <v>6.37</v>
      </c>
      <c r="J34" s="111">
        <f t="shared" si="31"/>
        <v>61.24</v>
      </c>
      <c r="K34" s="111">
        <f t="shared" si="32"/>
        <v>117.71</v>
      </c>
      <c r="M34" s="67"/>
    </row>
    <row r="35" spans="2:15">
      <c r="B35" s="107">
        <f t="shared" si="2"/>
        <v>2037</v>
      </c>
      <c r="C35" s="112"/>
      <c r="D35" s="111">
        <f t="shared" ref="D35:F35" si="41">ROUND(D34*(1+$J85),2)</f>
        <v>82.85</v>
      </c>
      <c r="E35" s="109">
        <f t="shared" si="41"/>
        <v>49.08</v>
      </c>
      <c r="F35" s="109">
        <f t="shared" si="41"/>
        <v>12.07</v>
      </c>
      <c r="G35" s="111">
        <f t="shared" si="39"/>
        <v>83.97</v>
      </c>
      <c r="H35" s="111">
        <f t="shared" si="40"/>
        <v>166.82</v>
      </c>
      <c r="I35" s="111">
        <f>VLOOKUP(B35,'Table 4'!$B$13:$C$43,2,FALSE)</f>
        <v>6.55</v>
      </c>
      <c r="J35" s="111">
        <f t="shared" si="31"/>
        <v>62.97</v>
      </c>
      <c r="K35" s="111">
        <f t="shared" si="32"/>
        <v>120.68</v>
      </c>
      <c r="M35" s="67"/>
    </row>
    <row r="36" spans="2:15">
      <c r="B36" s="107">
        <f t="shared" si="2"/>
        <v>2038</v>
      </c>
      <c r="C36" s="112"/>
      <c r="D36" s="111">
        <f t="shared" ref="D36:F36" si="42">ROUND(D35*(1+$J86),2)</f>
        <v>84.67</v>
      </c>
      <c r="E36" s="109">
        <f t="shared" si="42"/>
        <v>50.16</v>
      </c>
      <c r="F36" s="109">
        <f t="shared" si="42"/>
        <v>12.34</v>
      </c>
      <c r="G36" s="111">
        <f t="shared" si="39"/>
        <v>85.83</v>
      </c>
      <c r="H36" s="111">
        <f t="shared" si="40"/>
        <v>170.5</v>
      </c>
      <c r="I36" s="111">
        <f>VLOOKUP(B36,'Table 4'!$B$13:$C$43,2,FALSE)</f>
        <v>6.83</v>
      </c>
      <c r="J36" s="111">
        <f t="shared" si="31"/>
        <v>65.66</v>
      </c>
      <c r="K36" s="111">
        <f t="shared" si="32"/>
        <v>124.64</v>
      </c>
      <c r="M36" s="67"/>
    </row>
    <row r="37" spans="2:15">
      <c r="B37" s="107">
        <f t="shared" si="2"/>
        <v>2039</v>
      </c>
      <c r="C37" s="112"/>
      <c r="D37" s="111">
        <f t="shared" ref="D37:F37" si="43">ROUND(D36*(1+$J87),2)</f>
        <v>86.53</v>
      </c>
      <c r="E37" s="109">
        <f t="shared" si="43"/>
        <v>51.26</v>
      </c>
      <c r="F37" s="109">
        <f t="shared" si="43"/>
        <v>12.61</v>
      </c>
      <c r="G37" s="111">
        <f t="shared" si="39"/>
        <v>87.71</v>
      </c>
      <c r="H37" s="111">
        <f t="shared" si="40"/>
        <v>174.24</v>
      </c>
      <c r="I37" s="111">
        <f>VLOOKUP(B37,'Table 4'!$B$13:$C$43,2,FALSE)</f>
        <v>6.99</v>
      </c>
      <c r="J37" s="111">
        <f t="shared" si="31"/>
        <v>67.2</v>
      </c>
      <c r="K37" s="111">
        <f t="shared" si="32"/>
        <v>127.47</v>
      </c>
      <c r="M37" s="67"/>
    </row>
    <row r="38" spans="2:15">
      <c r="B38" s="107">
        <f t="shared" si="2"/>
        <v>2040</v>
      </c>
      <c r="C38" s="112"/>
      <c r="D38" s="111">
        <f t="shared" ref="D38:F38" si="44">ROUND(D37*(1+$J88),2)</f>
        <v>88.43</v>
      </c>
      <c r="E38" s="109">
        <f t="shared" si="44"/>
        <v>52.39</v>
      </c>
      <c r="F38" s="109">
        <f t="shared" si="44"/>
        <v>12.89</v>
      </c>
      <c r="G38" s="111">
        <f t="shared" si="39"/>
        <v>89.65</v>
      </c>
      <c r="H38" s="111">
        <f t="shared" si="40"/>
        <v>178.08</v>
      </c>
      <c r="I38" s="111">
        <f>VLOOKUP(B38,'Table 4'!$B$13:$C$43,2,FALSE)</f>
        <v>7.17</v>
      </c>
      <c r="J38" s="111">
        <f t="shared" si="31"/>
        <v>68.930000000000007</v>
      </c>
      <c r="K38" s="111">
        <f t="shared" si="32"/>
        <v>130.53</v>
      </c>
      <c r="M38" s="67"/>
    </row>
    <row r="39" spans="2:15">
      <c r="B39" s="107">
        <f t="shared" si="2"/>
        <v>2041</v>
      </c>
      <c r="C39" s="112"/>
      <c r="D39" s="111">
        <f t="shared" ref="D39:F39" si="45">ROUND(D38*(1+$J89),2)</f>
        <v>90.38</v>
      </c>
      <c r="E39" s="109">
        <f t="shared" si="45"/>
        <v>53.54</v>
      </c>
      <c r="F39" s="109">
        <f t="shared" si="45"/>
        <v>13.17</v>
      </c>
      <c r="G39" s="111">
        <f t="shared" si="39"/>
        <v>91.61</v>
      </c>
      <c r="H39" s="111">
        <f t="shared" si="40"/>
        <v>181.99</v>
      </c>
      <c r="I39" s="111">
        <f>VLOOKUP(B39,'Table 4'!$B$13:$C$43,2,FALSE)</f>
        <v>7.33</v>
      </c>
      <c r="J39" s="111">
        <f t="shared" si="31"/>
        <v>70.47</v>
      </c>
      <c r="K39" s="111">
        <f t="shared" si="32"/>
        <v>133.41999999999999</v>
      </c>
      <c r="M39" s="67"/>
    </row>
    <row r="40" spans="2:15">
      <c r="B40" s="107">
        <f t="shared" si="2"/>
        <v>2042</v>
      </c>
      <c r="C40" s="112"/>
      <c r="D40" s="111">
        <f t="shared" ref="D40:F40" si="46">ROUND(D39*(1+$J90),2)</f>
        <v>92.37</v>
      </c>
      <c r="E40" s="109">
        <f t="shared" si="46"/>
        <v>54.72</v>
      </c>
      <c r="F40" s="109">
        <f t="shared" si="46"/>
        <v>13.46</v>
      </c>
      <c r="G40" s="111">
        <f t="shared" si="39"/>
        <v>93.63</v>
      </c>
      <c r="H40" s="111">
        <f t="shared" si="40"/>
        <v>186</v>
      </c>
      <c r="I40" s="111">
        <f>VLOOKUP(B40,'Table 4'!$B$13:$C$43,2,FALSE)</f>
        <v>5.01</v>
      </c>
      <c r="J40" s="111">
        <f t="shared" si="31"/>
        <v>48.17</v>
      </c>
      <c r="K40" s="111">
        <f t="shared" si="32"/>
        <v>112.51</v>
      </c>
      <c r="M40" s="6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tr">
        <f>'Table 3 436MW (West M) 2030'!D46</f>
        <v xml:space="preserve">Plant Costs  - 2017 IRP - Table 6.1 &amp; 6.2 </v>
      </c>
    </row>
    <row r="47" spans="2:15">
      <c r="C47" s="116" t="str">
        <f>D10</f>
        <v>(b)</v>
      </c>
      <c r="D47" s="111" t="str">
        <f>"= "&amp;C10&amp;" x "&amp;C76</f>
        <v>= (a) x 0.0737263117964292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33.0%)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9,614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105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107</v>
      </c>
      <c r="F58" s="118">
        <f>C69</f>
        <v>199.924125</v>
      </c>
      <c r="G58" s="57">
        <f>F58/F60</f>
        <v>1</v>
      </c>
      <c r="H58" s="132">
        <f>C70</f>
        <v>701.59905041057641</v>
      </c>
      <c r="I58" s="134">
        <f>C73</f>
        <v>30.657239904849501</v>
      </c>
    </row>
    <row r="59" spans="3:11">
      <c r="C59" s="145"/>
      <c r="F59" s="48">
        <f>D69</f>
        <v>0</v>
      </c>
      <c r="G59" s="44">
        <f>1-G58</f>
        <v>0</v>
      </c>
      <c r="H59" s="133">
        <f>D70</f>
        <v>0</v>
      </c>
      <c r="I59" s="135">
        <f>D73</f>
        <v>0</v>
      </c>
    </row>
    <row r="60" spans="3:11">
      <c r="C60" s="145" t="s">
        <v>45</v>
      </c>
      <c r="F60" s="118">
        <f>F58+F59</f>
        <v>199.924125</v>
      </c>
      <c r="G60" s="57">
        <f>G58+G59</f>
        <v>1</v>
      </c>
      <c r="H60" s="132">
        <f>ROUND(((F58*H58)+(F59*H59))/F60,0)</f>
        <v>702</v>
      </c>
      <c r="I60" s="134">
        <f>ROUND(((F58*I58)+(F59*I59))/F60,2)</f>
        <v>30.66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SCCT Dry "F" - Turbine</v>
      </c>
      <c r="D63" s="121"/>
      <c r="E63" s="121"/>
      <c r="F63" s="104">
        <f>C69</f>
        <v>199.924125</v>
      </c>
      <c r="G63" s="57">
        <f>C77</f>
        <v>0.33</v>
      </c>
      <c r="H63" s="168">
        <f>G63*F63</f>
        <v>65.974961250000007</v>
      </c>
      <c r="I63" s="57">
        <f>H63/H65</f>
        <v>1</v>
      </c>
      <c r="J63" s="120">
        <f>C74</f>
        <v>7.5299874286936257</v>
      </c>
      <c r="K63" s="122">
        <f>C75</f>
        <v>9614</v>
      </c>
    </row>
    <row r="64" spans="3:11">
      <c r="C64" s="147">
        <f>C59</f>
        <v>0</v>
      </c>
      <c r="D64" s="121"/>
      <c r="E64" s="121"/>
      <c r="F64" s="43">
        <f>D69</f>
        <v>0</v>
      </c>
      <c r="G64" s="44">
        <f>D77</f>
        <v>0</v>
      </c>
      <c r="H64" s="16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45" t="s">
        <v>50</v>
      </c>
      <c r="F65" s="104">
        <f>F63+F64</f>
        <v>199.924125</v>
      </c>
      <c r="G65" s="123">
        <f>ROUND(H65/F65,3)</f>
        <v>0.33</v>
      </c>
      <c r="H65" s="168">
        <f>SUM(H63:H64)</f>
        <v>65.974961250000007</v>
      </c>
      <c r="I65" s="57">
        <f>I63+I64</f>
        <v>1</v>
      </c>
      <c r="J65" s="120">
        <f>ROUND(($I63*J63)+($I64*J64),2)</f>
        <v>7.53</v>
      </c>
      <c r="K65" s="124">
        <f>ROUND(($I63*K63)+($I64*K64),0)</f>
        <v>9614</v>
      </c>
    </row>
    <row r="66" spans="2:11">
      <c r="G66" s="123"/>
      <c r="I66" s="57"/>
      <c r="J66" s="120"/>
      <c r="K66" s="47" t="s">
        <v>51</v>
      </c>
    </row>
    <row r="68" spans="2:11">
      <c r="C68" s="41" t="s">
        <v>106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1">
      <c r="C69" s="104">
        <v>199.924125</v>
      </c>
      <c r="E69" s="104" t="s">
        <v>77</v>
      </c>
      <c r="H69" s="127"/>
    </row>
    <row r="70" spans="2:11">
      <c r="B70" s="104" t="s">
        <v>104</v>
      </c>
      <c r="C70" s="119">
        <v>701.59905041057641</v>
      </c>
      <c r="D70" s="119"/>
      <c r="E70" s="104" t="s">
        <v>78</v>
      </c>
    </row>
    <row r="71" spans="2:11">
      <c r="B71" s="104" t="s">
        <v>104</v>
      </c>
      <c r="C71" s="120">
        <v>16.0158293408495</v>
      </c>
      <c r="D71" s="120"/>
      <c r="E71" s="104" t="s">
        <v>79</v>
      </c>
    </row>
    <row r="72" spans="2:11">
      <c r="B72" s="104" t="s">
        <v>104</v>
      </c>
      <c r="C72" s="49">
        <v>14.641410564000001</v>
      </c>
      <c r="D72" s="49"/>
      <c r="E72" s="104" t="s">
        <v>75</v>
      </c>
    </row>
    <row r="73" spans="2:11">
      <c r="B73" s="104" t="s">
        <v>104</v>
      </c>
      <c r="C73" s="120">
        <f>C71+C72</f>
        <v>30.657239904849501</v>
      </c>
      <c r="D73" s="120"/>
      <c r="E73" s="104" t="s">
        <v>80</v>
      </c>
    </row>
    <row r="74" spans="2:11">
      <c r="B74" s="104" t="s">
        <v>104</v>
      </c>
      <c r="C74" s="120">
        <v>7.5299874286936257</v>
      </c>
      <c r="D74" s="120"/>
      <c r="E74" s="104" t="s">
        <v>81</v>
      </c>
    </row>
    <row r="75" spans="2:11">
      <c r="C75" s="124">
        <v>9614</v>
      </c>
      <c r="D75" s="124"/>
      <c r="E75" s="104" t="s">
        <v>53</v>
      </c>
    </row>
    <row r="76" spans="2:11">
      <c r="C76" s="142">
        <v>7.3726311796429175E-2</v>
      </c>
      <c r="D76" s="142"/>
      <c r="E76" s="104" t="s">
        <v>54</v>
      </c>
    </row>
    <row r="77" spans="2:11">
      <c r="C77" s="128">
        <v>0.33</v>
      </c>
      <c r="D77" s="128"/>
      <c r="E77" s="104" t="s">
        <v>55</v>
      </c>
    </row>
    <row r="78" spans="2:11">
      <c r="D78" s="57">
        <f>ROUND(H65/F65,3)</f>
        <v>0.33</v>
      </c>
      <c r="E78" s="104" t="s">
        <v>56</v>
      </c>
    </row>
    <row r="79" spans="2:11">
      <c r="D79" s="123"/>
      <c r="E79" s="67"/>
    </row>
    <row r="80" spans="2:11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47">C83+1</f>
        <v>2018</v>
      </c>
      <c r="D84" s="57">
        <v>1.9E-2</v>
      </c>
      <c r="F84" s="129">
        <f t="shared" ref="F84:F91" si="48">F83+1</f>
        <v>2027</v>
      </c>
      <c r="G84" s="57">
        <v>2.3E-2</v>
      </c>
      <c r="I84" s="129">
        <f t="shared" ref="I84:I91" si="49">I83+1</f>
        <v>2036</v>
      </c>
      <c r="J84" s="57">
        <v>2.3E-2</v>
      </c>
    </row>
    <row r="85" spans="3:15">
      <c r="C85" s="129">
        <f t="shared" si="47"/>
        <v>2019</v>
      </c>
      <c r="D85" s="57">
        <v>2.1999999999999999E-2</v>
      </c>
      <c r="F85" s="129">
        <f t="shared" si="48"/>
        <v>2028</v>
      </c>
      <c r="G85" s="57">
        <v>2.3E-2</v>
      </c>
      <c r="I85" s="129">
        <f t="shared" si="49"/>
        <v>2037</v>
      </c>
      <c r="J85" s="57">
        <v>2.1999999999999999E-2</v>
      </c>
    </row>
    <row r="86" spans="3:15">
      <c r="C86" s="129">
        <f t="shared" si="47"/>
        <v>2020</v>
      </c>
      <c r="D86" s="57">
        <v>2.5999999999999999E-2</v>
      </c>
      <c r="F86" s="129">
        <f t="shared" si="48"/>
        <v>2029</v>
      </c>
      <c r="G86" s="57">
        <v>2.3E-2</v>
      </c>
      <c r="I86" s="129">
        <f t="shared" si="49"/>
        <v>2038</v>
      </c>
      <c r="J86" s="57">
        <v>2.1999999999999999E-2</v>
      </c>
    </row>
    <row r="87" spans="3:15">
      <c r="C87" s="129">
        <f t="shared" si="47"/>
        <v>2021</v>
      </c>
      <c r="D87" s="57">
        <v>2.4E-2</v>
      </c>
      <c r="F87" s="129">
        <f t="shared" si="48"/>
        <v>2030</v>
      </c>
      <c r="G87" s="57">
        <v>2.3E-2</v>
      </c>
      <c r="I87" s="129">
        <f t="shared" si="49"/>
        <v>2039</v>
      </c>
      <c r="J87" s="57">
        <v>2.1999999999999999E-2</v>
      </c>
    </row>
    <row r="88" spans="3:15">
      <c r="C88" s="129">
        <f t="shared" si="47"/>
        <v>2022</v>
      </c>
      <c r="D88" s="57">
        <v>2.3E-2</v>
      </c>
      <c r="F88" s="129">
        <f t="shared" si="48"/>
        <v>2031</v>
      </c>
      <c r="G88" s="57">
        <v>2.3E-2</v>
      </c>
      <c r="I88" s="129">
        <f t="shared" si="49"/>
        <v>2040</v>
      </c>
      <c r="J88" s="57">
        <v>2.1999999999999999E-2</v>
      </c>
    </row>
    <row r="89" spans="3:15" s="106" customFormat="1">
      <c r="C89" s="129">
        <f t="shared" si="47"/>
        <v>2023</v>
      </c>
      <c r="D89" s="57">
        <v>2.3E-2</v>
      </c>
      <c r="F89" s="129">
        <f t="shared" si="48"/>
        <v>2032</v>
      </c>
      <c r="G89" s="57">
        <v>2.1999999999999999E-2</v>
      </c>
      <c r="I89" s="129">
        <f t="shared" si="49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47"/>
        <v>2024</v>
      </c>
      <c r="D90" s="57">
        <v>2.3E-2</v>
      </c>
      <c r="F90" s="129">
        <f t="shared" si="48"/>
        <v>2033</v>
      </c>
      <c r="G90" s="57">
        <v>2.1999999999999999E-2</v>
      </c>
      <c r="I90" s="129">
        <f t="shared" si="49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47"/>
        <v>2025</v>
      </c>
      <c r="D91" s="57">
        <v>2.3E-2</v>
      </c>
      <c r="F91" s="129">
        <f t="shared" si="48"/>
        <v>2034</v>
      </c>
      <c r="G91" s="57">
        <v>2.3E-2</v>
      </c>
      <c r="I91" s="129">
        <f t="shared" si="49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honeticPr fontId="7" type="noConversion"/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O95"/>
  <sheetViews>
    <sheetView view="pageBreakPreview" topLeftCell="A11" zoomScale="85" zoomScaleNormal="85" zoomScaleSheetLayoutView="85" workbookViewId="0">
      <selection activeCell="C45" sqref="C45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26.1640625" style="104" customWidth="1"/>
    <col min="4" max="4" width="12.33203125" style="104" customWidth="1"/>
    <col min="5" max="5" width="9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5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5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5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5" ht="15.75">
      <c r="B4" s="1" t="s">
        <v>94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5" ht="15.75">
      <c r="B5" s="1" t="str">
        <f>C54</f>
        <v>Willamette Valley - 436 MW - CCCT Dry "G/H", 1x1 - West Side Resource (1,500')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5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5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5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5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5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5" ht="6" customHeight="1"/>
    <row r="12" spans="2:15" ht="15.75">
      <c r="B12" s="60" t="str">
        <f>C54</f>
        <v>Willamette Valley - 436 MW - CCCT Dry "G/H", 1x1 - West Side Resource (1,500')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5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5">
      <c r="B14" s="107">
        <v>2016</v>
      </c>
      <c r="C14" s="108">
        <f>$H$60</f>
        <v>1363</v>
      </c>
      <c r="D14" s="109">
        <f>ROUND(C14*$C$76,2)</f>
        <v>98.9</v>
      </c>
      <c r="E14" s="110">
        <f>$I$60</f>
        <v>43.7</v>
      </c>
      <c r="F14" s="110">
        <f>$J$65</f>
        <v>2.02</v>
      </c>
      <c r="G14" s="111">
        <f t="shared" ref="G14:G24" si="0">ROUND(F14*(8.76*$G$65)+E14,2)</f>
        <v>56.14</v>
      </c>
      <c r="H14" s="111">
        <f t="shared" ref="H14:H24" si="1">ROUND(D14+G14,2)</f>
        <v>155.04</v>
      </c>
      <c r="I14" s="111"/>
      <c r="J14" s="111"/>
      <c r="K14" s="111"/>
      <c r="O14" s="104" t="s">
        <v>125</v>
      </c>
    </row>
    <row r="15" spans="2:15">
      <c r="B15" s="107">
        <f t="shared" ref="B15:B40" si="2">B14+1</f>
        <v>2017</v>
      </c>
      <c r="C15" s="112"/>
      <c r="D15" s="109">
        <f>ROUND(D14*(1+$D83),2)</f>
        <v>100.88</v>
      </c>
      <c r="E15" s="109">
        <f t="shared" ref="D15:F17" si="3">ROUND(E14*(1+$D83),2)</f>
        <v>44.57</v>
      </c>
      <c r="F15" s="109">
        <f t="shared" si="3"/>
        <v>2.06</v>
      </c>
      <c r="G15" s="113">
        <f t="shared" si="0"/>
        <v>57.26</v>
      </c>
      <c r="H15" s="113">
        <f t="shared" si="1"/>
        <v>158.13999999999999</v>
      </c>
      <c r="I15" s="111"/>
      <c r="J15" s="111"/>
      <c r="K15" s="111"/>
    </row>
    <row r="16" spans="2:15">
      <c r="B16" s="107">
        <f t="shared" si="2"/>
        <v>2018</v>
      </c>
      <c r="C16" s="112"/>
      <c r="D16" s="109">
        <f t="shared" si="3"/>
        <v>102.8</v>
      </c>
      <c r="E16" s="109">
        <f t="shared" si="3"/>
        <v>45.42</v>
      </c>
      <c r="F16" s="109">
        <f t="shared" si="3"/>
        <v>2.1</v>
      </c>
      <c r="G16" s="111">
        <f t="shared" si="0"/>
        <v>58.35</v>
      </c>
      <c r="H16" s="111">
        <f t="shared" si="1"/>
        <v>161.15</v>
      </c>
      <c r="I16" s="111"/>
      <c r="J16" s="111"/>
      <c r="K16" s="111"/>
    </row>
    <row r="17" spans="2:13">
      <c r="B17" s="107">
        <f t="shared" si="2"/>
        <v>2019</v>
      </c>
      <c r="C17" s="112"/>
      <c r="D17" s="109">
        <f t="shared" si="3"/>
        <v>105.06</v>
      </c>
      <c r="E17" s="109">
        <f t="shared" si="3"/>
        <v>46.42</v>
      </c>
      <c r="F17" s="109">
        <f t="shared" si="3"/>
        <v>2.15</v>
      </c>
      <c r="G17" s="111">
        <f t="shared" si="0"/>
        <v>59.66</v>
      </c>
      <c r="H17" s="111">
        <f t="shared" si="1"/>
        <v>164.72</v>
      </c>
      <c r="I17" s="111"/>
      <c r="J17" s="111"/>
      <c r="K17" s="111"/>
    </row>
    <row r="18" spans="2:13">
      <c r="B18" s="107">
        <f t="shared" si="2"/>
        <v>2020</v>
      </c>
      <c r="C18" s="112"/>
      <c r="D18" s="109">
        <f t="shared" ref="D18:F18" si="4">ROUND(D17*(1+$D86),2)</f>
        <v>107.79</v>
      </c>
      <c r="E18" s="109">
        <f t="shared" si="4"/>
        <v>47.63</v>
      </c>
      <c r="F18" s="109">
        <f t="shared" si="4"/>
        <v>2.21</v>
      </c>
      <c r="G18" s="111">
        <f t="shared" ref="G18:G23" si="5">ROUND(F18*(8.76*$G$65)+E18,2)</f>
        <v>61.24</v>
      </c>
      <c r="H18" s="111">
        <f t="shared" ref="H18:H23" si="6">ROUND(D18+G18,2)</f>
        <v>169.03</v>
      </c>
      <c r="I18" s="111"/>
      <c r="J18" s="111"/>
      <c r="K18" s="111"/>
    </row>
    <row r="19" spans="2:13">
      <c r="B19" s="107">
        <f t="shared" si="2"/>
        <v>2021</v>
      </c>
      <c r="C19" s="112"/>
      <c r="D19" s="109">
        <f t="shared" ref="D19:F19" si="7">ROUND(D18*(1+$D87),2)</f>
        <v>110.38</v>
      </c>
      <c r="E19" s="109">
        <f t="shared" si="7"/>
        <v>48.77</v>
      </c>
      <c r="F19" s="109">
        <f t="shared" si="7"/>
        <v>2.2599999999999998</v>
      </c>
      <c r="G19" s="111">
        <f t="shared" si="5"/>
        <v>62.69</v>
      </c>
      <c r="H19" s="111">
        <f t="shared" si="6"/>
        <v>173.07</v>
      </c>
      <c r="I19" s="111"/>
      <c r="J19" s="111"/>
      <c r="K19" s="111"/>
    </row>
    <row r="20" spans="2:13">
      <c r="B20" s="107">
        <f t="shared" si="2"/>
        <v>2022</v>
      </c>
      <c r="C20" s="112"/>
      <c r="D20" s="109">
        <f t="shared" ref="D20:F20" si="8">ROUND(D19*(1+$D88),2)</f>
        <v>112.92</v>
      </c>
      <c r="E20" s="109">
        <f t="shared" si="8"/>
        <v>49.89</v>
      </c>
      <c r="F20" s="109">
        <f t="shared" si="8"/>
        <v>2.31</v>
      </c>
      <c r="G20" s="111">
        <f t="shared" si="5"/>
        <v>64.12</v>
      </c>
      <c r="H20" s="111">
        <f t="shared" si="6"/>
        <v>177.04</v>
      </c>
      <c r="I20" s="111"/>
      <c r="J20" s="111"/>
      <c r="K20" s="111"/>
    </row>
    <row r="21" spans="2:13">
      <c r="B21" s="107">
        <f t="shared" si="2"/>
        <v>2023</v>
      </c>
      <c r="C21" s="112"/>
      <c r="D21" s="109">
        <f t="shared" ref="D21:F21" si="9">ROUND(D20*(1+$D89),2)</f>
        <v>115.52</v>
      </c>
      <c r="E21" s="109">
        <f t="shared" si="9"/>
        <v>51.04</v>
      </c>
      <c r="F21" s="109">
        <f t="shared" si="9"/>
        <v>2.36</v>
      </c>
      <c r="G21" s="111">
        <f t="shared" si="5"/>
        <v>65.569999999999993</v>
      </c>
      <c r="H21" s="111">
        <f t="shared" si="6"/>
        <v>181.09</v>
      </c>
      <c r="I21" s="111"/>
      <c r="J21" s="111"/>
      <c r="K21" s="111"/>
    </row>
    <row r="22" spans="2:13">
      <c r="B22" s="107">
        <f t="shared" si="2"/>
        <v>2024</v>
      </c>
      <c r="C22" s="112"/>
      <c r="D22" s="109">
        <f t="shared" ref="D22:F22" si="10">ROUND(D21*(1+$D90),2)</f>
        <v>118.18</v>
      </c>
      <c r="E22" s="109">
        <f t="shared" si="10"/>
        <v>52.21</v>
      </c>
      <c r="F22" s="109">
        <f t="shared" si="10"/>
        <v>2.41</v>
      </c>
      <c r="G22" s="111">
        <f t="shared" si="5"/>
        <v>67.05</v>
      </c>
      <c r="H22" s="111">
        <f t="shared" si="6"/>
        <v>185.23</v>
      </c>
      <c r="I22" s="111"/>
      <c r="J22" s="111"/>
      <c r="K22" s="111"/>
    </row>
    <row r="23" spans="2:13">
      <c r="B23" s="107">
        <f t="shared" si="2"/>
        <v>2025</v>
      </c>
      <c r="C23" s="112"/>
      <c r="D23" s="109">
        <f t="shared" ref="D23:F23" si="11">ROUND(D22*(1+$D91),2)</f>
        <v>120.9</v>
      </c>
      <c r="E23" s="109">
        <f t="shared" si="11"/>
        <v>53.41</v>
      </c>
      <c r="F23" s="109">
        <f t="shared" si="11"/>
        <v>2.4700000000000002</v>
      </c>
      <c r="G23" s="111">
        <f t="shared" si="5"/>
        <v>68.62</v>
      </c>
      <c r="H23" s="111">
        <f t="shared" si="6"/>
        <v>189.52</v>
      </c>
      <c r="I23" s="111"/>
      <c r="J23" s="111"/>
      <c r="K23" s="111"/>
    </row>
    <row r="24" spans="2:13">
      <c r="B24" s="107">
        <f t="shared" si="2"/>
        <v>2026</v>
      </c>
      <c r="C24" s="112"/>
      <c r="D24" s="113">
        <f>ROUND(D23*(1+$G83),2)</f>
        <v>123.68</v>
      </c>
      <c r="E24" s="113">
        <f>ROUND(E23*(1+$G83),2)</f>
        <v>54.64</v>
      </c>
      <c r="F24" s="113">
        <f>ROUND(F23*(1+$G83),2)</f>
        <v>2.5299999999999998</v>
      </c>
      <c r="G24" s="111">
        <f t="shared" si="0"/>
        <v>70.22</v>
      </c>
      <c r="H24" s="111">
        <f t="shared" si="1"/>
        <v>193.9</v>
      </c>
      <c r="I24" s="111"/>
      <c r="J24" s="111"/>
      <c r="K24" s="111"/>
    </row>
    <row r="25" spans="2:13">
      <c r="B25" s="107">
        <f t="shared" si="2"/>
        <v>2027</v>
      </c>
      <c r="C25" s="112"/>
      <c r="D25" s="113">
        <f t="shared" ref="D25:F25" si="12">ROUND(D24*(1+$G84),2)</f>
        <v>126.52</v>
      </c>
      <c r="E25" s="113">
        <f t="shared" si="12"/>
        <v>55.9</v>
      </c>
      <c r="F25" s="113">
        <f t="shared" si="12"/>
        <v>2.59</v>
      </c>
      <c r="G25" s="111">
        <f t="shared" ref="G25:G30" si="13">ROUND(F25*(8.76*$G$65)+E25,2)</f>
        <v>71.849999999999994</v>
      </c>
      <c r="H25" s="111">
        <f t="shared" ref="H25:H30" si="14">ROUND(D25+G25,2)</f>
        <v>198.37</v>
      </c>
      <c r="I25" s="111"/>
      <c r="J25" s="111"/>
      <c r="K25" s="111"/>
    </row>
    <row r="26" spans="2:13">
      <c r="B26" s="107">
        <f t="shared" si="2"/>
        <v>2028</v>
      </c>
      <c r="C26" s="112"/>
      <c r="D26" s="113">
        <f t="shared" ref="D26:F26" si="15">ROUND(D25*(1+$G85),2)</f>
        <v>129.43</v>
      </c>
      <c r="E26" s="113">
        <f t="shared" si="15"/>
        <v>57.19</v>
      </c>
      <c r="F26" s="113">
        <f t="shared" si="15"/>
        <v>2.65</v>
      </c>
      <c r="G26" s="111">
        <f t="shared" si="13"/>
        <v>73.510000000000005</v>
      </c>
      <c r="H26" s="111">
        <f t="shared" si="14"/>
        <v>202.94</v>
      </c>
      <c r="I26" s="111"/>
      <c r="J26" s="111"/>
      <c r="K26" s="111"/>
    </row>
    <row r="27" spans="2:13">
      <c r="B27" s="107">
        <f t="shared" si="2"/>
        <v>2029</v>
      </c>
      <c r="C27" s="112"/>
      <c r="D27" s="113">
        <f t="shared" ref="D27:F27" si="16">ROUND(D26*(1+$G86),2)</f>
        <v>132.41</v>
      </c>
      <c r="E27" s="113">
        <f t="shared" si="16"/>
        <v>58.51</v>
      </c>
      <c r="F27" s="113">
        <f t="shared" si="16"/>
        <v>2.71</v>
      </c>
      <c r="G27" s="111">
        <f t="shared" si="13"/>
        <v>75.2</v>
      </c>
      <c r="H27" s="111">
        <f t="shared" si="14"/>
        <v>207.61</v>
      </c>
      <c r="I27" s="111"/>
      <c r="J27" s="111"/>
      <c r="K27" s="111"/>
    </row>
    <row r="28" spans="2:13">
      <c r="B28" s="107">
        <f t="shared" si="2"/>
        <v>2030</v>
      </c>
      <c r="C28" s="112"/>
      <c r="D28" s="113">
        <f t="shared" ref="D28:D29" si="17">ROUND(D27*(1+$G87),2)</f>
        <v>135.46</v>
      </c>
      <c r="E28" s="113">
        <f t="shared" ref="E28:E29" si="18">ROUND(E27*(1+$G87),2)</f>
        <v>59.86</v>
      </c>
      <c r="F28" s="113">
        <f t="shared" ref="F28:F29" si="19">ROUND(F27*(1+$G87),2)</f>
        <v>2.77</v>
      </c>
      <c r="G28" s="111">
        <f t="shared" ref="G28:G29" si="20">ROUND(F28*(8.76*$G$65)+E28,2)</f>
        <v>76.92</v>
      </c>
      <c r="H28" s="111">
        <f t="shared" ref="H28:H29" si="21">ROUND(D28+G28,2)</f>
        <v>212.38</v>
      </c>
      <c r="I28" s="111"/>
      <c r="J28" s="111"/>
      <c r="K28" s="111"/>
    </row>
    <row r="29" spans="2:13" ht="13.5" thickBot="1">
      <c r="B29" s="176">
        <f t="shared" si="2"/>
        <v>2031</v>
      </c>
      <c r="C29" s="177"/>
      <c r="D29" s="164">
        <f t="shared" si="17"/>
        <v>138.58000000000001</v>
      </c>
      <c r="E29" s="164">
        <f t="shared" si="18"/>
        <v>61.24</v>
      </c>
      <c r="F29" s="164">
        <f t="shared" si="19"/>
        <v>2.83</v>
      </c>
      <c r="G29" s="138">
        <f t="shared" si="20"/>
        <v>78.67</v>
      </c>
      <c r="H29" s="138">
        <f t="shared" si="21"/>
        <v>217.25</v>
      </c>
      <c r="I29" s="138"/>
      <c r="J29" s="138"/>
      <c r="K29" s="138"/>
    </row>
    <row r="30" spans="2:13" s="145" customFormat="1">
      <c r="B30" s="148">
        <f t="shared" si="2"/>
        <v>2032</v>
      </c>
      <c r="C30" s="149"/>
      <c r="D30" s="113">
        <f t="shared" ref="D30:F30" si="22">ROUND(D29*(1+$G89),2)</f>
        <v>141.63</v>
      </c>
      <c r="E30" s="113">
        <f t="shared" si="22"/>
        <v>62.59</v>
      </c>
      <c r="F30" s="113">
        <f t="shared" si="22"/>
        <v>2.89</v>
      </c>
      <c r="G30" s="111">
        <f t="shared" si="13"/>
        <v>80.39</v>
      </c>
      <c r="H30" s="111">
        <f t="shared" si="14"/>
        <v>222.02</v>
      </c>
      <c r="I30" s="111">
        <f>VLOOKUP(B30,'Table 4'!$B$13:$D$43,3,FALSE)</f>
        <v>5.2</v>
      </c>
      <c r="J30" s="111">
        <f t="shared" ref="J30:J32" si="23">ROUND($K$65*I30/1000,2)</f>
        <v>33.36</v>
      </c>
      <c r="K30" s="111">
        <f t="shared" ref="K30:K32" si="24">ROUND(H30*1000/8760/$G$65+J30,2)</f>
        <v>69.41</v>
      </c>
      <c r="M30" s="104"/>
    </row>
    <row r="31" spans="2:13" s="145" customFormat="1">
      <c r="B31" s="148">
        <f t="shared" si="2"/>
        <v>2033</v>
      </c>
      <c r="C31" s="149"/>
      <c r="D31" s="113">
        <f t="shared" ref="D31:D32" si="25">ROUND(D30*(1+$G90),2)</f>
        <v>144.75</v>
      </c>
      <c r="E31" s="113">
        <f t="shared" ref="E31:E32" si="26">ROUND(E30*(1+$G90),2)</f>
        <v>63.97</v>
      </c>
      <c r="F31" s="113">
        <f t="shared" ref="F31:F32" si="27">ROUND(F30*(1+$G90),2)</f>
        <v>2.95</v>
      </c>
      <c r="G31" s="111">
        <f t="shared" ref="G31:G32" si="28">ROUND(F31*(8.76*$G$65)+E31,2)</f>
        <v>82.14</v>
      </c>
      <c r="H31" s="111">
        <f t="shared" ref="H31:H32" si="29">ROUND(D31+G31,2)</f>
        <v>226.89</v>
      </c>
      <c r="I31" s="111">
        <f>VLOOKUP(B31,'Table 4'!$B$13:$D$43,3,FALSE)</f>
        <v>5.44</v>
      </c>
      <c r="J31" s="111">
        <f t="shared" si="23"/>
        <v>34.9</v>
      </c>
      <c r="K31" s="111">
        <f t="shared" si="24"/>
        <v>71.739999999999995</v>
      </c>
      <c r="M31" s="104"/>
    </row>
    <row r="32" spans="2:13" s="145" customFormat="1">
      <c r="B32" s="107">
        <f t="shared" si="2"/>
        <v>2034</v>
      </c>
      <c r="C32" s="112"/>
      <c r="D32" s="111">
        <f t="shared" si="25"/>
        <v>148.08000000000001</v>
      </c>
      <c r="E32" s="109">
        <f t="shared" si="26"/>
        <v>65.44</v>
      </c>
      <c r="F32" s="109">
        <f t="shared" si="27"/>
        <v>3.02</v>
      </c>
      <c r="G32" s="111">
        <f t="shared" si="28"/>
        <v>84.04</v>
      </c>
      <c r="H32" s="111">
        <f t="shared" si="29"/>
        <v>232.12</v>
      </c>
      <c r="I32" s="111">
        <f>VLOOKUP(B32,'Table 4'!$B$13:$D$43,3,FALSE)</f>
        <v>5.73</v>
      </c>
      <c r="J32" s="111">
        <f t="shared" si="23"/>
        <v>36.76</v>
      </c>
      <c r="K32" s="111">
        <f t="shared" si="24"/>
        <v>74.45</v>
      </c>
      <c r="M32" s="104"/>
    </row>
    <row r="33" spans="2:15">
      <c r="B33" s="107">
        <f t="shared" si="2"/>
        <v>2035</v>
      </c>
      <c r="C33" s="112"/>
      <c r="D33" s="111">
        <f>ROUND(D32*(1+$J83),2)</f>
        <v>151.49</v>
      </c>
      <c r="E33" s="109">
        <f>ROUND(E32*(1+$J83),2)</f>
        <v>66.95</v>
      </c>
      <c r="F33" s="109">
        <f>ROUND(F32*(1+$J83),2)</f>
        <v>3.09</v>
      </c>
      <c r="G33" s="111">
        <f t="shared" ref="G33" si="30">ROUND(F33*(8.76*$G$65)+E33,2)</f>
        <v>85.98</v>
      </c>
      <c r="H33" s="111">
        <f t="shared" ref="H33" si="31">ROUND(D33+G33,2)</f>
        <v>237.47</v>
      </c>
      <c r="I33" s="111">
        <f>VLOOKUP(B33,'Table 4'!$B$13:$D$43,3,FALSE)</f>
        <v>5.93</v>
      </c>
      <c r="J33" s="111">
        <f t="shared" ref="J33:J35" si="32">ROUND($K$65*I33/1000,2)</f>
        <v>38.04</v>
      </c>
      <c r="K33" s="111">
        <f t="shared" ref="K33:K35" si="33">ROUND(H33*1000/8760/$G$65+J33,2)</f>
        <v>76.599999999999994</v>
      </c>
    </row>
    <row r="34" spans="2:15">
      <c r="B34" s="107">
        <f t="shared" si="2"/>
        <v>2036</v>
      </c>
      <c r="C34" s="112"/>
      <c r="D34" s="111">
        <f t="shared" ref="D34:F34" si="34">ROUND(D33*(1+$J84),2)</f>
        <v>154.97</v>
      </c>
      <c r="E34" s="109">
        <f t="shared" si="34"/>
        <v>68.489999999999995</v>
      </c>
      <c r="F34" s="109">
        <f t="shared" si="34"/>
        <v>3.16</v>
      </c>
      <c r="G34" s="111">
        <f t="shared" ref="G34:G39" si="35">ROUND(F34*(8.76*$G$65)+E34,2)</f>
        <v>87.95</v>
      </c>
      <c r="H34" s="111">
        <f t="shared" ref="H34:H39" si="36">ROUND(D34+G34,2)</f>
        <v>242.92</v>
      </c>
      <c r="I34" s="111">
        <f>VLOOKUP(B34,'Table 4'!$B$13:$D$43,3,FALSE)</f>
        <v>6.3</v>
      </c>
      <c r="J34" s="111">
        <f t="shared" si="32"/>
        <v>40.409999999999997</v>
      </c>
      <c r="K34" s="111">
        <f t="shared" si="33"/>
        <v>79.86</v>
      </c>
    </row>
    <row r="35" spans="2:15">
      <c r="B35" s="107">
        <f t="shared" si="2"/>
        <v>2037</v>
      </c>
      <c r="C35" s="112"/>
      <c r="D35" s="111">
        <f t="shared" ref="D35:F35" si="37">ROUND(D34*(1+$J85),2)</f>
        <v>158.38</v>
      </c>
      <c r="E35" s="109">
        <f t="shared" si="37"/>
        <v>70</v>
      </c>
      <c r="F35" s="109">
        <f t="shared" si="37"/>
        <v>3.23</v>
      </c>
      <c r="G35" s="111">
        <f t="shared" si="35"/>
        <v>89.89</v>
      </c>
      <c r="H35" s="111">
        <f t="shared" si="36"/>
        <v>248.27</v>
      </c>
      <c r="I35" s="111">
        <f>VLOOKUP(B35,'Table 4'!$B$13:$D$43,3,FALSE)</f>
        <v>6.47</v>
      </c>
      <c r="J35" s="111">
        <f t="shared" si="32"/>
        <v>41.51</v>
      </c>
      <c r="K35" s="111">
        <f t="shared" si="33"/>
        <v>81.819999999999993</v>
      </c>
    </row>
    <row r="36" spans="2:15">
      <c r="B36" s="107">
        <f t="shared" si="2"/>
        <v>2038</v>
      </c>
      <c r="C36" s="112"/>
      <c r="D36" s="111">
        <f t="shared" ref="D36:F36" si="38">ROUND(D35*(1+$J86),2)</f>
        <v>161.86000000000001</v>
      </c>
      <c r="E36" s="109">
        <f t="shared" si="38"/>
        <v>71.540000000000006</v>
      </c>
      <c r="F36" s="109">
        <f t="shared" si="38"/>
        <v>3.3</v>
      </c>
      <c r="G36" s="111">
        <f t="shared" si="35"/>
        <v>91.86</v>
      </c>
      <c r="H36" s="111">
        <f t="shared" si="36"/>
        <v>253.72</v>
      </c>
      <c r="I36" s="111">
        <f>VLOOKUP(B36,'Table 4'!$B$13:$D$43,3,FALSE)</f>
        <v>6.75</v>
      </c>
      <c r="J36" s="111">
        <f t="shared" ref="J36:J39" si="39">ROUND($K$65*I36/1000,2)</f>
        <v>43.3</v>
      </c>
      <c r="K36" s="111">
        <f t="shared" ref="K36:K39" si="40">ROUND(H36*1000/8760/$G$65+J36,2)</f>
        <v>84.5</v>
      </c>
    </row>
    <row r="37" spans="2:15">
      <c r="B37" s="107">
        <f t="shared" si="2"/>
        <v>2039</v>
      </c>
      <c r="C37" s="112"/>
      <c r="D37" s="111">
        <f t="shared" ref="D37:F37" si="41">ROUND(D36*(1+$J87),2)</f>
        <v>165.42</v>
      </c>
      <c r="E37" s="109">
        <f t="shared" si="41"/>
        <v>73.11</v>
      </c>
      <c r="F37" s="109">
        <f t="shared" si="41"/>
        <v>3.37</v>
      </c>
      <c r="G37" s="111">
        <f t="shared" si="35"/>
        <v>93.86</v>
      </c>
      <c r="H37" s="111">
        <f t="shared" si="36"/>
        <v>259.27999999999997</v>
      </c>
      <c r="I37" s="111">
        <f>VLOOKUP(B37,'Table 4'!$B$13:$D$43,3,FALSE)</f>
        <v>6.9</v>
      </c>
      <c r="J37" s="111">
        <f t="shared" si="39"/>
        <v>44.26</v>
      </c>
      <c r="K37" s="111">
        <f t="shared" si="40"/>
        <v>86.36</v>
      </c>
    </row>
    <row r="38" spans="2:15">
      <c r="B38" s="107">
        <f t="shared" si="2"/>
        <v>2040</v>
      </c>
      <c r="C38" s="112"/>
      <c r="D38" s="111">
        <f t="shared" ref="D38:F38" si="42">ROUND(D37*(1+$J88),2)</f>
        <v>169.06</v>
      </c>
      <c r="E38" s="109">
        <f t="shared" si="42"/>
        <v>74.72</v>
      </c>
      <c r="F38" s="109">
        <f t="shared" si="42"/>
        <v>3.44</v>
      </c>
      <c r="G38" s="111">
        <f t="shared" si="35"/>
        <v>95.9</v>
      </c>
      <c r="H38" s="111">
        <f t="shared" si="36"/>
        <v>264.95999999999998</v>
      </c>
      <c r="I38" s="111">
        <f>VLOOKUP(B38,'Table 4'!$B$13:$D$43,3,FALSE)</f>
        <v>7.08</v>
      </c>
      <c r="J38" s="111">
        <f t="shared" si="39"/>
        <v>45.42</v>
      </c>
      <c r="K38" s="111">
        <f t="shared" si="40"/>
        <v>88.45</v>
      </c>
    </row>
    <row r="39" spans="2:15">
      <c r="B39" s="107">
        <f t="shared" si="2"/>
        <v>2041</v>
      </c>
      <c r="C39" s="112"/>
      <c r="D39" s="111">
        <f t="shared" ref="D39:F40" si="43">ROUND(D38*(1+$J89),2)</f>
        <v>172.78</v>
      </c>
      <c r="E39" s="109">
        <f t="shared" si="43"/>
        <v>76.36</v>
      </c>
      <c r="F39" s="109">
        <f t="shared" si="43"/>
        <v>3.52</v>
      </c>
      <c r="G39" s="111">
        <f t="shared" si="35"/>
        <v>98.04</v>
      </c>
      <c r="H39" s="111">
        <f t="shared" si="36"/>
        <v>270.82</v>
      </c>
      <c r="I39" s="111">
        <f>VLOOKUP(B39,'Table 4'!$B$13:$D$43,3,FALSE)</f>
        <v>7.24</v>
      </c>
      <c r="J39" s="111">
        <f t="shared" si="39"/>
        <v>46.44</v>
      </c>
      <c r="K39" s="111">
        <f t="shared" si="40"/>
        <v>90.42</v>
      </c>
    </row>
    <row r="40" spans="2:15">
      <c r="B40" s="107">
        <f t="shared" si="2"/>
        <v>2042</v>
      </c>
      <c r="C40" s="112"/>
      <c r="D40" s="111">
        <f t="shared" si="43"/>
        <v>176.58</v>
      </c>
      <c r="E40" s="109">
        <f t="shared" si="43"/>
        <v>78.040000000000006</v>
      </c>
      <c r="F40" s="109">
        <f t="shared" si="43"/>
        <v>3.6</v>
      </c>
      <c r="G40" s="111">
        <f t="shared" ref="G40" si="44">ROUND(F40*(8.76*$G$65)+E40,2)</f>
        <v>100.21</v>
      </c>
      <c r="H40" s="111">
        <f t="shared" ref="H40" si="45">ROUND(D40+G40,2)</f>
        <v>276.79000000000002</v>
      </c>
      <c r="I40" s="111">
        <f>VLOOKUP(B40,'Table 4'!$B$13:$D$43,3,FALSE)</f>
        <v>4.95</v>
      </c>
      <c r="J40" s="111">
        <f t="shared" ref="J40" si="46">ROUND($K$65*I40/1000,2)</f>
        <v>31.75</v>
      </c>
      <c r="K40" s="111">
        <f t="shared" ref="K40" si="47">ROUND(H40*1000/8760/$G$65+J40,2)</f>
        <v>76.7</v>
      </c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">
        <v>103</v>
      </c>
    </row>
    <row r="47" spans="2:15">
      <c r="C47" s="116" t="str">
        <f>D10</f>
        <v>(b)</v>
      </c>
      <c r="D47" s="111" t="str">
        <f>"= "&amp;C10&amp;" x "&amp;C76</f>
        <v>= (a) x 0.0725628795024555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70.3%) + (c)</v>
      </c>
    </row>
    <row r="49" spans="3:15">
      <c r="C49" s="116" t="str">
        <f>H10</f>
        <v>(f)</v>
      </c>
      <c r="D49" s="111" t="str">
        <f>"= "&amp;D10&amp;" + "&amp;G10</f>
        <v>= (b) + (e)</v>
      </c>
    </row>
    <row r="50" spans="3:15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5">
      <c r="C51" s="116" t="str">
        <f>J10</f>
        <v>(h)</v>
      </c>
      <c r="D51" s="111" t="str">
        <f>"= "&amp;TEXT(K65,"?,0")&amp;" MMBtu/MWH x "&amp;I9</f>
        <v>= 6,415 MMBtu/MWH x $/MMBtu</v>
      </c>
    </row>
    <row r="52" spans="3:15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95</v>
      </c>
      <c r="D54" s="55"/>
      <c r="E54" s="55"/>
      <c r="F54" s="55"/>
      <c r="G54" s="55"/>
      <c r="H54" s="55"/>
      <c r="I54" s="55"/>
      <c r="J54" s="56"/>
      <c r="K54" s="117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45" t="s">
        <v>96</v>
      </c>
      <c r="F58" s="118">
        <f>C69</f>
        <v>385.35346874999999</v>
      </c>
      <c r="G58" s="57">
        <f>F58/F60</f>
        <v>0.88311475045887722</v>
      </c>
      <c r="H58" s="132">
        <f>C70</f>
        <v>1484.338135058779</v>
      </c>
      <c r="I58" s="134">
        <f>C73</f>
        <v>44.501635407885907</v>
      </c>
      <c r="O58" s="182"/>
    </row>
    <row r="59" spans="3:15">
      <c r="C59" s="145" t="s">
        <v>97</v>
      </c>
      <c r="F59" s="48">
        <f>D69</f>
        <v>51.003718749999997</v>
      </c>
      <c r="G59" s="44">
        <f>1-G58</f>
        <v>0.11688524954112278</v>
      </c>
      <c r="H59" s="133">
        <f>D70</f>
        <v>443.00439708045104</v>
      </c>
      <c r="I59" s="135">
        <f>D73</f>
        <v>37.670659567999998</v>
      </c>
    </row>
    <row r="60" spans="3:15">
      <c r="C60" s="145" t="s">
        <v>45</v>
      </c>
      <c r="F60" s="118">
        <f>F58+F59</f>
        <v>436.35718750000001</v>
      </c>
      <c r="G60" s="57">
        <f>G58+G59</f>
        <v>1</v>
      </c>
      <c r="H60" s="132">
        <f>ROUND(((F58*H58)+(F59*H59))/F60,0)</f>
        <v>1363</v>
      </c>
      <c r="I60" s="134">
        <f>ROUND(((F58*I58)+(F59*I59))/F60,2)</f>
        <v>43.7</v>
      </c>
    </row>
    <row r="61" spans="3:15">
      <c r="C61" s="145"/>
      <c r="F61" s="118"/>
      <c r="G61" s="57"/>
      <c r="H61" s="119"/>
      <c r="I61" s="120"/>
    </row>
    <row r="62" spans="3:15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47" t="str">
        <f>C58</f>
        <v>CCCT Dry "G/H", 1x1 - Turbine</v>
      </c>
      <c r="D63" s="121"/>
      <c r="E63" s="121"/>
      <c r="F63" s="104">
        <f>C69</f>
        <v>385.35346874999999</v>
      </c>
      <c r="G63" s="57">
        <f>C77</f>
        <v>0.78</v>
      </c>
      <c r="H63" s="168">
        <f>G63*F63</f>
        <v>300.57570562500001</v>
      </c>
      <c r="I63" s="57">
        <f>H63/H65</f>
        <v>0.98004394182130306</v>
      </c>
      <c r="J63" s="120">
        <f>C74</f>
        <v>2.0592662948867351</v>
      </c>
      <c r="K63" s="122">
        <f>C75</f>
        <v>6362</v>
      </c>
    </row>
    <row r="64" spans="3:15">
      <c r="C64" s="147" t="str">
        <f>C59</f>
        <v>CCCT Dry "G/H", 1x1 - Duct Firing</v>
      </c>
      <c r="D64" s="121"/>
      <c r="E64" s="121"/>
      <c r="F64" s="43">
        <f>D69</f>
        <v>51.003718749999997</v>
      </c>
      <c r="G64" s="44">
        <f>D77</f>
        <v>0.12</v>
      </c>
      <c r="H64" s="169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45" t="s">
        <v>50</v>
      </c>
      <c r="F65" s="104">
        <f>F63+F64</f>
        <v>436.35718750000001</v>
      </c>
      <c r="G65" s="123">
        <f>ROUND(H65/F65,3)</f>
        <v>0.70299999999999996</v>
      </c>
      <c r="H65" s="168">
        <f>SUM(H63:H64)</f>
        <v>306.696151875</v>
      </c>
      <c r="I65" s="57">
        <f>I63+I64</f>
        <v>1</v>
      </c>
      <c r="J65" s="120">
        <f>ROUND(($I63*J63)+($I64*J64),2)</f>
        <v>2.02</v>
      </c>
      <c r="K65" s="124">
        <f>ROUND(($I63*K63)+($I64*K64),0)</f>
        <v>6415</v>
      </c>
    </row>
    <row r="66" spans="2:12">
      <c r="G66" s="123"/>
      <c r="I66" s="57"/>
      <c r="J66" s="120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2">
      <c r="C69" s="104">
        <v>385.35346874999999</v>
      </c>
      <c r="D69" s="104">
        <v>51.003718749999997</v>
      </c>
      <c r="E69" s="104" t="s">
        <v>77</v>
      </c>
      <c r="H69" s="127"/>
    </row>
    <row r="70" spans="2:12">
      <c r="B70" s="104" t="s">
        <v>104</v>
      </c>
      <c r="C70" s="119">
        <v>1484.338135058779</v>
      </c>
      <c r="D70" s="119">
        <v>443.00439708045104</v>
      </c>
      <c r="E70" s="104" t="s">
        <v>78</v>
      </c>
      <c r="L70" s="68"/>
    </row>
    <row r="71" spans="2:12">
      <c r="B71" s="104" t="s">
        <v>104</v>
      </c>
      <c r="C71" s="120">
        <v>21.713180439885903</v>
      </c>
      <c r="D71" s="120">
        <v>5.39</v>
      </c>
      <c r="E71" s="104" t="s">
        <v>79</v>
      </c>
      <c r="L71" s="68"/>
    </row>
    <row r="72" spans="2:12">
      <c r="B72" s="104" t="s">
        <v>104</v>
      </c>
      <c r="C72" s="49">
        <v>22.788454968000003</v>
      </c>
      <c r="D72" s="49">
        <v>32.280659567999997</v>
      </c>
      <c r="E72" s="104" t="s">
        <v>75</v>
      </c>
      <c r="L72" s="68"/>
    </row>
    <row r="73" spans="2:12">
      <c r="B73" s="104" t="s">
        <v>104</v>
      </c>
      <c r="C73" s="120">
        <f>C71+C72</f>
        <v>44.501635407885907</v>
      </c>
      <c r="D73" s="120">
        <f>D71+D72</f>
        <v>37.670659567999998</v>
      </c>
      <c r="E73" s="104" t="s">
        <v>80</v>
      </c>
    </row>
    <row r="74" spans="2:12">
      <c r="C74" s="120">
        <v>2.0592662948867351</v>
      </c>
      <c r="D74" s="120">
        <v>0.15</v>
      </c>
      <c r="E74" s="104" t="s">
        <v>81</v>
      </c>
    </row>
    <row r="75" spans="2:12">
      <c r="C75" s="124">
        <v>6362</v>
      </c>
      <c r="D75" s="124">
        <v>9012</v>
      </c>
      <c r="E75" s="104" t="s">
        <v>53</v>
      </c>
    </row>
    <row r="76" spans="2:12">
      <c r="C76" s="142">
        <v>7.2562879502455491E-2</v>
      </c>
      <c r="D76" s="142">
        <v>7.2562879502455491E-2</v>
      </c>
      <c r="E76" s="104" t="s">
        <v>54</v>
      </c>
    </row>
    <row r="77" spans="2:12">
      <c r="C77" s="128">
        <v>0.78</v>
      </c>
      <c r="D77" s="128">
        <v>0.12</v>
      </c>
      <c r="E77" s="104" t="s">
        <v>55</v>
      </c>
    </row>
    <row r="78" spans="2:12">
      <c r="D78" s="57">
        <f>ROUND(H65/F65,3)</f>
        <v>0.70299999999999996</v>
      </c>
      <c r="E78" s="104" t="s">
        <v>56</v>
      </c>
    </row>
    <row r="79" spans="2:12">
      <c r="D79" s="123"/>
      <c r="E79" s="67"/>
    </row>
    <row r="80" spans="2:12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48">C83+1</f>
        <v>2018</v>
      </c>
      <c r="D84" s="57">
        <v>1.9E-2</v>
      </c>
      <c r="F84" s="129">
        <f t="shared" ref="F84:F91" si="49">F83+1</f>
        <v>2027</v>
      </c>
      <c r="G84" s="57">
        <v>2.3E-2</v>
      </c>
      <c r="I84" s="129">
        <f t="shared" ref="I84:I91" si="50">I83+1</f>
        <v>2036</v>
      </c>
      <c r="J84" s="57">
        <v>2.3E-2</v>
      </c>
    </row>
    <row r="85" spans="3:15">
      <c r="C85" s="129">
        <f t="shared" si="48"/>
        <v>2019</v>
      </c>
      <c r="D85" s="57">
        <v>2.1999999999999999E-2</v>
      </c>
      <c r="F85" s="129">
        <f t="shared" si="49"/>
        <v>2028</v>
      </c>
      <c r="G85" s="57">
        <v>2.3E-2</v>
      </c>
      <c r="I85" s="129">
        <f t="shared" si="50"/>
        <v>2037</v>
      </c>
      <c r="J85" s="57">
        <v>2.1999999999999999E-2</v>
      </c>
    </row>
    <row r="86" spans="3:15">
      <c r="C86" s="129">
        <f t="shared" si="48"/>
        <v>2020</v>
      </c>
      <c r="D86" s="57">
        <v>2.5999999999999999E-2</v>
      </c>
      <c r="F86" s="129">
        <f t="shared" si="49"/>
        <v>2029</v>
      </c>
      <c r="G86" s="57">
        <v>2.3E-2</v>
      </c>
      <c r="I86" s="129">
        <f t="shared" si="50"/>
        <v>2038</v>
      </c>
      <c r="J86" s="57">
        <v>2.1999999999999999E-2</v>
      </c>
    </row>
    <row r="87" spans="3:15">
      <c r="C87" s="129">
        <f t="shared" si="48"/>
        <v>2021</v>
      </c>
      <c r="D87" s="57">
        <v>2.4E-2</v>
      </c>
      <c r="F87" s="129">
        <f t="shared" si="49"/>
        <v>2030</v>
      </c>
      <c r="G87" s="57">
        <v>2.3E-2</v>
      </c>
      <c r="I87" s="129">
        <f t="shared" si="50"/>
        <v>2039</v>
      </c>
      <c r="J87" s="57">
        <v>2.1999999999999999E-2</v>
      </c>
    </row>
    <row r="88" spans="3:15">
      <c r="C88" s="129">
        <f t="shared" si="48"/>
        <v>2022</v>
      </c>
      <c r="D88" s="57">
        <v>2.3E-2</v>
      </c>
      <c r="F88" s="129">
        <f t="shared" si="49"/>
        <v>2031</v>
      </c>
      <c r="G88" s="57">
        <v>2.3E-2</v>
      </c>
      <c r="I88" s="129">
        <f t="shared" si="50"/>
        <v>2040</v>
      </c>
      <c r="J88" s="57">
        <v>2.1999999999999999E-2</v>
      </c>
    </row>
    <row r="89" spans="3:15" s="106" customFormat="1">
      <c r="C89" s="129">
        <f t="shared" si="48"/>
        <v>2023</v>
      </c>
      <c r="D89" s="57">
        <v>2.3E-2</v>
      </c>
      <c r="F89" s="129">
        <f t="shared" si="49"/>
        <v>2032</v>
      </c>
      <c r="G89" s="57">
        <v>2.1999999999999999E-2</v>
      </c>
      <c r="I89" s="129">
        <f t="shared" si="50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48"/>
        <v>2024</v>
      </c>
      <c r="D90" s="57">
        <v>2.3E-2</v>
      </c>
      <c r="F90" s="129">
        <f t="shared" si="49"/>
        <v>2033</v>
      </c>
      <c r="G90" s="57">
        <v>2.1999999999999999E-2</v>
      </c>
      <c r="I90" s="129">
        <f t="shared" si="50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48"/>
        <v>2025</v>
      </c>
      <c r="D91" s="57">
        <v>2.3E-2</v>
      </c>
      <c r="F91" s="129">
        <f t="shared" si="49"/>
        <v>2034</v>
      </c>
      <c r="G91" s="57">
        <v>2.3E-2</v>
      </c>
      <c r="I91" s="129">
        <f t="shared" si="50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75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E17" sqref="E17"/>
      <selection pane="topRight" activeCell="E17" sqref="E17"/>
      <selection pane="bottomLeft" activeCell="E17" sqref="E17"/>
      <selection pane="bottomRight" activeCell="D24" sqref="D24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10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5.25" hidden="1" customHeight="1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94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WYNE  DJohns - 477 MW - CCCT Dry "J/HA.02", 1x1 -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1203</v>
      </c>
      <c r="D14" s="109">
        <f>ROUND(C14*$C$76,2)</f>
        <v>87.29</v>
      </c>
      <c r="E14" s="110">
        <f>$I$60</f>
        <v>57.97</v>
      </c>
      <c r="F14" s="110">
        <f>$J$65</f>
        <v>2.2200000000000002</v>
      </c>
      <c r="G14" s="111">
        <f t="shared" ref="G14:G24" si="0">ROUND(F14*(8.76*$G$65)+E14,2)</f>
        <v>71.45</v>
      </c>
      <c r="H14" s="111">
        <f t="shared" ref="H14:H24" si="1">ROUND(D14+G14,2)</f>
        <v>158.74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17" si="3">ROUND(D14*(1+$D83),2)</f>
        <v>89.04</v>
      </c>
      <c r="E15" s="109">
        <f t="shared" si="3"/>
        <v>59.13</v>
      </c>
      <c r="F15" s="109">
        <f t="shared" si="3"/>
        <v>2.2599999999999998</v>
      </c>
      <c r="G15" s="113">
        <f t="shared" si="0"/>
        <v>72.849999999999994</v>
      </c>
      <c r="H15" s="113">
        <f t="shared" si="1"/>
        <v>161.88999999999999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90.73</v>
      </c>
      <c r="E16" s="109">
        <f t="shared" si="3"/>
        <v>60.25</v>
      </c>
      <c r="F16" s="109">
        <f t="shared" si="3"/>
        <v>2.2999999999999998</v>
      </c>
      <c r="G16" s="111">
        <f t="shared" si="0"/>
        <v>74.209999999999994</v>
      </c>
      <c r="H16" s="111">
        <f t="shared" si="1"/>
        <v>164.94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92.73</v>
      </c>
      <c r="E17" s="109">
        <f t="shared" si="3"/>
        <v>61.58</v>
      </c>
      <c r="F17" s="109">
        <f t="shared" si="3"/>
        <v>2.35</v>
      </c>
      <c r="G17" s="111">
        <f t="shared" si="0"/>
        <v>75.849999999999994</v>
      </c>
      <c r="H17" s="111">
        <f t="shared" si="1"/>
        <v>168.58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ref="D18:F18" si="4">ROUND(D17*(1+$D86),2)</f>
        <v>95.14</v>
      </c>
      <c r="E18" s="109">
        <f t="shared" si="4"/>
        <v>63.18</v>
      </c>
      <c r="F18" s="109">
        <f t="shared" si="4"/>
        <v>2.41</v>
      </c>
      <c r="G18" s="111">
        <f t="shared" ref="G18:G23" si="5">ROUND(F18*(8.76*$G$65)+E18,2)</f>
        <v>77.81</v>
      </c>
      <c r="H18" s="111">
        <f t="shared" ref="H18:H23" si="6">ROUND(D18+G18,2)</f>
        <v>172.95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ref="D19:F19" si="7">ROUND(D18*(1+$D87),2)</f>
        <v>97.42</v>
      </c>
      <c r="E19" s="109">
        <f t="shared" si="7"/>
        <v>64.7</v>
      </c>
      <c r="F19" s="109">
        <f t="shared" si="7"/>
        <v>2.4700000000000002</v>
      </c>
      <c r="G19" s="111">
        <f t="shared" si="5"/>
        <v>79.69</v>
      </c>
      <c r="H19" s="111">
        <f t="shared" si="6"/>
        <v>177.11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ref="D20:F20" si="8">ROUND(D19*(1+$D88),2)</f>
        <v>99.66</v>
      </c>
      <c r="E20" s="109">
        <f t="shared" si="8"/>
        <v>66.19</v>
      </c>
      <c r="F20" s="109">
        <f t="shared" si="8"/>
        <v>2.5299999999999998</v>
      </c>
      <c r="G20" s="111">
        <f t="shared" si="5"/>
        <v>81.55</v>
      </c>
      <c r="H20" s="111">
        <f t="shared" si="6"/>
        <v>181.21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ref="D21:F21" si="9">ROUND(D20*(1+$D89),2)</f>
        <v>101.95</v>
      </c>
      <c r="E21" s="109">
        <f t="shared" si="9"/>
        <v>67.709999999999994</v>
      </c>
      <c r="F21" s="109">
        <f t="shared" si="9"/>
        <v>2.59</v>
      </c>
      <c r="G21" s="111">
        <f t="shared" si="5"/>
        <v>83.43</v>
      </c>
      <c r="H21" s="111">
        <f t="shared" si="6"/>
        <v>185.38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ref="D22:F22" si="10">ROUND(D21*(1+$D90),2)</f>
        <v>104.29</v>
      </c>
      <c r="E22" s="109">
        <f t="shared" si="10"/>
        <v>69.27</v>
      </c>
      <c r="F22" s="109">
        <f t="shared" si="10"/>
        <v>2.65</v>
      </c>
      <c r="G22" s="111">
        <f t="shared" si="5"/>
        <v>85.36</v>
      </c>
      <c r="H22" s="111">
        <f t="shared" si="6"/>
        <v>189.65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ref="D23:F23" si="11">ROUND(D22*(1+$D91),2)</f>
        <v>106.69</v>
      </c>
      <c r="E23" s="109">
        <f t="shared" si="11"/>
        <v>70.86</v>
      </c>
      <c r="F23" s="109">
        <f t="shared" si="11"/>
        <v>2.71</v>
      </c>
      <c r="G23" s="111">
        <f t="shared" si="5"/>
        <v>87.31</v>
      </c>
      <c r="H23" s="111">
        <f t="shared" si="6"/>
        <v>194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109.14</v>
      </c>
      <c r="E24" s="113">
        <f>ROUND(E23*(1+$G83),2)</f>
        <v>72.489999999999995</v>
      </c>
      <c r="F24" s="113">
        <f>ROUND(F23*(1+$G83),2)</f>
        <v>2.77</v>
      </c>
      <c r="G24" s="111">
        <f t="shared" si="0"/>
        <v>89.31</v>
      </c>
      <c r="H24" s="111">
        <f t="shared" si="1"/>
        <v>198.45</v>
      </c>
      <c r="I24" s="111"/>
      <c r="J24" s="111"/>
      <c r="K24" s="111"/>
      <c r="M24" s="57"/>
    </row>
    <row r="25" spans="2:13" ht="12" customHeight="1">
      <c r="B25" s="107">
        <f t="shared" si="2"/>
        <v>2027</v>
      </c>
      <c r="C25" s="112"/>
      <c r="D25" s="113">
        <f t="shared" ref="D25:F25" si="12">ROUND(D24*(1+$G84),2)</f>
        <v>111.65</v>
      </c>
      <c r="E25" s="113">
        <f t="shared" si="12"/>
        <v>74.16</v>
      </c>
      <c r="F25" s="113">
        <f t="shared" si="12"/>
        <v>2.83</v>
      </c>
      <c r="G25" s="111">
        <f t="shared" ref="G25:G30" si="13">ROUND(F25*(8.76*$G$65)+E25,2)</f>
        <v>91.34</v>
      </c>
      <c r="H25" s="111">
        <f t="shared" ref="H25:H30" si="14">ROUND(D25+G25,2)</f>
        <v>202.99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13">
        <f t="shared" ref="D26:F26" si="15">ROUND(D25*(1+$G85),2)</f>
        <v>114.22</v>
      </c>
      <c r="E26" s="113">
        <f t="shared" si="15"/>
        <v>75.87</v>
      </c>
      <c r="F26" s="113">
        <f t="shared" si="15"/>
        <v>2.9</v>
      </c>
      <c r="G26" s="111">
        <f t="shared" si="13"/>
        <v>93.47</v>
      </c>
      <c r="H26" s="111">
        <f t="shared" si="14"/>
        <v>207.69</v>
      </c>
      <c r="I26" s="111"/>
      <c r="J26" s="111"/>
      <c r="K26" s="111"/>
      <c r="M26" s="57"/>
    </row>
    <row r="27" spans="2:13">
      <c r="B27" s="107">
        <f t="shared" si="2"/>
        <v>2029</v>
      </c>
      <c r="C27" s="112"/>
      <c r="D27" s="113">
        <f t="shared" ref="D27:F27" si="16">ROUND(D26*(1+$G86),2)</f>
        <v>116.85</v>
      </c>
      <c r="E27" s="113">
        <f t="shared" si="16"/>
        <v>77.62</v>
      </c>
      <c r="F27" s="113">
        <f t="shared" si="16"/>
        <v>2.97</v>
      </c>
      <c r="G27" s="111">
        <f t="shared" si="13"/>
        <v>95.65</v>
      </c>
      <c r="H27" s="111">
        <f t="shared" si="14"/>
        <v>212.5</v>
      </c>
      <c r="I27" s="111"/>
      <c r="J27" s="111"/>
      <c r="K27" s="111"/>
      <c r="M27" s="57"/>
    </row>
    <row r="28" spans="2:13">
      <c r="B28" s="107">
        <f t="shared" si="2"/>
        <v>2030</v>
      </c>
      <c r="C28" s="112"/>
      <c r="D28" s="113">
        <f t="shared" ref="D28:D29" si="17">ROUND(D27*(1+$G87),2)</f>
        <v>119.54</v>
      </c>
      <c r="E28" s="113">
        <f t="shared" ref="E28:E29" si="18">ROUND(E27*(1+$G87),2)</f>
        <v>79.41</v>
      </c>
      <c r="F28" s="113">
        <f t="shared" ref="F28:F29" si="19">ROUND(F27*(1+$G87),2)</f>
        <v>3.04</v>
      </c>
      <c r="G28" s="111">
        <f t="shared" ref="G28:G29" si="20">ROUND(F28*(8.76*$G$65)+E28,2)</f>
        <v>97.86</v>
      </c>
      <c r="H28" s="111">
        <f t="shared" ref="H28:H29" si="21">ROUND(D28+G28,2)</f>
        <v>217.4</v>
      </c>
      <c r="I28" s="111"/>
      <c r="J28" s="111"/>
      <c r="K28" s="111"/>
      <c r="M28" s="57"/>
    </row>
    <row r="29" spans="2:13">
      <c r="B29" s="148">
        <f t="shared" si="2"/>
        <v>2031</v>
      </c>
      <c r="C29" s="149"/>
      <c r="D29" s="143">
        <f t="shared" si="17"/>
        <v>122.29</v>
      </c>
      <c r="E29" s="143">
        <f t="shared" si="18"/>
        <v>81.239999999999995</v>
      </c>
      <c r="F29" s="143">
        <f t="shared" si="19"/>
        <v>3.11</v>
      </c>
      <c r="G29" s="143">
        <f t="shared" si="20"/>
        <v>100.12</v>
      </c>
      <c r="H29" s="143">
        <f t="shared" si="21"/>
        <v>222.41</v>
      </c>
      <c r="I29" s="111"/>
      <c r="J29" s="111"/>
      <c r="K29" s="111"/>
      <c r="M29" s="57"/>
    </row>
    <row r="30" spans="2:13" s="145" customFormat="1">
      <c r="B30" s="148">
        <f t="shared" si="2"/>
        <v>2032</v>
      </c>
      <c r="C30" s="149"/>
      <c r="D30" s="185">
        <f t="shared" ref="D30:F30" si="22">ROUND(D29*(1+$G89),2)</f>
        <v>124.98</v>
      </c>
      <c r="E30" s="185">
        <f t="shared" si="22"/>
        <v>83.03</v>
      </c>
      <c r="F30" s="185">
        <f t="shared" si="22"/>
        <v>3.18</v>
      </c>
      <c r="G30" s="185">
        <f t="shared" si="13"/>
        <v>102.33</v>
      </c>
      <c r="H30" s="185">
        <f t="shared" si="14"/>
        <v>227.31</v>
      </c>
      <c r="I30" s="184"/>
      <c r="J30" s="184"/>
      <c r="K30" s="184"/>
      <c r="M30" s="57"/>
    </row>
    <row r="31" spans="2:13" s="145" customFormat="1">
      <c r="B31" s="148">
        <f t="shared" si="2"/>
        <v>2033</v>
      </c>
      <c r="C31" s="149"/>
      <c r="D31" s="143">
        <f t="shared" ref="D31:D32" si="23">ROUND(D30*(1+$G90),2)</f>
        <v>127.73</v>
      </c>
      <c r="E31" s="143">
        <f t="shared" ref="E31:E32" si="24">ROUND(E30*(1+$G90),2)</f>
        <v>84.86</v>
      </c>
      <c r="F31" s="143">
        <f t="shared" ref="F31:F32" si="25">ROUND(F30*(1+$G90),2)</f>
        <v>3.25</v>
      </c>
      <c r="G31" s="143">
        <f t="shared" ref="G31:G33" si="26">ROUND(F31*(8.76*$G$65)+E31,2)</f>
        <v>104.59</v>
      </c>
      <c r="H31" s="143">
        <f t="shared" ref="H31:H33" si="27">ROUND(D31+G31,2)</f>
        <v>232.32</v>
      </c>
      <c r="I31" s="111">
        <f>VLOOKUP(B31,'Table 4'!$B$13:$E$43,4,FALSE)</f>
        <v>5.53</v>
      </c>
      <c r="J31" s="111">
        <f t="shared" ref="J31:J40" si="28">ROUND($K$65*I31/1000,2)</f>
        <v>35.35</v>
      </c>
      <c r="K31" s="111">
        <f t="shared" ref="K31:K40" si="29">ROUND(H31*1000/8760/$G$65+J31,2)</f>
        <v>73.62</v>
      </c>
      <c r="M31" s="57"/>
    </row>
    <row r="32" spans="2:13" s="145" customFormat="1">
      <c r="B32" s="148">
        <f t="shared" si="2"/>
        <v>2034</v>
      </c>
      <c r="C32" s="149"/>
      <c r="D32" s="143">
        <f t="shared" si="23"/>
        <v>130.66999999999999</v>
      </c>
      <c r="E32" s="143">
        <f t="shared" si="24"/>
        <v>86.81</v>
      </c>
      <c r="F32" s="143">
        <f t="shared" si="25"/>
        <v>3.32</v>
      </c>
      <c r="G32" s="143">
        <f t="shared" si="26"/>
        <v>106.96</v>
      </c>
      <c r="H32" s="143">
        <f t="shared" si="27"/>
        <v>237.63</v>
      </c>
      <c r="I32" s="111">
        <f>VLOOKUP(B32,'Table 4'!$B$13:$E$43,4,FALSE)</f>
        <v>5.81</v>
      </c>
      <c r="J32" s="111">
        <f t="shared" si="28"/>
        <v>37.14</v>
      </c>
      <c r="K32" s="111">
        <f t="shared" si="29"/>
        <v>76.28</v>
      </c>
      <c r="M32" s="57"/>
    </row>
    <row r="33" spans="2:15">
      <c r="B33" s="107">
        <f t="shared" si="2"/>
        <v>2035</v>
      </c>
      <c r="C33" s="112"/>
      <c r="D33" s="111">
        <f>ROUND(D32*(1+$J83),2)</f>
        <v>133.68</v>
      </c>
      <c r="E33" s="109">
        <f>ROUND(E32*(1+$J83),2)</f>
        <v>88.81</v>
      </c>
      <c r="F33" s="109">
        <f>ROUND(F32*(1+$J83),2)</f>
        <v>3.4</v>
      </c>
      <c r="G33" s="111">
        <f t="shared" si="26"/>
        <v>109.45</v>
      </c>
      <c r="H33" s="111">
        <f t="shared" si="27"/>
        <v>243.13</v>
      </c>
      <c r="I33" s="111">
        <f>VLOOKUP(B33,'Table 4'!$B$13:$E$43,4,FALSE)</f>
        <v>6.03</v>
      </c>
      <c r="J33" s="111">
        <f t="shared" si="28"/>
        <v>38.54</v>
      </c>
      <c r="K33" s="111">
        <f t="shared" si="29"/>
        <v>78.59</v>
      </c>
      <c r="M33" s="57"/>
    </row>
    <row r="34" spans="2:15">
      <c r="B34" s="107">
        <f t="shared" si="2"/>
        <v>2036</v>
      </c>
      <c r="C34" s="112"/>
      <c r="D34" s="111">
        <f t="shared" ref="D34:F34" si="30">ROUND(D33*(1+$J84),2)</f>
        <v>136.75</v>
      </c>
      <c r="E34" s="109">
        <f t="shared" si="30"/>
        <v>90.85</v>
      </c>
      <c r="F34" s="109">
        <f t="shared" si="30"/>
        <v>3.48</v>
      </c>
      <c r="G34" s="111">
        <f t="shared" ref="G34:G40" si="31">ROUND(F34*(8.76*$G$65)+E34,2)</f>
        <v>111.98</v>
      </c>
      <c r="H34" s="111">
        <f t="shared" ref="H34:H40" si="32">ROUND(D34+G34,2)</f>
        <v>248.73</v>
      </c>
      <c r="I34" s="111">
        <f>VLOOKUP(B34,'Table 4'!$B$13:$E$43,4,FALSE)</f>
        <v>6.4</v>
      </c>
      <c r="J34" s="111">
        <f t="shared" si="28"/>
        <v>40.909999999999997</v>
      </c>
      <c r="K34" s="111">
        <f t="shared" si="29"/>
        <v>81.88</v>
      </c>
      <c r="M34" s="57"/>
    </row>
    <row r="35" spans="2:15">
      <c r="B35" s="107">
        <f t="shared" si="2"/>
        <v>2037</v>
      </c>
      <c r="C35" s="112"/>
      <c r="D35" s="111">
        <f t="shared" ref="D35:F35" si="33">ROUND(D34*(1+$J85),2)</f>
        <v>139.76</v>
      </c>
      <c r="E35" s="109">
        <f t="shared" si="33"/>
        <v>92.85</v>
      </c>
      <c r="F35" s="109">
        <f t="shared" si="33"/>
        <v>3.56</v>
      </c>
      <c r="G35" s="111">
        <f t="shared" si="31"/>
        <v>114.46</v>
      </c>
      <c r="H35" s="111">
        <f t="shared" si="32"/>
        <v>254.22</v>
      </c>
      <c r="I35" s="111">
        <f>VLOOKUP(B35,'Table 4'!$B$13:$E$43,4,FALSE)</f>
        <v>6.58</v>
      </c>
      <c r="J35" s="111">
        <f t="shared" si="28"/>
        <v>42.06</v>
      </c>
      <c r="K35" s="111">
        <f t="shared" si="29"/>
        <v>83.94</v>
      </c>
      <c r="M35" s="57"/>
    </row>
    <row r="36" spans="2:15">
      <c r="B36" s="107">
        <f t="shared" si="2"/>
        <v>2038</v>
      </c>
      <c r="C36" s="112"/>
      <c r="D36" s="111">
        <f t="shared" ref="D36:F36" si="34">ROUND(D35*(1+$J86),2)</f>
        <v>142.83000000000001</v>
      </c>
      <c r="E36" s="109">
        <f t="shared" si="34"/>
        <v>94.89</v>
      </c>
      <c r="F36" s="109">
        <f t="shared" si="34"/>
        <v>3.64</v>
      </c>
      <c r="G36" s="111">
        <f t="shared" si="31"/>
        <v>116.99</v>
      </c>
      <c r="H36" s="111">
        <f t="shared" si="32"/>
        <v>259.82</v>
      </c>
      <c r="I36" s="111">
        <f>VLOOKUP(B36,'Table 4'!$B$13:$E$43,4,FALSE)</f>
        <v>6.87</v>
      </c>
      <c r="J36" s="111">
        <f t="shared" si="28"/>
        <v>43.91</v>
      </c>
      <c r="K36" s="111">
        <f t="shared" si="29"/>
        <v>86.71</v>
      </c>
      <c r="M36" s="57"/>
    </row>
    <row r="37" spans="2:15">
      <c r="B37" s="107">
        <f t="shared" si="2"/>
        <v>2039</v>
      </c>
      <c r="C37" s="112"/>
      <c r="D37" s="111">
        <f t="shared" ref="D37:F37" si="35">ROUND(D36*(1+$J87),2)</f>
        <v>145.97</v>
      </c>
      <c r="E37" s="109">
        <f t="shared" si="35"/>
        <v>96.98</v>
      </c>
      <c r="F37" s="109">
        <f t="shared" si="35"/>
        <v>3.72</v>
      </c>
      <c r="G37" s="111">
        <f t="shared" si="31"/>
        <v>119.56</v>
      </c>
      <c r="H37" s="111">
        <f t="shared" si="32"/>
        <v>265.52999999999997</v>
      </c>
      <c r="I37" s="111">
        <f>VLOOKUP(B37,'Table 4'!$B$13:$E$43,4,FALSE)</f>
        <v>7.03</v>
      </c>
      <c r="J37" s="111">
        <f t="shared" si="28"/>
        <v>44.94</v>
      </c>
      <c r="K37" s="111">
        <f t="shared" si="29"/>
        <v>88.68</v>
      </c>
      <c r="M37" s="57"/>
    </row>
    <row r="38" spans="2:15">
      <c r="B38" s="107">
        <f t="shared" si="2"/>
        <v>2040</v>
      </c>
      <c r="C38" s="112"/>
      <c r="D38" s="111">
        <f t="shared" ref="D38:F38" si="36">ROUND(D37*(1+$J88),2)</f>
        <v>149.18</v>
      </c>
      <c r="E38" s="109">
        <f t="shared" si="36"/>
        <v>99.11</v>
      </c>
      <c r="F38" s="109">
        <f t="shared" si="36"/>
        <v>3.8</v>
      </c>
      <c r="G38" s="111">
        <f t="shared" si="31"/>
        <v>122.18</v>
      </c>
      <c r="H38" s="111">
        <f t="shared" si="32"/>
        <v>271.36</v>
      </c>
      <c r="I38" s="111">
        <f>VLOOKUP(B38,'Table 4'!$B$13:$E$43,4,FALSE)</f>
        <v>7.21</v>
      </c>
      <c r="J38" s="111">
        <f t="shared" si="28"/>
        <v>46.09</v>
      </c>
      <c r="K38" s="111">
        <f t="shared" si="29"/>
        <v>90.79</v>
      </c>
      <c r="M38" s="57"/>
    </row>
    <row r="39" spans="2:15">
      <c r="B39" s="107">
        <f t="shared" si="2"/>
        <v>2041</v>
      </c>
      <c r="C39" s="112"/>
      <c r="D39" s="111">
        <f t="shared" ref="D39:F39" si="37">ROUND(D38*(1+$J89),2)</f>
        <v>152.46</v>
      </c>
      <c r="E39" s="109">
        <f t="shared" si="37"/>
        <v>101.29</v>
      </c>
      <c r="F39" s="109">
        <f t="shared" si="37"/>
        <v>3.88</v>
      </c>
      <c r="G39" s="111">
        <f t="shared" si="31"/>
        <v>124.84</v>
      </c>
      <c r="H39" s="111">
        <f t="shared" si="32"/>
        <v>277.3</v>
      </c>
      <c r="I39" s="111">
        <f>VLOOKUP(B39,'Table 4'!$B$13:$E$43,4,FALSE)</f>
        <v>7.37</v>
      </c>
      <c r="J39" s="111">
        <f t="shared" si="28"/>
        <v>47.11</v>
      </c>
      <c r="K39" s="111">
        <f t="shared" si="29"/>
        <v>92.79</v>
      </c>
      <c r="M39" s="57"/>
    </row>
    <row r="40" spans="2:15">
      <c r="B40" s="107">
        <f t="shared" si="2"/>
        <v>2042</v>
      </c>
      <c r="C40" s="112"/>
      <c r="D40" s="111">
        <f t="shared" ref="D40:F40" si="38">ROUND(D39*(1+$J90),2)</f>
        <v>155.81</v>
      </c>
      <c r="E40" s="109">
        <f t="shared" si="38"/>
        <v>103.52</v>
      </c>
      <c r="F40" s="109">
        <f t="shared" si="38"/>
        <v>3.97</v>
      </c>
      <c r="G40" s="111">
        <f t="shared" si="31"/>
        <v>127.62</v>
      </c>
      <c r="H40" s="111">
        <f t="shared" si="32"/>
        <v>283.43</v>
      </c>
      <c r="I40" s="111">
        <f>VLOOKUP(B40,'Table 4'!$B$13:$E$43,4,FALSE)</f>
        <v>5.03</v>
      </c>
      <c r="J40" s="111">
        <f t="shared" si="28"/>
        <v>32.15</v>
      </c>
      <c r="K40" s="111">
        <f t="shared" si="29"/>
        <v>78.84</v>
      </c>
      <c r="M40" s="5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">
        <v>87</v>
      </c>
    </row>
    <row r="47" spans="2:15">
      <c r="C47" s="116" t="str">
        <f>D10</f>
        <v>(b)</v>
      </c>
      <c r="D47" s="111" t="str">
        <f>"= "&amp;C10&amp;" x "&amp;C76</f>
        <v>= (a) x 0.0725628795024555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69.3%)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6,392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108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82</v>
      </c>
      <c r="F58" s="118">
        <f>C69</f>
        <v>413.5678125</v>
      </c>
      <c r="G58" s="57">
        <f>F58/F60</f>
        <v>0.86778904695639725</v>
      </c>
      <c r="H58" s="132">
        <f>C70</f>
        <v>1334.2100235755099</v>
      </c>
      <c r="I58" s="134">
        <f>C73</f>
        <v>57.933984723786267</v>
      </c>
    </row>
    <row r="59" spans="3:11">
      <c r="C59" s="145" t="s">
        <v>83</v>
      </c>
      <c r="F59" s="48">
        <f>D69</f>
        <v>63.008625000000002</v>
      </c>
      <c r="G59" s="44">
        <f>1-G58</f>
        <v>0.13221095304360275</v>
      </c>
      <c r="H59" s="133">
        <f>D70</f>
        <v>341.60689307865113</v>
      </c>
      <c r="I59" s="135">
        <f>D73</f>
        <v>58.211939462399997</v>
      </c>
    </row>
    <row r="60" spans="3:11">
      <c r="C60" s="145" t="s">
        <v>45</v>
      </c>
      <c r="F60" s="118">
        <f>F58+F59</f>
        <v>476.5764375</v>
      </c>
      <c r="G60" s="57">
        <f>G58+G59</f>
        <v>1</v>
      </c>
      <c r="H60" s="132">
        <f>ROUND(((F58*H58)+(F59*H59))/F60,0)</f>
        <v>1203</v>
      </c>
      <c r="I60" s="134">
        <f>ROUND(((F58*I58)+(F59*I59))/F60,2)</f>
        <v>57.97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CCCT Dry "J" - Turbine</v>
      </c>
      <c r="D63" s="121"/>
      <c r="E63" s="121"/>
      <c r="F63" s="104">
        <f>C69</f>
        <v>413.5678125</v>
      </c>
      <c r="G63" s="57">
        <f>C77</f>
        <v>0.78</v>
      </c>
      <c r="H63" s="168">
        <f>G63*F63</f>
        <v>322.58289375000004</v>
      </c>
      <c r="I63" s="57">
        <f>H63/H65</f>
        <v>0.97709776148654981</v>
      </c>
      <c r="J63" s="120">
        <f>C74</f>
        <v>2.2696214540418311</v>
      </c>
      <c r="K63" s="122">
        <f>C75</f>
        <v>6326</v>
      </c>
    </row>
    <row r="64" spans="3:11">
      <c r="C64" s="147" t="str">
        <f>C59</f>
        <v>CCCT Dry "J" - Duct Firing</v>
      </c>
      <c r="D64" s="121"/>
      <c r="E64" s="121"/>
      <c r="F64" s="43">
        <f>D69</f>
        <v>63.008625000000002</v>
      </c>
      <c r="G64" s="44">
        <f>D77</f>
        <v>0.12</v>
      </c>
      <c r="H64" s="169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45" t="s">
        <v>50</v>
      </c>
      <c r="F65" s="104">
        <f>F63+F64</f>
        <v>476.5764375</v>
      </c>
      <c r="G65" s="123">
        <f>ROUND(H65/F65,3)</f>
        <v>0.69299999999999995</v>
      </c>
      <c r="H65" s="168">
        <f>SUM(H63:H64)</f>
        <v>330.14392875000004</v>
      </c>
      <c r="I65" s="57">
        <f>I63+I64</f>
        <v>1</v>
      </c>
      <c r="J65" s="120">
        <f>ROUND(($I63*J63)+($I64*J64),2)</f>
        <v>2.2200000000000002</v>
      </c>
      <c r="K65" s="124">
        <f>ROUND(($I63*K63)+($I64*K64),0)</f>
        <v>6392</v>
      </c>
    </row>
    <row r="66" spans="3:11">
      <c r="G66" s="123"/>
      <c r="I66" s="57"/>
      <c r="J66" s="120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- 2015 IRP - Table 6.1 &amp; 6.2 - Page 92</v>
      </c>
      <c r="F68" s="125"/>
      <c r="G68" s="125"/>
      <c r="H68" s="125"/>
      <c r="I68" s="125"/>
      <c r="J68" s="125"/>
      <c r="K68" s="126"/>
    </row>
    <row r="69" spans="3:11">
      <c r="C69" s="104">
        <v>413.5678125</v>
      </c>
      <c r="D69" s="104">
        <v>63.008625000000002</v>
      </c>
      <c r="E69" s="104" t="s">
        <v>77</v>
      </c>
      <c r="H69" s="127"/>
    </row>
    <row r="70" spans="3:11">
      <c r="C70" s="119">
        <v>1334.2100235755099</v>
      </c>
      <c r="D70" s="119">
        <v>341.60689307865113</v>
      </c>
      <c r="E70" s="104" t="s">
        <v>78</v>
      </c>
    </row>
    <row r="71" spans="3:11">
      <c r="C71" s="120">
        <v>21.292537645386268</v>
      </c>
      <c r="D71" s="120">
        <v>4.8600000000000003</v>
      </c>
      <c r="E71" s="104" t="s">
        <v>79</v>
      </c>
    </row>
    <row r="72" spans="3:11">
      <c r="C72" s="49">
        <v>36.641447078399999</v>
      </c>
      <c r="D72" s="49">
        <v>53.351939462399997</v>
      </c>
      <c r="E72" s="104" t="s">
        <v>75</v>
      </c>
    </row>
    <row r="73" spans="3:11">
      <c r="C73" s="120">
        <f>C71+C72</f>
        <v>57.933984723786267</v>
      </c>
      <c r="D73" s="120">
        <f>D71+D72</f>
        <v>58.211939462399997</v>
      </c>
      <c r="E73" s="104" t="s">
        <v>80</v>
      </c>
    </row>
    <row r="74" spans="3:11">
      <c r="C74" s="120">
        <v>2.2696214540418311</v>
      </c>
      <c r="D74" s="120">
        <v>0.16</v>
      </c>
      <c r="E74" s="104" t="s">
        <v>81</v>
      </c>
    </row>
    <row r="75" spans="3:11">
      <c r="C75" s="124">
        <v>6326</v>
      </c>
      <c r="D75" s="124">
        <v>9211</v>
      </c>
      <c r="E75" s="104" t="s">
        <v>53</v>
      </c>
    </row>
    <row r="76" spans="3:11">
      <c r="C76" s="142">
        <v>7.2562879502455491E-2</v>
      </c>
      <c r="D76" s="142">
        <v>7.2562879502455491E-2</v>
      </c>
      <c r="E76" s="104" t="s">
        <v>54</v>
      </c>
    </row>
    <row r="77" spans="3:11">
      <c r="C77" s="128">
        <v>0.78</v>
      </c>
      <c r="D77" s="128">
        <v>0.12</v>
      </c>
      <c r="E77" s="104" t="s">
        <v>55</v>
      </c>
    </row>
    <row r="78" spans="3:11">
      <c r="D78" s="57">
        <f>ROUND(H65/F65,3)</f>
        <v>0.69299999999999995</v>
      </c>
      <c r="E78" s="104" t="s">
        <v>56</v>
      </c>
    </row>
    <row r="79" spans="3:11">
      <c r="D79" s="123"/>
      <c r="E79" s="67"/>
    </row>
    <row r="80" spans="3:11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39">C83+1</f>
        <v>2018</v>
      </c>
      <c r="D84" s="57">
        <v>1.9E-2</v>
      </c>
      <c r="F84" s="129">
        <f t="shared" ref="F84:F91" si="40">F83+1</f>
        <v>2027</v>
      </c>
      <c r="G84" s="57">
        <v>2.3E-2</v>
      </c>
      <c r="I84" s="129">
        <f t="shared" ref="I84:I91" si="41">I83+1</f>
        <v>2036</v>
      </c>
      <c r="J84" s="57">
        <v>2.3E-2</v>
      </c>
    </row>
    <row r="85" spans="3:15">
      <c r="C85" s="129">
        <f t="shared" si="39"/>
        <v>2019</v>
      </c>
      <c r="D85" s="57">
        <v>2.1999999999999999E-2</v>
      </c>
      <c r="F85" s="129">
        <f t="shared" si="40"/>
        <v>2028</v>
      </c>
      <c r="G85" s="57">
        <v>2.3E-2</v>
      </c>
      <c r="I85" s="129">
        <f t="shared" si="41"/>
        <v>2037</v>
      </c>
      <c r="J85" s="57">
        <v>2.1999999999999999E-2</v>
      </c>
    </row>
    <row r="86" spans="3:15">
      <c r="C86" s="129">
        <f t="shared" si="39"/>
        <v>2020</v>
      </c>
      <c r="D86" s="57">
        <v>2.5999999999999999E-2</v>
      </c>
      <c r="F86" s="129">
        <f t="shared" si="40"/>
        <v>2029</v>
      </c>
      <c r="G86" s="57">
        <v>2.3E-2</v>
      </c>
      <c r="I86" s="129">
        <f t="shared" si="41"/>
        <v>2038</v>
      </c>
      <c r="J86" s="57">
        <v>2.1999999999999999E-2</v>
      </c>
    </row>
    <row r="87" spans="3:15">
      <c r="C87" s="129">
        <f t="shared" si="39"/>
        <v>2021</v>
      </c>
      <c r="D87" s="57">
        <v>2.4E-2</v>
      </c>
      <c r="F87" s="129">
        <f t="shared" si="40"/>
        <v>2030</v>
      </c>
      <c r="G87" s="57">
        <v>2.3E-2</v>
      </c>
      <c r="I87" s="129">
        <f t="shared" si="41"/>
        <v>2039</v>
      </c>
      <c r="J87" s="57">
        <v>2.1999999999999999E-2</v>
      </c>
    </row>
    <row r="88" spans="3:15">
      <c r="C88" s="129">
        <f t="shared" si="39"/>
        <v>2022</v>
      </c>
      <c r="D88" s="57">
        <v>2.3E-2</v>
      </c>
      <c r="F88" s="129">
        <f t="shared" si="40"/>
        <v>2031</v>
      </c>
      <c r="G88" s="57">
        <v>2.3E-2</v>
      </c>
      <c r="I88" s="129">
        <f t="shared" si="41"/>
        <v>2040</v>
      </c>
      <c r="J88" s="57">
        <v>2.1999999999999999E-2</v>
      </c>
    </row>
    <row r="89" spans="3:15" s="106" customFormat="1">
      <c r="C89" s="129">
        <f t="shared" si="39"/>
        <v>2023</v>
      </c>
      <c r="D89" s="57">
        <v>2.3E-2</v>
      </c>
      <c r="F89" s="129">
        <f t="shared" si="40"/>
        <v>2032</v>
      </c>
      <c r="G89" s="57">
        <v>2.1999999999999999E-2</v>
      </c>
      <c r="I89" s="129">
        <f t="shared" si="41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39"/>
        <v>2024</v>
      </c>
      <c r="D90" s="57">
        <v>2.3E-2</v>
      </c>
      <c r="F90" s="129">
        <f t="shared" si="40"/>
        <v>2033</v>
      </c>
      <c r="G90" s="57">
        <v>2.1999999999999999E-2</v>
      </c>
      <c r="I90" s="129">
        <f t="shared" si="41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39"/>
        <v>2025</v>
      </c>
      <c r="D91" s="57">
        <v>2.3E-2</v>
      </c>
      <c r="F91" s="129">
        <f t="shared" si="40"/>
        <v>2034</v>
      </c>
      <c r="G91" s="57">
        <v>2.3E-2</v>
      </c>
      <c r="I91" s="129">
        <f t="shared" si="41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E8" sqref="E8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9.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161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WYNE DJohns- 200 MW - SCCT Frame "F" 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589</v>
      </c>
      <c r="D14" s="109">
        <f>ROUND(C14*$C$76,2)</f>
        <v>43.42</v>
      </c>
      <c r="E14" s="110">
        <f>$I$60</f>
        <v>71.7</v>
      </c>
      <c r="F14" s="110">
        <f>$J$65</f>
        <v>7.53</v>
      </c>
      <c r="G14" s="111">
        <f t="shared" ref="G14:G40" si="0">ROUND(F14*(8.76*$G$65)+E14,2)</f>
        <v>93.47</v>
      </c>
      <c r="H14" s="111">
        <f t="shared" ref="H14:H40" si="1">ROUND(D14+G14,2)</f>
        <v>136.88999999999999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23" si="3">ROUND(D14*(1+$D83),2)</f>
        <v>44.29</v>
      </c>
      <c r="E15" s="109">
        <f t="shared" si="3"/>
        <v>73.13</v>
      </c>
      <c r="F15" s="109">
        <f t="shared" si="3"/>
        <v>7.68</v>
      </c>
      <c r="G15" s="113">
        <f t="shared" si="0"/>
        <v>95.33</v>
      </c>
      <c r="H15" s="113">
        <f t="shared" si="1"/>
        <v>139.62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45.13</v>
      </c>
      <c r="E16" s="109">
        <f t="shared" si="3"/>
        <v>74.52</v>
      </c>
      <c r="F16" s="109">
        <f t="shared" si="3"/>
        <v>7.83</v>
      </c>
      <c r="G16" s="111">
        <f t="shared" si="0"/>
        <v>97.15</v>
      </c>
      <c r="H16" s="111">
        <f t="shared" si="1"/>
        <v>142.28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46.12</v>
      </c>
      <c r="E17" s="109">
        <f t="shared" si="3"/>
        <v>76.16</v>
      </c>
      <c r="F17" s="109">
        <f t="shared" si="3"/>
        <v>8</v>
      </c>
      <c r="G17" s="111">
        <f t="shared" si="0"/>
        <v>99.29</v>
      </c>
      <c r="H17" s="111">
        <f t="shared" si="1"/>
        <v>145.41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si="3"/>
        <v>47.32</v>
      </c>
      <c r="E18" s="109">
        <f t="shared" si="3"/>
        <v>78.14</v>
      </c>
      <c r="F18" s="109">
        <f t="shared" si="3"/>
        <v>8.2100000000000009</v>
      </c>
      <c r="G18" s="111">
        <f t="shared" si="0"/>
        <v>101.87</v>
      </c>
      <c r="H18" s="111">
        <f t="shared" si="1"/>
        <v>149.19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si="3"/>
        <v>48.46</v>
      </c>
      <c r="E19" s="109">
        <f t="shared" si="3"/>
        <v>80.02</v>
      </c>
      <c r="F19" s="109">
        <f t="shared" si="3"/>
        <v>8.41</v>
      </c>
      <c r="G19" s="111">
        <f t="shared" si="0"/>
        <v>104.33</v>
      </c>
      <c r="H19" s="111">
        <f t="shared" si="1"/>
        <v>152.79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si="3"/>
        <v>49.57</v>
      </c>
      <c r="E20" s="109">
        <f t="shared" si="3"/>
        <v>81.86</v>
      </c>
      <c r="F20" s="109">
        <f t="shared" si="3"/>
        <v>8.6</v>
      </c>
      <c r="G20" s="111">
        <f t="shared" si="0"/>
        <v>106.72</v>
      </c>
      <c r="H20" s="111">
        <f t="shared" si="1"/>
        <v>156.29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si="3"/>
        <v>50.71</v>
      </c>
      <c r="E21" s="109">
        <f t="shared" si="3"/>
        <v>83.74</v>
      </c>
      <c r="F21" s="109">
        <f t="shared" si="3"/>
        <v>8.8000000000000007</v>
      </c>
      <c r="G21" s="111">
        <f t="shared" si="0"/>
        <v>109.18</v>
      </c>
      <c r="H21" s="111">
        <f t="shared" si="1"/>
        <v>159.88999999999999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si="3"/>
        <v>51.88</v>
      </c>
      <c r="E22" s="109">
        <f t="shared" si="3"/>
        <v>85.67</v>
      </c>
      <c r="F22" s="109">
        <f t="shared" si="3"/>
        <v>9</v>
      </c>
      <c r="G22" s="111">
        <f t="shared" si="0"/>
        <v>111.69</v>
      </c>
      <c r="H22" s="111">
        <f t="shared" si="1"/>
        <v>163.57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si="3"/>
        <v>53.07</v>
      </c>
      <c r="E23" s="109">
        <f t="shared" si="3"/>
        <v>87.64</v>
      </c>
      <c r="F23" s="109">
        <f t="shared" si="3"/>
        <v>9.2100000000000009</v>
      </c>
      <c r="G23" s="111">
        <f t="shared" si="0"/>
        <v>114.26</v>
      </c>
      <c r="H23" s="111">
        <f t="shared" si="1"/>
        <v>167.33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54.29</v>
      </c>
      <c r="E24" s="113">
        <f>ROUND(E23*(1+$G83),2)</f>
        <v>89.66</v>
      </c>
      <c r="F24" s="113">
        <f>ROUND(F23*(1+$G83),2)</f>
        <v>9.42</v>
      </c>
      <c r="G24" s="111">
        <f t="shared" si="0"/>
        <v>116.89</v>
      </c>
      <c r="H24" s="111">
        <f t="shared" si="1"/>
        <v>171.18</v>
      </c>
      <c r="I24" s="111"/>
      <c r="J24" s="111"/>
      <c r="K24" s="111"/>
      <c r="M24" s="57"/>
    </row>
    <row r="25" spans="2:13">
      <c r="B25" s="107">
        <f t="shared" si="2"/>
        <v>2027</v>
      </c>
      <c r="C25" s="112"/>
      <c r="D25" s="113">
        <f t="shared" ref="D25:F32" si="4">ROUND(D24*(1+$G84),2)</f>
        <v>55.54</v>
      </c>
      <c r="E25" s="113">
        <f t="shared" si="4"/>
        <v>91.72</v>
      </c>
      <c r="F25" s="113">
        <f t="shared" si="4"/>
        <v>9.64</v>
      </c>
      <c r="G25" s="111">
        <f t="shared" si="0"/>
        <v>119.59</v>
      </c>
      <c r="H25" s="111">
        <f t="shared" si="1"/>
        <v>175.13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13">
        <f t="shared" si="4"/>
        <v>56.82</v>
      </c>
      <c r="E26" s="113">
        <f t="shared" si="4"/>
        <v>93.83</v>
      </c>
      <c r="F26" s="113">
        <f t="shared" si="4"/>
        <v>9.86</v>
      </c>
      <c r="G26" s="111">
        <f t="shared" si="0"/>
        <v>122.33</v>
      </c>
      <c r="H26" s="111">
        <f t="shared" si="1"/>
        <v>179.15</v>
      </c>
      <c r="I26" s="111"/>
      <c r="J26" s="111"/>
      <c r="K26" s="111"/>
      <c r="M26" s="57"/>
    </row>
    <row r="27" spans="2:13">
      <c r="B27" s="107">
        <f t="shared" si="2"/>
        <v>2029</v>
      </c>
      <c r="C27" s="112"/>
      <c r="D27" s="113">
        <f t="shared" si="4"/>
        <v>58.13</v>
      </c>
      <c r="E27" s="113">
        <f t="shared" si="4"/>
        <v>95.99</v>
      </c>
      <c r="F27" s="113">
        <f t="shared" si="4"/>
        <v>10.09</v>
      </c>
      <c r="G27" s="111">
        <f t="shared" si="0"/>
        <v>125.16</v>
      </c>
      <c r="H27" s="111">
        <f t="shared" si="1"/>
        <v>183.29</v>
      </c>
      <c r="I27" s="111"/>
      <c r="J27" s="111"/>
      <c r="K27" s="111"/>
      <c r="M27" s="57"/>
    </row>
    <row r="28" spans="2:13" s="145" customFormat="1">
      <c r="B28" s="148">
        <f t="shared" si="2"/>
        <v>2030</v>
      </c>
      <c r="C28" s="149"/>
      <c r="D28" s="143">
        <f t="shared" si="4"/>
        <v>59.47</v>
      </c>
      <c r="E28" s="143">
        <f t="shared" si="4"/>
        <v>98.2</v>
      </c>
      <c r="F28" s="143">
        <f t="shared" si="4"/>
        <v>10.32</v>
      </c>
      <c r="G28" s="143">
        <f t="shared" si="0"/>
        <v>128.03</v>
      </c>
      <c r="H28" s="143">
        <f t="shared" si="1"/>
        <v>187.5</v>
      </c>
      <c r="I28" s="111"/>
      <c r="J28" s="111"/>
      <c r="K28" s="111"/>
      <c r="M28" s="67"/>
    </row>
    <row r="29" spans="2:13" s="145" customFormat="1">
      <c r="B29" s="148">
        <f t="shared" si="2"/>
        <v>2031</v>
      </c>
      <c r="C29" s="149"/>
      <c r="D29" s="143">
        <f t="shared" si="4"/>
        <v>60.84</v>
      </c>
      <c r="E29" s="143">
        <f t="shared" si="4"/>
        <v>100.46</v>
      </c>
      <c r="F29" s="143">
        <f t="shared" si="4"/>
        <v>10.56</v>
      </c>
      <c r="G29" s="143">
        <f t="shared" si="0"/>
        <v>130.99</v>
      </c>
      <c r="H29" s="143">
        <f t="shared" si="1"/>
        <v>191.83</v>
      </c>
      <c r="I29" s="111"/>
      <c r="J29" s="111"/>
      <c r="K29" s="111"/>
      <c r="M29" s="67"/>
    </row>
    <row r="30" spans="2:13" s="145" customFormat="1">
      <c r="B30" s="148">
        <f t="shared" si="2"/>
        <v>2032</v>
      </c>
      <c r="C30" s="149"/>
      <c r="D30" s="185">
        <f t="shared" si="4"/>
        <v>62.18</v>
      </c>
      <c r="E30" s="185">
        <f t="shared" si="4"/>
        <v>102.67</v>
      </c>
      <c r="F30" s="185">
        <f t="shared" si="4"/>
        <v>10.79</v>
      </c>
      <c r="G30" s="185">
        <f t="shared" si="0"/>
        <v>133.86000000000001</v>
      </c>
      <c r="H30" s="185">
        <f t="shared" si="1"/>
        <v>196.04</v>
      </c>
      <c r="I30" s="184"/>
      <c r="J30" s="184"/>
      <c r="K30" s="184"/>
      <c r="M30" s="67"/>
    </row>
    <row r="31" spans="2:13" s="145" customFormat="1">
      <c r="B31" s="148">
        <f t="shared" si="2"/>
        <v>2033</v>
      </c>
      <c r="C31" s="149"/>
      <c r="D31" s="143">
        <f t="shared" si="4"/>
        <v>63.55</v>
      </c>
      <c r="E31" s="143">
        <f t="shared" si="4"/>
        <v>104.93</v>
      </c>
      <c r="F31" s="143">
        <f t="shared" si="4"/>
        <v>11.03</v>
      </c>
      <c r="G31" s="143">
        <f t="shared" si="0"/>
        <v>136.82</v>
      </c>
      <c r="H31" s="143">
        <f t="shared" si="1"/>
        <v>200.37</v>
      </c>
      <c r="I31" s="111">
        <f>VLOOKUP(B31,'Table 4'!$B$13:$E$43,4,FALSE)</f>
        <v>5.53</v>
      </c>
      <c r="J31" s="111">
        <f t="shared" ref="J31:J40" si="5">ROUND($K$65*I31/1000,2)</f>
        <v>53.17</v>
      </c>
      <c r="K31" s="111">
        <f t="shared" ref="K31:K40" si="6">ROUND(H31*1000/8760/$G$65+J31,2)</f>
        <v>122.48</v>
      </c>
      <c r="M31" s="67"/>
    </row>
    <row r="32" spans="2:13" s="145" customFormat="1">
      <c r="B32" s="148">
        <f t="shared" si="2"/>
        <v>2034</v>
      </c>
      <c r="C32" s="149"/>
      <c r="D32" s="143">
        <f t="shared" si="4"/>
        <v>65.010000000000005</v>
      </c>
      <c r="E32" s="143">
        <f t="shared" si="4"/>
        <v>107.34</v>
      </c>
      <c r="F32" s="143">
        <f t="shared" si="4"/>
        <v>11.28</v>
      </c>
      <c r="G32" s="143">
        <f t="shared" si="0"/>
        <v>139.94999999999999</v>
      </c>
      <c r="H32" s="143">
        <f t="shared" si="1"/>
        <v>204.96</v>
      </c>
      <c r="I32" s="111">
        <f>VLOOKUP(B32,'Table 4'!$B$13:$E$43,4,FALSE)</f>
        <v>5.81</v>
      </c>
      <c r="J32" s="111">
        <f t="shared" si="5"/>
        <v>55.86</v>
      </c>
      <c r="K32" s="111">
        <f t="shared" si="6"/>
        <v>126.76</v>
      </c>
      <c r="M32" s="67"/>
    </row>
    <row r="33" spans="2:15">
      <c r="B33" s="107">
        <f t="shared" si="2"/>
        <v>2035</v>
      </c>
      <c r="C33" s="112"/>
      <c r="D33" s="111">
        <f>ROUND(D32*(1+$J83),2)</f>
        <v>66.510000000000005</v>
      </c>
      <c r="E33" s="109">
        <f>ROUND(E32*(1+$J83),2)</f>
        <v>109.81</v>
      </c>
      <c r="F33" s="109">
        <f>ROUND(F32*(1+$J83),2)</f>
        <v>11.54</v>
      </c>
      <c r="G33" s="111">
        <f t="shared" si="0"/>
        <v>143.16999999999999</v>
      </c>
      <c r="H33" s="111">
        <f t="shared" si="1"/>
        <v>209.68</v>
      </c>
      <c r="I33" s="111">
        <f>VLOOKUP(B33,'Table 4'!$B$13:$E$43,4,FALSE)</f>
        <v>6.03</v>
      </c>
      <c r="J33" s="111">
        <f t="shared" si="5"/>
        <v>57.97</v>
      </c>
      <c r="K33" s="111">
        <f t="shared" si="6"/>
        <v>130.5</v>
      </c>
      <c r="M33" s="67"/>
    </row>
    <row r="34" spans="2:15">
      <c r="B34" s="107">
        <f t="shared" si="2"/>
        <v>2036</v>
      </c>
      <c r="C34" s="112"/>
      <c r="D34" s="111">
        <f t="shared" ref="D34:F40" si="7">ROUND(D33*(1+$J84),2)</f>
        <v>68.040000000000006</v>
      </c>
      <c r="E34" s="109">
        <f t="shared" si="7"/>
        <v>112.34</v>
      </c>
      <c r="F34" s="109">
        <f t="shared" si="7"/>
        <v>11.81</v>
      </c>
      <c r="G34" s="111">
        <f t="shared" si="0"/>
        <v>146.47999999999999</v>
      </c>
      <c r="H34" s="111">
        <f t="shared" si="1"/>
        <v>214.52</v>
      </c>
      <c r="I34" s="111">
        <f>VLOOKUP(B34,'Table 4'!$B$13:$E$43,4,FALSE)</f>
        <v>6.4</v>
      </c>
      <c r="J34" s="111">
        <f t="shared" si="5"/>
        <v>61.53</v>
      </c>
      <c r="K34" s="111">
        <f t="shared" si="6"/>
        <v>135.74</v>
      </c>
      <c r="M34" s="67"/>
    </row>
    <row r="35" spans="2:15">
      <c r="B35" s="107">
        <f t="shared" si="2"/>
        <v>2037</v>
      </c>
      <c r="C35" s="112"/>
      <c r="D35" s="111">
        <f t="shared" si="7"/>
        <v>69.540000000000006</v>
      </c>
      <c r="E35" s="109">
        <f t="shared" si="7"/>
        <v>114.81</v>
      </c>
      <c r="F35" s="109">
        <f t="shared" si="7"/>
        <v>12.07</v>
      </c>
      <c r="G35" s="111">
        <f t="shared" si="0"/>
        <v>149.69999999999999</v>
      </c>
      <c r="H35" s="111">
        <f t="shared" si="1"/>
        <v>219.24</v>
      </c>
      <c r="I35" s="111">
        <f>VLOOKUP(B35,'Table 4'!$B$13:$E$43,4,FALSE)</f>
        <v>6.58</v>
      </c>
      <c r="J35" s="111">
        <f t="shared" si="5"/>
        <v>63.26</v>
      </c>
      <c r="K35" s="111">
        <f t="shared" si="6"/>
        <v>139.1</v>
      </c>
      <c r="M35" s="67"/>
    </row>
    <row r="36" spans="2:15">
      <c r="B36" s="107">
        <f t="shared" si="2"/>
        <v>2038</v>
      </c>
      <c r="C36" s="112"/>
      <c r="D36" s="111">
        <f t="shared" si="7"/>
        <v>71.069999999999993</v>
      </c>
      <c r="E36" s="109">
        <f t="shared" si="7"/>
        <v>117.34</v>
      </c>
      <c r="F36" s="109">
        <f t="shared" si="7"/>
        <v>12.34</v>
      </c>
      <c r="G36" s="111">
        <f t="shared" si="0"/>
        <v>153.01</v>
      </c>
      <c r="H36" s="111">
        <f t="shared" si="1"/>
        <v>224.08</v>
      </c>
      <c r="I36" s="111">
        <f>VLOOKUP(B36,'Table 4'!$B$13:$E$43,4,FALSE)</f>
        <v>6.87</v>
      </c>
      <c r="J36" s="111">
        <f t="shared" si="5"/>
        <v>66.05</v>
      </c>
      <c r="K36" s="111">
        <f t="shared" si="6"/>
        <v>143.56</v>
      </c>
      <c r="M36" s="67"/>
    </row>
    <row r="37" spans="2:15">
      <c r="B37" s="107">
        <f t="shared" si="2"/>
        <v>2039</v>
      </c>
      <c r="C37" s="112"/>
      <c r="D37" s="111">
        <f t="shared" si="7"/>
        <v>72.63</v>
      </c>
      <c r="E37" s="109">
        <f t="shared" si="7"/>
        <v>119.92</v>
      </c>
      <c r="F37" s="109">
        <f t="shared" si="7"/>
        <v>12.61</v>
      </c>
      <c r="G37" s="111">
        <f t="shared" si="0"/>
        <v>156.37</v>
      </c>
      <c r="H37" s="111">
        <f t="shared" si="1"/>
        <v>229</v>
      </c>
      <c r="I37" s="111">
        <f>VLOOKUP(B37,'Table 4'!$B$13:$E$43,4,FALSE)</f>
        <v>7.03</v>
      </c>
      <c r="J37" s="111">
        <f t="shared" si="5"/>
        <v>67.59</v>
      </c>
      <c r="K37" s="111">
        <f t="shared" si="6"/>
        <v>146.81</v>
      </c>
      <c r="M37" s="67"/>
    </row>
    <row r="38" spans="2:15">
      <c r="B38" s="107">
        <f t="shared" si="2"/>
        <v>2040</v>
      </c>
      <c r="C38" s="112"/>
      <c r="D38" s="111">
        <f t="shared" si="7"/>
        <v>74.23</v>
      </c>
      <c r="E38" s="109">
        <f t="shared" si="7"/>
        <v>122.56</v>
      </c>
      <c r="F38" s="109">
        <f t="shared" si="7"/>
        <v>12.89</v>
      </c>
      <c r="G38" s="111">
        <f t="shared" si="0"/>
        <v>159.82</v>
      </c>
      <c r="H38" s="111">
        <f t="shared" si="1"/>
        <v>234.05</v>
      </c>
      <c r="I38" s="111">
        <f>VLOOKUP(B38,'Table 4'!$B$13:$E$43,4,FALSE)</f>
        <v>7.21</v>
      </c>
      <c r="J38" s="111">
        <f t="shared" si="5"/>
        <v>69.319999999999993</v>
      </c>
      <c r="K38" s="111">
        <f t="shared" si="6"/>
        <v>150.28</v>
      </c>
      <c r="M38" s="67"/>
    </row>
    <row r="39" spans="2:15">
      <c r="B39" s="107">
        <f t="shared" si="2"/>
        <v>2041</v>
      </c>
      <c r="C39" s="112"/>
      <c r="D39" s="111">
        <f t="shared" si="7"/>
        <v>75.86</v>
      </c>
      <c r="E39" s="109">
        <f t="shared" si="7"/>
        <v>125.26</v>
      </c>
      <c r="F39" s="109">
        <f t="shared" si="7"/>
        <v>13.17</v>
      </c>
      <c r="G39" s="111">
        <f t="shared" si="0"/>
        <v>163.33000000000001</v>
      </c>
      <c r="H39" s="111">
        <f t="shared" si="1"/>
        <v>239.19</v>
      </c>
      <c r="I39" s="111">
        <f>VLOOKUP(B39,'Table 4'!$B$13:$E$43,4,FALSE)</f>
        <v>7.37</v>
      </c>
      <c r="J39" s="111">
        <f t="shared" si="5"/>
        <v>70.86</v>
      </c>
      <c r="K39" s="111">
        <f t="shared" si="6"/>
        <v>153.6</v>
      </c>
      <c r="M39" s="67"/>
    </row>
    <row r="40" spans="2:15">
      <c r="B40" s="107">
        <f t="shared" si="2"/>
        <v>2042</v>
      </c>
      <c r="C40" s="112"/>
      <c r="D40" s="111">
        <f t="shared" si="7"/>
        <v>77.53</v>
      </c>
      <c r="E40" s="109">
        <f t="shared" si="7"/>
        <v>128.02000000000001</v>
      </c>
      <c r="F40" s="109">
        <f t="shared" si="7"/>
        <v>13.46</v>
      </c>
      <c r="G40" s="111">
        <f t="shared" si="0"/>
        <v>166.93</v>
      </c>
      <c r="H40" s="111">
        <f t="shared" si="1"/>
        <v>244.46</v>
      </c>
      <c r="I40" s="111">
        <f>VLOOKUP(B40,'Table 4'!$B$13:$E$43,4,FALSE)</f>
        <v>5.03</v>
      </c>
      <c r="J40" s="111">
        <f t="shared" si="5"/>
        <v>48.36</v>
      </c>
      <c r="K40" s="111">
        <f t="shared" si="6"/>
        <v>132.91999999999999</v>
      </c>
      <c r="M40" s="6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tr">
        <f>'Table 3 436MW (West M) 2030'!D46</f>
        <v xml:space="preserve">Plant Costs  - 2017 IRP - Table 6.1 &amp; 6.2 </v>
      </c>
    </row>
    <row r="47" spans="2:15">
      <c r="C47" s="116" t="str">
        <f>D10</f>
        <v>(b)</v>
      </c>
      <c r="D47" s="111" t="str">
        <f>"= "&amp;C10&amp;" x "&amp;C76</f>
        <v>= (a) x 0.0737263117964292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33.0%)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9,614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109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107</v>
      </c>
      <c r="F58" s="118">
        <f>C69</f>
        <v>199.924125</v>
      </c>
      <c r="G58" s="57">
        <f>F58/F60</f>
        <v>1</v>
      </c>
      <c r="H58" s="132">
        <f>C70</f>
        <v>589.49609575732859</v>
      </c>
      <c r="I58" s="134">
        <f>C73</f>
        <v>71.702024758449483</v>
      </c>
    </row>
    <row r="59" spans="3:11">
      <c r="C59" s="145"/>
      <c r="F59" s="48">
        <f>D69</f>
        <v>0</v>
      </c>
      <c r="G59" s="44">
        <f>1-G58</f>
        <v>0</v>
      </c>
      <c r="H59" s="133">
        <f>D70</f>
        <v>0</v>
      </c>
      <c r="I59" s="135">
        <f>D73</f>
        <v>0</v>
      </c>
    </row>
    <row r="60" spans="3:11">
      <c r="C60" s="145" t="s">
        <v>45</v>
      </c>
      <c r="F60" s="118">
        <f>F58+F59</f>
        <v>199.924125</v>
      </c>
      <c r="G60" s="57">
        <f>G58+G59</f>
        <v>1</v>
      </c>
      <c r="H60" s="132">
        <f>ROUND(((F58*H58)+(F59*H59))/F60,0)</f>
        <v>589</v>
      </c>
      <c r="I60" s="134">
        <f>ROUND(((F58*I58)+(F59*I59))/F60,2)</f>
        <v>71.7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SCCT Dry "F" - Turbine</v>
      </c>
      <c r="D63" s="121"/>
      <c r="E63" s="121"/>
      <c r="F63" s="104">
        <f>C69</f>
        <v>199.924125</v>
      </c>
      <c r="G63" s="57">
        <f>C77</f>
        <v>0.33</v>
      </c>
      <c r="H63" s="168">
        <f>G63*F63</f>
        <v>65.974961250000007</v>
      </c>
      <c r="I63" s="57">
        <f>H63/H65</f>
        <v>1</v>
      </c>
      <c r="J63" s="120">
        <f>C74</f>
        <v>7.5299874286936257</v>
      </c>
      <c r="K63" s="122">
        <f>C75</f>
        <v>9614</v>
      </c>
    </row>
    <row r="64" spans="3:11">
      <c r="C64" s="147">
        <f>C59</f>
        <v>0</v>
      </c>
      <c r="D64" s="121"/>
      <c r="E64" s="121"/>
      <c r="F64" s="43">
        <f>D69</f>
        <v>0</v>
      </c>
      <c r="G64" s="44">
        <f>D77</f>
        <v>0</v>
      </c>
      <c r="H64" s="16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45" t="s">
        <v>50</v>
      </c>
      <c r="F65" s="104">
        <f>F63+F64</f>
        <v>199.924125</v>
      </c>
      <c r="G65" s="123">
        <f>ROUND(H65/F65,3)</f>
        <v>0.33</v>
      </c>
      <c r="H65" s="168">
        <f>SUM(H63:H64)</f>
        <v>65.974961250000007</v>
      </c>
      <c r="I65" s="57">
        <f>I63+I64</f>
        <v>1</v>
      </c>
      <c r="J65" s="120">
        <f>ROUND(($I63*J63)+($I64*J64),2)</f>
        <v>7.53</v>
      </c>
      <c r="K65" s="124">
        <f>ROUND(($I63*K63)+($I64*K64),0)</f>
        <v>9614</v>
      </c>
    </row>
    <row r="66" spans="2:11">
      <c r="G66" s="123"/>
      <c r="I66" s="57"/>
      <c r="J66" s="120"/>
      <c r="K66" s="47" t="s">
        <v>51</v>
      </c>
    </row>
    <row r="68" spans="2:11">
      <c r="C68" s="41" t="s">
        <v>106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1">
      <c r="C69" s="104">
        <v>199.924125</v>
      </c>
      <c r="E69" s="104" t="s">
        <v>77</v>
      </c>
      <c r="H69" s="127"/>
    </row>
    <row r="70" spans="2:11">
      <c r="B70" s="104" t="s">
        <v>104</v>
      </c>
      <c r="C70" s="119">
        <v>589.49609575732859</v>
      </c>
      <c r="D70" s="119"/>
      <c r="E70" s="104" t="s">
        <v>78</v>
      </c>
    </row>
    <row r="71" spans="2:11">
      <c r="B71" s="104" t="s">
        <v>104</v>
      </c>
      <c r="C71" s="120">
        <v>16.0158293408495</v>
      </c>
      <c r="D71" s="120"/>
      <c r="E71" s="104" t="s">
        <v>79</v>
      </c>
    </row>
    <row r="72" spans="2:11">
      <c r="B72" s="104" t="s">
        <v>104</v>
      </c>
      <c r="C72" s="49">
        <v>55.68619541759999</v>
      </c>
      <c r="D72" s="49"/>
      <c r="E72" s="104" t="s">
        <v>75</v>
      </c>
    </row>
    <row r="73" spans="2:11">
      <c r="B73" s="104" t="s">
        <v>104</v>
      </c>
      <c r="C73" s="120">
        <f>C71+C72</f>
        <v>71.702024758449483</v>
      </c>
      <c r="D73" s="120"/>
      <c r="E73" s="104" t="s">
        <v>80</v>
      </c>
    </row>
    <row r="74" spans="2:11">
      <c r="B74" s="104" t="s">
        <v>104</v>
      </c>
      <c r="C74" s="120">
        <v>7.5299874286936257</v>
      </c>
      <c r="D74" s="120"/>
      <c r="E74" s="104" t="s">
        <v>81</v>
      </c>
    </row>
    <row r="75" spans="2:11">
      <c r="C75" s="124">
        <v>9614</v>
      </c>
      <c r="D75" s="124"/>
      <c r="E75" s="104" t="s">
        <v>53</v>
      </c>
    </row>
    <row r="76" spans="2:11">
      <c r="C76" s="142">
        <v>7.3726311796429175E-2</v>
      </c>
      <c r="D76" s="142"/>
      <c r="E76" s="104" t="s">
        <v>54</v>
      </c>
    </row>
    <row r="77" spans="2:11">
      <c r="C77" s="128">
        <v>0.33</v>
      </c>
      <c r="D77" s="128"/>
      <c r="E77" s="104" t="s">
        <v>55</v>
      </c>
    </row>
    <row r="78" spans="2:11">
      <c r="D78" s="57">
        <f>ROUND(H65/F65,3)</f>
        <v>0.33</v>
      </c>
      <c r="E78" s="104" t="s">
        <v>56</v>
      </c>
    </row>
    <row r="79" spans="2:11">
      <c r="D79" s="123"/>
      <c r="E79" s="67"/>
    </row>
    <row r="80" spans="2:11">
      <c r="C80" s="128"/>
      <c r="D80" s="128"/>
    </row>
    <row r="82" spans="3:15" ht="13.5" thickBot="1">
      <c r="C82" s="54" t="str">
        <f>"Company Official Inflation Forecast Dated "&amp;TEXT('Table 4'!$G$5,"mmmm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8">C83+1</f>
        <v>2018</v>
      </c>
      <c r="D84" s="57">
        <v>1.9E-2</v>
      </c>
      <c r="F84" s="129">
        <f t="shared" ref="F84:F91" si="9">F83+1</f>
        <v>2027</v>
      </c>
      <c r="G84" s="57">
        <v>2.3E-2</v>
      </c>
      <c r="I84" s="129">
        <f t="shared" ref="I84:I91" si="10">I83+1</f>
        <v>2036</v>
      </c>
      <c r="J84" s="57">
        <v>2.3E-2</v>
      </c>
    </row>
    <row r="85" spans="3:15">
      <c r="C85" s="129">
        <f t="shared" si="8"/>
        <v>2019</v>
      </c>
      <c r="D85" s="57">
        <v>2.1999999999999999E-2</v>
      </c>
      <c r="F85" s="129">
        <f t="shared" si="9"/>
        <v>2028</v>
      </c>
      <c r="G85" s="57">
        <v>2.3E-2</v>
      </c>
      <c r="I85" s="129">
        <f t="shared" si="10"/>
        <v>2037</v>
      </c>
      <c r="J85" s="57">
        <v>2.1999999999999999E-2</v>
      </c>
    </row>
    <row r="86" spans="3:15">
      <c r="C86" s="129">
        <f t="shared" si="8"/>
        <v>2020</v>
      </c>
      <c r="D86" s="57">
        <v>2.5999999999999999E-2</v>
      </c>
      <c r="F86" s="129">
        <f t="shared" si="9"/>
        <v>2029</v>
      </c>
      <c r="G86" s="57">
        <v>2.3E-2</v>
      </c>
      <c r="I86" s="129">
        <f t="shared" si="10"/>
        <v>2038</v>
      </c>
      <c r="J86" s="57">
        <v>2.1999999999999999E-2</v>
      </c>
    </row>
    <row r="87" spans="3:15">
      <c r="C87" s="129">
        <f t="shared" si="8"/>
        <v>2021</v>
      </c>
      <c r="D87" s="57">
        <v>2.4E-2</v>
      </c>
      <c r="F87" s="129">
        <f t="shared" si="9"/>
        <v>2030</v>
      </c>
      <c r="G87" s="57">
        <v>2.3E-2</v>
      </c>
      <c r="I87" s="129">
        <f t="shared" si="10"/>
        <v>2039</v>
      </c>
      <c r="J87" s="57">
        <v>2.1999999999999999E-2</v>
      </c>
    </row>
    <row r="88" spans="3:15">
      <c r="C88" s="129">
        <f t="shared" si="8"/>
        <v>2022</v>
      </c>
      <c r="D88" s="57">
        <v>2.3E-2</v>
      </c>
      <c r="F88" s="129">
        <f t="shared" si="9"/>
        <v>2031</v>
      </c>
      <c r="G88" s="57">
        <v>2.3E-2</v>
      </c>
      <c r="I88" s="129">
        <f t="shared" si="10"/>
        <v>2040</v>
      </c>
      <c r="J88" s="57">
        <v>2.1999999999999999E-2</v>
      </c>
    </row>
    <row r="89" spans="3:15" s="106" customFormat="1">
      <c r="C89" s="129">
        <f t="shared" si="8"/>
        <v>2023</v>
      </c>
      <c r="D89" s="57">
        <v>2.3E-2</v>
      </c>
      <c r="F89" s="129">
        <f t="shared" si="9"/>
        <v>2032</v>
      </c>
      <c r="G89" s="57">
        <v>2.1999999999999999E-2</v>
      </c>
      <c r="I89" s="129">
        <f t="shared" si="10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8"/>
        <v>2024</v>
      </c>
      <c r="D90" s="57">
        <v>2.3E-2</v>
      </c>
      <c r="F90" s="129">
        <f t="shared" si="9"/>
        <v>2033</v>
      </c>
      <c r="G90" s="57">
        <v>2.1999999999999999E-2</v>
      </c>
      <c r="I90" s="129">
        <f t="shared" si="10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8"/>
        <v>2025</v>
      </c>
      <c r="D91" s="57">
        <v>2.3E-2</v>
      </c>
      <c r="F91" s="129">
        <f t="shared" si="9"/>
        <v>2034</v>
      </c>
      <c r="G91" s="57">
        <v>2.3E-2</v>
      </c>
      <c r="I91" s="129">
        <f t="shared" si="10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W53" sqref="W53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0" style="188" hidden="1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162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38%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" t="s">
        <v>73</v>
      </c>
      <c r="J5" s="19" t="s">
        <v>73</v>
      </c>
      <c r="K5" s="192" t="s">
        <v>112</v>
      </c>
      <c r="P5" s="192" t="s">
        <v>111</v>
      </c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ID Wind Resource - 38%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1811.0329095752811</v>
      </c>
      <c r="D10" s="199">
        <f>C10*$C$62</f>
        <v>127.99449484849457</v>
      </c>
      <c r="E10" s="199">
        <f>C56</f>
        <v>37.565582271006477</v>
      </c>
      <c r="F10" s="200">
        <f t="shared" ref="F10:F36" si="0">(D10+E10)/(8.76*$C$63)</f>
        <v>49.735663638398542</v>
      </c>
      <c r="G10" s="200">
        <f>C58</f>
        <v>0</v>
      </c>
      <c r="H10" s="247">
        <f>C59</f>
        <v>0</v>
      </c>
      <c r="I10" s="201">
        <f>F10+H10+G10</f>
        <v>49.735663638398542</v>
      </c>
      <c r="J10" s="201">
        <f>ROUND(I10*$C$63*8.76,2)</f>
        <v>165.56</v>
      </c>
      <c r="K10" s="199">
        <f>$C$57</f>
        <v>0.57299999999999995</v>
      </c>
      <c r="N10" s="202"/>
      <c r="P10" s="240">
        <f>$C$59</f>
        <v>0</v>
      </c>
    </row>
    <row r="11" spans="2:18">
      <c r="B11" s="197">
        <f t="shared" ref="B11:B36" si="1">B10+1</f>
        <v>2017</v>
      </c>
      <c r="C11" s="203"/>
      <c r="D11" s="199">
        <f>ROUND(D10*(1+$D66),2)</f>
        <v>130.55000000000001</v>
      </c>
      <c r="E11" s="199">
        <f>ROUND(E10*(1+$D66),2)</f>
        <v>38.32</v>
      </c>
      <c r="F11" s="200">
        <f t="shared" si="0"/>
        <v>50.729992790194672</v>
      </c>
      <c r="G11" s="199">
        <f>ROUND(G10*(1+$D66),2)</f>
        <v>0</v>
      </c>
      <c r="H11" s="199">
        <f>ROUND(H10*(1+$D66),2)</f>
        <v>0</v>
      </c>
      <c r="I11" s="201">
        <f>F11+H11+G11</f>
        <v>50.729992790194672</v>
      </c>
      <c r="J11" s="201">
        <f t="shared" ref="J11:J36" si="2">ROUND(I11*$C$63*8.76,2)</f>
        <v>168.87</v>
      </c>
      <c r="K11" s="199">
        <f>ROUND(K10*(1+$D66),2)</f>
        <v>0.57999999999999996</v>
      </c>
      <c r="N11" s="202"/>
      <c r="P11" s="240">
        <f>ROUND(P10*(1+$D66),2)</f>
        <v>0</v>
      </c>
    </row>
    <row r="12" spans="2:18">
      <c r="B12" s="210">
        <f t="shared" si="1"/>
        <v>2018</v>
      </c>
      <c r="C12" s="211"/>
      <c r="D12" s="199">
        <f t="shared" ref="D12:G19" si="3">ROUND(D11*(1+$D67),2)</f>
        <v>133.03</v>
      </c>
      <c r="E12" s="199">
        <f t="shared" si="3"/>
        <v>39.049999999999997</v>
      </c>
      <c r="F12" s="201">
        <f t="shared" si="0"/>
        <v>51.694304253785148</v>
      </c>
      <c r="G12" s="199">
        <f t="shared" si="3"/>
        <v>0</v>
      </c>
      <c r="H12" s="199">
        <f t="shared" ref="H12" si="4">ROUND(H11*(1+$D67),2)</f>
        <v>0</v>
      </c>
      <c r="I12" s="201">
        <f t="shared" ref="I12:I36" si="5">F12+H12+G12</f>
        <v>51.694304253785148</v>
      </c>
      <c r="J12" s="201">
        <f t="shared" si="2"/>
        <v>172.08</v>
      </c>
      <c r="K12" s="199">
        <f t="shared" ref="K12:K19" si="6">ROUND(K11*(1+$D67),2)</f>
        <v>0.59</v>
      </c>
      <c r="L12" s="190"/>
      <c r="N12" s="202"/>
      <c r="P12" s="240">
        <f t="shared" ref="P12:P19" si="7">ROUND(P11*(1+$D67),2)</f>
        <v>0</v>
      </c>
    </row>
    <row r="13" spans="2:18">
      <c r="B13" s="210">
        <f t="shared" si="1"/>
        <v>2019</v>
      </c>
      <c r="C13" s="211"/>
      <c r="D13" s="199">
        <f t="shared" si="3"/>
        <v>135.96</v>
      </c>
      <c r="E13" s="199">
        <f t="shared" si="3"/>
        <v>39.909999999999997</v>
      </c>
      <c r="F13" s="201">
        <f t="shared" si="0"/>
        <v>52.832852679644319</v>
      </c>
      <c r="G13" s="199">
        <f t="shared" si="3"/>
        <v>0</v>
      </c>
      <c r="H13" s="199">
        <f t="shared" ref="H13" si="8">ROUND(H12*(1+$D68),2)</f>
        <v>0</v>
      </c>
      <c r="I13" s="201">
        <f t="shared" si="5"/>
        <v>52.832852679644319</v>
      </c>
      <c r="J13" s="201">
        <f t="shared" si="2"/>
        <v>175.87</v>
      </c>
      <c r="K13" s="199">
        <f t="shared" si="6"/>
        <v>0.6</v>
      </c>
      <c r="L13" s="190"/>
      <c r="N13" s="202"/>
      <c r="P13" s="240">
        <f t="shared" si="7"/>
        <v>0</v>
      </c>
    </row>
    <row r="14" spans="2:18">
      <c r="B14" s="210">
        <f t="shared" si="1"/>
        <v>2020</v>
      </c>
      <c r="C14" s="211"/>
      <c r="D14" s="199">
        <f t="shared" si="3"/>
        <v>139.49</v>
      </c>
      <c r="E14" s="199">
        <f t="shared" si="3"/>
        <v>40.950000000000003</v>
      </c>
      <c r="F14" s="201">
        <f t="shared" si="0"/>
        <v>54.205719778899308</v>
      </c>
      <c r="G14" s="199">
        <f t="shared" si="3"/>
        <v>0</v>
      </c>
      <c r="H14" s="199">
        <f t="shared" ref="H14" si="9">ROUND(H13*(1+$D69),2)</f>
        <v>0</v>
      </c>
      <c r="I14" s="201">
        <f t="shared" si="5"/>
        <v>54.205719778899308</v>
      </c>
      <c r="J14" s="201">
        <f t="shared" si="2"/>
        <v>180.44</v>
      </c>
      <c r="K14" s="199">
        <f t="shared" si="6"/>
        <v>0.62</v>
      </c>
      <c r="L14" s="190"/>
      <c r="N14" s="202"/>
      <c r="O14" s="207"/>
      <c r="P14" s="240">
        <f t="shared" si="7"/>
        <v>0</v>
      </c>
      <c r="Q14" s="208"/>
      <c r="R14" s="209"/>
    </row>
    <row r="15" spans="2:18">
      <c r="B15" s="210">
        <f t="shared" si="1"/>
        <v>2021</v>
      </c>
      <c r="C15" s="211"/>
      <c r="D15" s="199">
        <f t="shared" si="3"/>
        <v>142.84</v>
      </c>
      <c r="E15" s="199">
        <f t="shared" si="3"/>
        <v>41.93</v>
      </c>
      <c r="F15" s="201">
        <f t="shared" si="0"/>
        <v>55.506488824801735</v>
      </c>
      <c r="G15" s="199">
        <f t="shared" si="3"/>
        <v>0</v>
      </c>
      <c r="H15" s="199">
        <f t="shared" ref="H15" si="10">ROUND(H14*(1+$D70),2)</f>
        <v>0</v>
      </c>
      <c r="I15" s="201">
        <f t="shared" si="5"/>
        <v>55.506488824801735</v>
      </c>
      <c r="J15" s="201">
        <f t="shared" si="2"/>
        <v>184.77</v>
      </c>
      <c r="K15" s="199">
        <f t="shared" si="6"/>
        <v>0.63</v>
      </c>
      <c r="L15" s="190"/>
      <c r="N15" s="208"/>
      <c r="O15" s="208"/>
      <c r="P15" s="240">
        <f t="shared" si="7"/>
        <v>0</v>
      </c>
      <c r="Q15" s="208"/>
      <c r="R15" s="209"/>
    </row>
    <row r="16" spans="2:18">
      <c r="B16" s="210">
        <f t="shared" si="1"/>
        <v>2022</v>
      </c>
      <c r="C16" s="211"/>
      <c r="D16" s="199">
        <f t="shared" si="3"/>
        <v>146.13</v>
      </c>
      <c r="E16" s="199">
        <f t="shared" si="3"/>
        <v>42.89</v>
      </c>
      <c r="F16" s="201">
        <f t="shared" si="0"/>
        <v>56.783225186253304</v>
      </c>
      <c r="G16" s="199">
        <f t="shared" si="3"/>
        <v>0</v>
      </c>
      <c r="H16" s="199">
        <f t="shared" ref="H16" si="11">ROUND(H15*(1+$D71),2)</f>
        <v>0</v>
      </c>
      <c r="I16" s="201">
        <f t="shared" si="5"/>
        <v>56.783225186253304</v>
      </c>
      <c r="J16" s="201">
        <f t="shared" si="2"/>
        <v>189.02</v>
      </c>
      <c r="K16" s="199">
        <f t="shared" si="6"/>
        <v>0.64</v>
      </c>
      <c r="L16" s="190"/>
      <c r="N16" s="202"/>
      <c r="P16" s="240">
        <f t="shared" si="7"/>
        <v>0</v>
      </c>
    </row>
    <row r="17" spans="2:16">
      <c r="B17" s="210">
        <f t="shared" si="1"/>
        <v>2023</v>
      </c>
      <c r="C17" s="211"/>
      <c r="D17" s="199">
        <f t="shared" si="3"/>
        <v>149.49</v>
      </c>
      <c r="E17" s="199">
        <f t="shared" si="3"/>
        <v>43.88</v>
      </c>
      <c r="F17" s="201">
        <f t="shared" si="0"/>
        <v>58.09000240326845</v>
      </c>
      <c r="G17" s="199">
        <f t="shared" si="3"/>
        <v>0</v>
      </c>
      <c r="H17" s="199">
        <f t="shared" ref="H17" si="12">ROUND(H16*(1+$D72),2)</f>
        <v>0</v>
      </c>
      <c r="I17" s="201">
        <f t="shared" si="5"/>
        <v>58.09000240326845</v>
      </c>
      <c r="J17" s="201">
        <f t="shared" si="2"/>
        <v>193.37</v>
      </c>
      <c r="K17" s="199">
        <f t="shared" si="6"/>
        <v>0.65</v>
      </c>
      <c r="L17" s="190"/>
      <c r="N17" s="202"/>
      <c r="O17" s="207"/>
      <c r="P17" s="240">
        <f t="shared" si="7"/>
        <v>0</v>
      </c>
    </row>
    <row r="18" spans="2:16">
      <c r="B18" s="210">
        <f t="shared" si="1"/>
        <v>2024</v>
      </c>
      <c r="C18" s="211"/>
      <c r="D18" s="199">
        <f t="shared" si="3"/>
        <v>152.93</v>
      </c>
      <c r="E18" s="199">
        <f t="shared" si="3"/>
        <v>44.89</v>
      </c>
      <c r="F18" s="201">
        <f t="shared" si="0"/>
        <v>59.426820475847151</v>
      </c>
      <c r="G18" s="199">
        <f t="shared" si="3"/>
        <v>0</v>
      </c>
      <c r="H18" s="199">
        <f t="shared" ref="H18" si="13">ROUND(H17*(1+$D73),2)</f>
        <v>0</v>
      </c>
      <c r="I18" s="201">
        <f t="shared" si="5"/>
        <v>59.426820475847151</v>
      </c>
      <c r="J18" s="201">
        <f t="shared" si="2"/>
        <v>197.82</v>
      </c>
      <c r="K18" s="199">
        <f t="shared" si="6"/>
        <v>0.66</v>
      </c>
      <c r="L18" s="190"/>
      <c r="N18" s="202"/>
      <c r="O18" s="207"/>
      <c r="P18" s="240">
        <f t="shared" si="7"/>
        <v>0</v>
      </c>
    </row>
    <row r="19" spans="2:16">
      <c r="B19" s="210">
        <f t="shared" si="1"/>
        <v>2025</v>
      </c>
      <c r="C19" s="211"/>
      <c r="D19" s="199">
        <f t="shared" si="3"/>
        <v>156.44999999999999</v>
      </c>
      <c r="E19" s="199">
        <f t="shared" si="3"/>
        <v>45.92</v>
      </c>
      <c r="F19" s="201">
        <f t="shared" si="0"/>
        <v>60.793679403989429</v>
      </c>
      <c r="G19" s="199">
        <f t="shared" si="3"/>
        <v>0</v>
      </c>
      <c r="H19" s="199">
        <f t="shared" ref="H19" si="14">ROUND(H18*(1+$D74),2)</f>
        <v>0</v>
      </c>
      <c r="I19" s="201">
        <f t="shared" si="5"/>
        <v>60.793679403989429</v>
      </c>
      <c r="J19" s="201">
        <f t="shared" si="2"/>
        <v>202.37</v>
      </c>
      <c r="K19" s="199">
        <f t="shared" si="6"/>
        <v>0.68</v>
      </c>
      <c r="L19" s="190"/>
      <c r="N19" s="202"/>
      <c r="O19" s="207"/>
      <c r="P19" s="240">
        <f t="shared" si="7"/>
        <v>0</v>
      </c>
    </row>
    <row r="20" spans="2:16">
      <c r="B20" s="210">
        <f t="shared" si="1"/>
        <v>2026</v>
      </c>
      <c r="C20" s="211"/>
      <c r="D20" s="199">
        <f>ROUND(D19*(1+$G66),2)</f>
        <v>160.05000000000001</v>
      </c>
      <c r="E20" s="199">
        <f>ROUND(E19*(1+$G66),2)</f>
        <v>46.98</v>
      </c>
      <c r="F20" s="201">
        <f t="shared" si="0"/>
        <v>62.193583273251626</v>
      </c>
      <c r="G20" s="199">
        <f>ROUND(G19*(1+$G66),2)</f>
        <v>0</v>
      </c>
      <c r="H20" s="199">
        <f>ROUND(H19*(1+$G66),2)</f>
        <v>0</v>
      </c>
      <c r="I20" s="201">
        <f t="shared" si="5"/>
        <v>62.193583273251626</v>
      </c>
      <c r="J20" s="201">
        <f t="shared" si="2"/>
        <v>207.03</v>
      </c>
      <c r="K20" s="199">
        <f>ROUND(K19*(1+$G66),2)</f>
        <v>0.7</v>
      </c>
      <c r="L20" s="190"/>
      <c r="N20" s="202"/>
      <c r="O20" s="207"/>
      <c r="P20" s="240">
        <f>ROUND(P19*(1+$G66),2)</f>
        <v>0</v>
      </c>
    </row>
    <row r="21" spans="2:16">
      <c r="B21" s="210">
        <f t="shared" si="1"/>
        <v>2027</v>
      </c>
      <c r="C21" s="211"/>
      <c r="D21" s="199">
        <f t="shared" ref="D21:G28" si="15">ROUND(D20*(1+$G67),2)</f>
        <v>163.72999999999999</v>
      </c>
      <c r="E21" s="199">
        <f t="shared" si="15"/>
        <v>48.06</v>
      </c>
      <c r="F21" s="201">
        <f t="shared" si="0"/>
        <v>63.623527998077385</v>
      </c>
      <c r="G21" s="199">
        <f t="shared" si="15"/>
        <v>0</v>
      </c>
      <c r="H21" s="199">
        <f t="shared" ref="H21" si="16">ROUND(H20*(1+$G67),2)</f>
        <v>0</v>
      </c>
      <c r="I21" s="201">
        <f t="shared" si="5"/>
        <v>63.623527998077385</v>
      </c>
      <c r="J21" s="201">
        <f t="shared" si="2"/>
        <v>211.79</v>
      </c>
      <c r="K21" s="199">
        <f t="shared" ref="K21:K28" si="17">ROUND(K20*(1+$G67),2)</f>
        <v>0.72</v>
      </c>
      <c r="L21" s="190"/>
      <c r="N21" s="202"/>
      <c r="O21" s="207"/>
      <c r="P21" s="240">
        <f t="shared" ref="P21:P28" si="18">ROUND(P20*(1+$G67),2)</f>
        <v>0</v>
      </c>
    </row>
    <row r="22" spans="2:16">
      <c r="B22" s="210">
        <f t="shared" si="1"/>
        <v>2028</v>
      </c>
      <c r="C22" s="211"/>
      <c r="D22" s="199">
        <f t="shared" si="15"/>
        <v>167.5</v>
      </c>
      <c r="E22" s="199">
        <f t="shared" si="15"/>
        <v>49.17</v>
      </c>
      <c r="F22" s="201">
        <f t="shared" si="0"/>
        <v>65.089521749579433</v>
      </c>
      <c r="G22" s="199">
        <f t="shared" si="15"/>
        <v>0</v>
      </c>
      <c r="H22" s="199">
        <f t="shared" ref="H22" si="19">ROUND(H21*(1+$G68),2)</f>
        <v>0</v>
      </c>
      <c r="I22" s="201">
        <f t="shared" si="5"/>
        <v>65.089521749579433</v>
      </c>
      <c r="J22" s="201">
        <f t="shared" si="2"/>
        <v>216.67</v>
      </c>
      <c r="K22" s="199">
        <f t="shared" si="17"/>
        <v>0.74</v>
      </c>
      <c r="L22" s="190"/>
      <c r="N22" s="202"/>
      <c r="O22" s="207"/>
      <c r="P22" s="240">
        <f t="shared" si="18"/>
        <v>0</v>
      </c>
    </row>
    <row r="23" spans="2:16">
      <c r="B23" s="210">
        <f t="shared" si="1"/>
        <v>2029</v>
      </c>
      <c r="C23" s="211"/>
      <c r="D23" s="199">
        <f t="shared" si="15"/>
        <v>171.35</v>
      </c>
      <c r="E23" s="199">
        <f t="shared" si="15"/>
        <v>50.3</v>
      </c>
      <c r="F23" s="201">
        <f t="shared" si="0"/>
        <v>66.585556356645029</v>
      </c>
      <c r="G23" s="199">
        <f t="shared" si="15"/>
        <v>0</v>
      </c>
      <c r="H23" s="199">
        <f t="shared" ref="H23" si="20">ROUND(H22*(1+$G69),2)</f>
        <v>0</v>
      </c>
      <c r="I23" s="201">
        <f t="shared" si="5"/>
        <v>66.585556356645029</v>
      </c>
      <c r="J23" s="201">
        <f t="shared" si="2"/>
        <v>221.65</v>
      </c>
      <c r="K23" s="199">
        <f t="shared" si="17"/>
        <v>0.76</v>
      </c>
      <c r="L23" s="190"/>
      <c r="N23" s="202"/>
      <c r="O23" s="207"/>
      <c r="P23" s="240">
        <f t="shared" si="18"/>
        <v>0</v>
      </c>
    </row>
    <row r="24" spans="2:16">
      <c r="B24" s="210">
        <f t="shared" si="1"/>
        <v>2030</v>
      </c>
      <c r="C24" s="211"/>
      <c r="D24" s="199">
        <f t="shared" si="15"/>
        <v>175.29</v>
      </c>
      <c r="E24" s="199">
        <f t="shared" si="15"/>
        <v>51.46</v>
      </c>
      <c r="F24" s="201">
        <f t="shared" si="0"/>
        <v>68.117639990386934</v>
      </c>
      <c r="G24" s="199">
        <f t="shared" si="15"/>
        <v>0</v>
      </c>
      <c r="H24" s="199">
        <f t="shared" ref="H24" si="21">ROUND(H23*(1+$G70),2)</f>
        <v>0</v>
      </c>
      <c r="I24" s="201">
        <f t="shared" si="5"/>
        <v>68.117639990386934</v>
      </c>
      <c r="J24" s="201">
        <f t="shared" si="2"/>
        <v>226.75</v>
      </c>
      <c r="K24" s="199">
        <f t="shared" si="17"/>
        <v>0.78</v>
      </c>
      <c r="L24" s="190"/>
      <c r="N24" s="202"/>
      <c r="O24" s="207"/>
      <c r="P24" s="240">
        <f t="shared" si="18"/>
        <v>0</v>
      </c>
    </row>
    <row r="25" spans="2:16">
      <c r="B25" s="210">
        <f t="shared" si="1"/>
        <v>2031</v>
      </c>
      <c r="C25" s="211"/>
      <c r="D25" s="199">
        <f t="shared" si="15"/>
        <v>179.32</v>
      </c>
      <c r="E25" s="199">
        <f t="shared" si="15"/>
        <v>52.64</v>
      </c>
      <c r="F25" s="201">
        <f t="shared" si="0"/>
        <v>69.682768565248736</v>
      </c>
      <c r="G25" s="199">
        <f t="shared" si="15"/>
        <v>0</v>
      </c>
      <c r="H25" s="199">
        <f t="shared" ref="H25" si="22">ROUND(H24*(1+$G71),2)</f>
        <v>0</v>
      </c>
      <c r="I25" s="201">
        <f t="shared" si="5"/>
        <v>69.682768565248736</v>
      </c>
      <c r="J25" s="201">
        <f t="shared" si="2"/>
        <v>231.96</v>
      </c>
      <c r="K25" s="199">
        <f t="shared" si="17"/>
        <v>0.8</v>
      </c>
      <c r="L25" s="190"/>
      <c r="N25" s="202"/>
      <c r="O25" s="207"/>
      <c r="P25" s="240">
        <f t="shared" si="18"/>
        <v>0</v>
      </c>
    </row>
    <row r="26" spans="2:16">
      <c r="B26" s="210">
        <f t="shared" si="1"/>
        <v>2032</v>
      </c>
      <c r="C26" s="211"/>
      <c r="D26" s="199">
        <f t="shared" si="15"/>
        <v>183.27</v>
      </c>
      <c r="E26" s="199">
        <f t="shared" si="15"/>
        <v>53.8</v>
      </c>
      <c r="F26" s="201">
        <f t="shared" si="0"/>
        <v>71.217856284546983</v>
      </c>
      <c r="G26" s="199">
        <f t="shared" si="15"/>
        <v>0</v>
      </c>
      <c r="H26" s="199">
        <f t="shared" ref="H26" si="23">ROUND(H25*(1+$G72),2)</f>
        <v>0</v>
      </c>
      <c r="I26" s="201">
        <f t="shared" si="5"/>
        <v>71.217856284546983</v>
      </c>
      <c r="J26" s="201">
        <f t="shared" si="2"/>
        <v>237.07</v>
      </c>
      <c r="K26" s="199">
        <f t="shared" si="17"/>
        <v>0.82</v>
      </c>
      <c r="L26" s="190"/>
      <c r="N26" s="202"/>
      <c r="O26" s="207"/>
      <c r="P26" s="240">
        <f t="shared" si="18"/>
        <v>0</v>
      </c>
    </row>
    <row r="27" spans="2:16">
      <c r="B27" s="210">
        <f t="shared" si="1"/>
        <v>2033</v>
      </c>
      <c r="C27" s="211"/>
      <c r="D27" s="199">
        <f t="shared" si="15"/>
        <v>187.3</v>
      </c>
      <c r="E27" s="199">
        <f t="shared" si="15"/>
        <v>54.98</v>
      </c>
      <c r="F27" s="201">
        <f t="shared" si="0"/>
        <v>72.782984859408799</v>
      </c>
      <c r="G27" s="199">
        <f t="shared" si="15"/>
        <v>0</v>
      </c>
      <c r="H27" s="199">
        <f t="shared" ref="H27" si="24">ROUND(H26*(1+$G73),2)</f>
        <v>0</v>
      </c>
      <c r="I27" s="201">
        <f t="shared" si="5"/>
        <v>72.782984859408799</v>
      </c>
      <c r="J27" s="201">
        <f t="shared" si="2"/>
        <v>242.28</v>
      </c>
      <c r="K27" s="199">
        <f t="shared" si="17"/>
        <v>0.84</v>
      </c>
      <c r="L27" s="190"/>
      <c r="P27" s="240">
        <f t="shared" si="18"/>
        <v>0</v>
      </c>
    </row>
    <row r="28" spans="2:16">
      <c r="B28" s="210">
        <f t="shared" si="1"/>
        <v>2034</v>
      </c>
      <c r="C28" s="211"/>
      <c r="D28" s="199">
        <f t="shared" si="15"/>
        <v>191.61</v>
      </c>
      <c r="E28" s="199">
        <f t="shared" si="15"/>
        <v>56.24</v>
      </c>
      <c r="F28" s="201">
        <f t="shared" si="0"/>
        <v>74.456260514299458</v>
      </c>
      <c r="G28" s="199">
        <f t="shared" si="15"/>
        <v>0</v>
      </c>
      <c r="H28" s="199">
        <f t="shared" ref="H28" si="25">ROUND(H27*(1+$G74),2)</f>
        <v>0</v>
      </c>
      <c r="I28" s="201">
        <f t="shared" si="5"/>
        <v>74.456260514299458</v>
      </c>
      <c r="J28" s="201">
        <f t="shared" si="2"/>
        <v>247.85</v>
      </c>
      <c r="K28" s="199">
        <f t="shared" si="17"/>
        <v>0.86</v>
      </c>
      <c r="L28" s="190"/>
      <c r="P28" s="240">
        <f t="shared" si="18"/>
        <v>0</v>
      </c>
    </row>
    <row r="29" spans="2:16">
      <c r="B29" s="210">
        <f t="shared" si="1"/>
        <v>2035</v>
      </c>
      <c r="C29" s="211"/>
      <c r="D29" s="199">
        <f t="shared" ref="D29:E36" si="26">ROUND(D28*(1+$K66),2)</f>
        <v>196.02</v>
      </c>
      <c r="E29" s="199">
        <f t="shared" si="26"/>
        <v>57.53</v>
      </c>
      <c r="F29" s="201">
        <f t="shared" si="0"/>
        <v>76.16858928142274</v>
      </c>
      <c r="G29" s="199">
        <f t="shared" ref="G29:H36" si="27">ROUND(G28*(1+$K66),2)</f>
        <v>0</v>
      </c>
      <c r="H29" s="199">
        <f t="shared" si="27"/>
        <v>0</v>
      </c>
      <c r="I29" s="201">
        <f t="shared" si="5"/>
        <v>76.16858928142274</v>
      </c>
      <c r="J29" s="201">
        <f t="shared" si="2"/>
        <v>253.55</v>
      </c>
      <c r="K29" s="199">
        <f>ROUND(K28*(1+$K66),2)</f>
        <v>0.88</v>
      </c>
      <c r="L29" s="190"/>
      <c r="P29" s="240">
        <f>ROUND(P28*(1+$K66),2)</f>
        <v>0</v>
      </c>
    </row>
    <row r="30" spans="2:16">
      <c r="B30" s="210">
        <f t="shared" si="1"/>
        <v>2036</v>
      </c>
      <c r="C30" s="211"/>
      <c r="D30" s="199">
        <f t="shared" si="26"/>
        <v>200.53</v>
      </c>
      <c r="E30" s="199">
        <f t="shared" si="26"/>
        <v>58.85</v>
      </c>
      <c r="F30" s="201">
        <f t="shared" si="0"/>
        <v>77.919971160778658</v>
      </c>
      <c r="G30" s="199">
        <f t="shared" si="27"/>
        <v>0</v>
      </c>
      <c r="H30" s="199">
        <f t="shared" si="27"/>
        <v>0</v>
      </c>
      <c r="I30" s="201">
        <f t="shared" si="5"/>
        <v>77.919971160778658</v>
      </c>
      <c r="J30" s="201">
        <f t="shared" si="2"/>
        <v>259.38</v>
      </c>
      <c r="K30" s="199">
        <f t="shared" ref="K30:K36" si="28">ROUND(K29*(1+$K67),2)</f>
        <v>0.9</v>
      </c>
      <c r="L30" s="190"/>
      <c r="P30" s="240">
        <f t="shared" ref="P30:P36" si="29">ROUND(P29*(1+$K67),2)</f>
        <v>0</v>
      </c>
    </row>
    <row r="31" spans="2:16">
      <c r="B31" s="210">
        <f t="shared" si="1"/>
        <v>2037</v>
      </c>
      <c r="C31" s="211"/>
      <c r="D31" s="199">
        <f t="shared" si="26"/>
        <v>204.94</v>
      </c>
      <c r="E31" s="199">
        <f t="shared" si="26"/>
        <v>60.14</v>
      </c>
      <c r="F31" s="201">
        <f t="shared" si="0"/>
        <v>79.632299927901954</v>
      </c>
      <c r="G31" s="199">
        <f t="shared" si="27"/>
        <v>0</v>
      </c>
      <c r="H31" s="199">
        <f t="shared" si="27"/>
        <v>0</v>
      </c>
      <c r="I31" s="201">
        <f t="shared" si="5"/>
        <v>79.632299927901954</v>
      </c>
      <c r="J31" s="201">
        <f t="shared" si="2"/>
        <v>265.08</v>
      </c>
      <c r="K31" s="199">
        <f t="shared" si="28"/>
        <v>0.92</v>
      </c>
      <c r="L31" s="190"/>
      <c r="P31" s="240">
        <f t="shared" si="29"/>
        <v>0</v>
      </c>
    </row>
    <row r="32" spans="2:16">
      <c r="B32" s="210">
        <f t="shared" si="1"/>
        <v>2038</v>
      </c>
      <c r="C32" s="211"/>
      <c r="D32" s="199">
        <f t="shared" si="26"/>
        <v>209.45</v>
      </c>
      <c r="E32" s="199">
        <f t="shared" si="26"/>
        <v>61.46</v>
      </c>
      <c r="F32" s="201">
        <f t="shared" si="0"/>
        <v>81.383681807257872</v>
      </c>
      <c r="G32" s="199">
        <f t="shared" si="27"/>
        <v>0</v>
      </c>
      <c r="H32" s="199">
        <f t="shared" si="27"/>
        <v>0</v>
      </c>
      <c r="I32" s="201">
        <f t="shared" si="5"/>
        <v>81.383681807257872</v>
      </c>
      <c r="J32" s="201">
        <f t="shared" si="2"/>
        <v>270.91000000000003</v>
      </c>
      <c r="K32" s="199">
        <f t="shared" si="28"/>
        <v>0.94</v>
      </c>
      <c r="L32" s="190"/>
      <c r="P32" s="240">
        <f t="shared" si="29"/>
        <v>0</v>
      </c>
    </row>
    <row r="33" spans="2:16">
      <c r="B33" s="210">
        <f t="shared" si="1"/>
        <v>2039</v>
      </c>
      <c r="C33" s="211"/>
      <c r="D33" s="199">
        <f t="shared" si="26"/>
        <v>214.06</v>
      </c>
      <c r="E33" s="199">
        <f t="shared" si="26"/>
        <v>62.81</v>
      </c>
      <c r="F33" s="201">
        <f t="shared" si="0"/>
        <v>83.174116798846441</v>
      </c>
      <c r="G33" s="199">
        <f t="shared" si="27"/>
        <v>0</v>
      </c>
      <c r="H33" s="199">
        <f t="shared" si="27"/>
        <v>0</v>
      </c>
      <c r="I33" s="201">
        <f t="shared" si="5"/>
        <v>83.174116798846441</v>
      </c>
      <c r="J33" s="201">
        <f t="shared" si="2"/>
        <v>276.87</v>
      </c>
      <c r="K33" s="199">
        <f t="shared" si="28"/>
        <v>0.96</v>
      </c>
      <c r="L33" s="190"/>
      <c r="P33" s="240">
        <f t="shared" si="29"/>
        <v>0</v>
      </c>
    </row>
    <row r="34" spans="2:16">
      <c r="B34" s="210">
        <f t="shared" si="1"/>
        <v>2040</v>
      </c>
      <c r="C34" s="211"/>
      <c r="D34" s="199">
        <f t="shared" si="26"/>
        <v>218.77</v>
      </c>
      <c r="E34" s="199">
        <f t="shared" si="26"/>
        <v>64.19</v>
      </c>
      <c r="F34" s="201">
        <f t="shared" si="0"/>
        <v>85.003604902667647</v>
      </c>
      <c r="G34" s="199">
        <f t="shared" si="27"/>
        <v>0</v>
      </c>
      <c r="H34" s="199">
        <f t="shared" si="27"/>
        <v>0</v>
      </c>
      <c r="I34" s="201">
        <f t="shared" si="5"/>
        <v>85.003604902667647</v>
      </c>
      <c r="J34" s="201">
        <f t="shared" si="2"/>
        <v>282.95999999999998</v>
      </c>
      <c r="K34" s="199">
        <f t="shared" si="28"/>
        <v>0.98</v>
      </c>
      <c r="L34" s="190"/>
      <c r="P34" s="240">
        <f t="shared" si="29"/>
        <v>0</v>
      </c>
    </row>
    <row r="35" spans="2:16">
      <c r="B35" s="210">
        <f t="shared" si="1"/>
        <v>2041</v>
      </c>
      <c r="C35" s="211"/>
      <c r="D35" s="199">
        <f t="shared" si="26"/>
        <v>223.58</v>
      </c>
      <c r="E35" s="199">
        <f t="shared" si="26"/>
        <v>65.599999999999994</v>
      </c>
      <c r="F35" s="201">
        <f t="shared" si="0"/>
        <v>86.872146118721474</v>
      </c>
      <c r="G35" s="199">
        <f t="shared" si="27"/>
        <v>0</v>
      </c>
      <c r="H35" s="199">
        <f t="shared" si="27"/>
        <v>0</v>
      </c>
      <c r="I35" s="201">
        <f t="shared" si="5"/>
        <v>86.872146118721474</v>
      </c>
      <c r="J35" s="201">
        <f t="shared" si="2"/>
        <v>289.18</v>
      </c>
      <c r="K35" s="199">
        <f t="shared" si="28"/>
        <v>1</v>
      </c>
      <c r="L35" s="190"/>
      <c r="P35" s="240">
        <f t="shared" si="29"/>
        <v>0</v>
      </c>
    </row>
    <row r="36" spans="2:16">
      <c r="B36" s="210">
        <f t="shared" si="1"/>
        <v>2042</v>
      </c>
      <c r="C36" s="211"/>
      <c r="D36" s="199">
        <f t="shared" si="26"/>
        <v>228.5</v>
      </c>
      <c r="E36" s="199">
        <f t="shared" si="26"/>
        <v>67.040000000000006</v>
      </c>
      <c r="F36" s="201">
        <f t="shared" si="0"/>
        <v>88.782744532564294</v>
      </c>
      <c r="G36" s="199">
        <f t="shared" si="27"/>
        <v>0</v>
      </c>
      <c r="H36" s="199">
        <f t="shared" si="27"/>
        <v>0</v>
      </c>
      <c r="I36" s="201">
        <f t="shared" si="5"/>
        <v>88.782744532564294</v>
      </c>
      <c r="J36" s="201">
        <f t="shared" si="2"/>
        <v>295.54000000000002</v>
      </c>
      <c r="K36" s="199">
        <f t="shared" si="28"/>
        <v>1.02</v>
      </c>
      <c r="L36" s="190"/>
      <c r="P36" s="240">
        <f t="shared" si="29"/>
        <v>0</v>
      </c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0.0706748586244695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38.0%)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1811.0329095752811</v>
      </c>
      <c r="D55" s="188" t="s">
        <v>115</v>
      </c>
      <c r="H55" s="188" t="s">
        <v>9</v>
      </c>
    </row>
    <row r="56" spans="2:24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/>
      <c r="D59" s="188" t="s">
        <v>121</v>
      </c>
      <c r="H59" s="188" t="s">
        <v>120</v>
      </c>
      <c r="K59" s="228"/>
      <c r="L59" s="228"/>
      <c r="M59" s="229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4">
      <c r="C63" s="237">
        <v>0.38</v>
      </c>
      <c r="D63" s="188" t="s">
        <v>55</v>
      </c>
    </row>
    <row r="64" spans="2:24" ht="13.5" thickBot="1">
      <c r="D64" s="231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30">C66+1</f>
        <v>2018</v>
      </c>
      <c r="D67" s="57">
        <v>1.9E-2</v>
      </c>
      <c r="E67" s="104"/>
      <c r="F67" s="129">
        <f t="shared" ref="F67:F74" si="31">F66+1</f>
        <v>2027</v>
      </c>
      <c r="G67" s="57">
        <v>2.3E-2</v>
      </c>
      <c r="H67" s="104"/>
      <c r="I67" s="129">
        <f t="shared" ref="I67:I74" si="32">I66+1</f>
        <v>2036</v>
      </c>
      <c r="J67" s="129"/>
      <c r="K67" s="57">
        <v>2.3E-2</v>
      </c>
    </row>
    <row r="68" spans="3:11">
      <c r="C68" s="129">
        <f t="shared" si="30"/>
        <v>2019</v>
      </c>
      <c r="D68" s="57">
        <v>2.1999999999999999E-2</v>
      </c>
      <c r="E68" s="104"/>
      <c r="F68" s="129">
        <f t="shared" si="31"/>
        <v>2028</v>
      </c>
      <c r="G68" s="57">
        <v>2.3E-2</v>
      </c>
      <c r="H68" s="104"/>
      <c r="I68" s="129">
        <f t="shared" si="32"/>
        <v>2037</v>
      </c>
      <c r="J68" s="129"/>
      <c r="K68" s="57">
        <v>2.1999999999999999E-2</v>
      </c>
    </row>
    <row r="69" spans="3:11">
      <c r="C69" s="129">
        <f t="shared" si="30"/>
        <v>2020</v>
      </c>
      <c r="D69" s="57">
        <v>2.5999999999999999E-2</v>
      </c>
      <c r="E69" s="104"/>
      <c r="F69" s="129">
        <f t="shared" si="31"/>
        <v>2029</v>
      </c>
      <c r="G69" s="57">
        <v>2.3E-2</v>
      </c>
      <c r="H69" s="104"/>
      <c r="I69" s="129">
        <f t="shared" si="32"/>
        <v>2038</v>
      </c>
      <c r="J69" s="129"/>
      <c r="K69" s="57">
        <v>2.1999999999999999E-2</v>
      </c>
    </row>
    <row r="70" spans="3:11">
      <c r="C70" s="129">
        <f t="shared" si="30"/>
        <v>2021</v>
      </c>
      <c r="D70" s="57">
        <v>2.4E-2</v>
      </c>
      <c r="E70" s="104"/>
      <c r="F70" s="129">
        <f t="shared" si="31"/>
        <v>2030</v>
      </c>
      <c r="G70" s="57">
        <v>2.3E-2</v>
      </c>
      <c r="H70" s="104"/>
      <c r="I70" s="129">
        <f t="shared" si="32"/>
        <v>2039</v>
      </c>
      <c r="J70" s="129"/>
      <c r="K70" s="57">
        <v>2.1999999999999999E-2</v>
      </c>
    </row>
    <row r="71" spans="3:11">
      <c r="C71" s="129">
        <f t="shared" si="30"/>
        <v>2022</v>
      </c>
      <c r="D71" s="57">
        <v>2.3E-2</v>
      </c>
      <c r="E71" s="104"/>
      <c r="F71" s="129">
        <f t="shared" si="31"/>
        <v>2031</v>
      </c>
      <c r="G71" s="57">
        <v>2.3E-2</v>
      </c>
      <c r="H71" s="104"/>
      <c r="I71" s="129">
        <f t="shared" si="32"/>
        <v>2040</v>
      </c>
      <c r="J71" s="129"/>
      <c r="K71" s="57">
        <v>2.1999999999999999E-2</v>
      </c>
    </row>
    <row r="72" spans="3:11" s="190" customFormat="1">
      <c r="C72" s="129">
        <f t="shared" si="30"/>
        <v>2023</v>
      </c>
      <c r="D72" s="57">
        <v>2.3E-2</v>
      </c>
      <c r="E72" s="106"/>
      <c r="F72" s="129">
        <f t="shared" si="31"/>
        <v>2032</v>
      </c>
      <c r="G72" s="57">
        <v>2.1999999999999999E-2</v>
      </c>
      <c r="H72" s="106"/>
      <c r="I72" s="129">
        <f t="shared" si="32"/>
        <v>2041</v>
      </c>
      <c r="J72" s="129"/>
      <c r="K72" s="57">
        <v>2.1999999999999999E-2</v>
      </c>
    </row>
    <row r="73" spans="3:11" s="190" customFormat="1">
      <c r="C73" s="129">
        <f t="shared" si="30"/>
        <v>2024</v>
      </c>
      <c r="D73" s="57">
        <v>2.3E-2</v>
      </c>
      <c r="E73" s="106"/>
      <c r="F73" s="129">
        <f t="shared" si="31"/>
        <v>2033</v>
      </c>
      <c r="G73" s="57">
        <v>2.1999999999999999E-2</v>
      </c>
      <c r="H73" s="106"/>
      <c r="I73" s="129">
        <f t="shared" si="32"/>
        <v>2042</v>
      </c>
      <c r="J73" s="129"/>
      <c r="K73" s="57">
        <v>2.1999999999999999E-2</v>
      </c>
    </row>
    <row r="74" spans="3:11" s="190" customFormat="1">
      <c r="C74" s="129">
        <f t="shared" si="30"/>
        <v>2025</v>
      </c>
      <c r="D74" s="57">
        <v>2.3E-2</v>
      </c>
      <c r="E74" s="106"/>
      <c r="F74" s="129">
        <f t="shared" si="31"/>
        <v>2034</v>
      </c>
      <c r="G74" s="57">
        <v>2.3E-2</v>
      </c>
      <c r="H74" s="106"/>
      <c r="I74" s="129">
        <f t="shared" si="32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33"/>
  <sheetViews>
    <sheetView zoomScale="70" zoomScaleNormal="70" workbookViewId="0">
      <selection activeCell="C13" sqref="C13:O31"/>
    </sheetView>
  </sheetViews>
  <sheetFormatPr defaultRowHeight="12.75"/>
  <sheetData>
    <row r="3" spans="2:16" ht="15.75">
      <c r="B3" s="1" t="s">
        <v>176</v>
      </c>
      <c r="C3" s="1"/>
      <c r="D3" s="1"/>
      <c r="E3" s="1"/>
      <c r="F3" s="1"/>
      <c r="G3" s="301"/>
      <c r="H3" s="1"/>
      <c r="I3" s="1"/>
      <c r="J3" s="1"/>
      <c r="K3" s="1"/>
      <c r="L3" s="302"/>
      <c r="M3" s="303"/>
      <c r="N3" s="303"/>
      <c r="O3" s="303"/>
      <c r="P3" s="303"/>
    </row>
    <row r="4" spans="2:16" ht="14.25">
      <c r="B4" s="5" t="s">
        <v>177</v>
      </c>
      <c r="C4" s="5"/>
      <c r="D4" s="5"/>
      <c r="E4" s="5"/>
      <c r="F4" s="5"/>
      <c r="G4" s="5"/>
      <c r="H4" s="5"/>
      <c r="I4" s="5"/>
      <c r="J4" s="5"/>
      <c r="K4" s="5"/>
      <c r="L4" s="5"/>
      <c r="M4" s="304"/>
      <c r="N4" s="304"/>
      <c r="O4" s="304"/>
      <c r="P4" s="304"/>
    </row>
    <row r="5" spans="2:16" ht="14.25">
      <c r="B5" s="5" t="str">
        <f ca="1">'Table 1'!B5</f>
        <v>QF - Sch37 - UT - Wind - 10.0 MW and 31.0%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ht="14.25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304"/>
      <c r="N6" s="304"/>
      <c r="O6" s="304"/>
      <c r="P6" s="304"/>
    </row>
    <row r="7" spans="2:16">
      <c r="B7" s="4"/>
      <c r="C7" s="4"/>
      <c r="D7" s="305"/>
      <c r="E7" s="305"/>
      <c r="F7" s="305"/>
      <c r="G7" s="306"/>
      <c r="H7" s="306"/>
      <c r="I7" s="306"/>
      <c r="J7" s="306"/>
      <c r="K7" s="306"/>
      <c r="L7" s="306"/>
      <c r="M7" s="307"/>
      <c r="N7" s="4"/>
      <c r="O7" s="4"/>
      <c r="P7" s="4"/>
    </row>
    <row r="8" spans="2:16">
      <c r="B8" s="308" t="s">
        <v>0</v>
      </c>
      <c r="C8" s="308"/>
      <c r="D8" s="309" t="s">
        <v>178</v>
      </c>
      <c r="E8" s="310"/>
      <c r="F8" s="310"/>
      <c r="G8" s="309"/>
      <c r="H8" s="309"/>
      <c r="I8" s="311" t="s">
        <v>179</v>
      </c>
      <c r="J8" s="312"/>
      <c r="K8" s="312"/>
      <c r="L8" s="313"/>
      <c r="M8" s="314" t="s">
        <v>178</v>
      </c>
      <c r="N8" s="315"/>
      <c r="O8" s="316"/>
      <c r="P8" s="4"/>
    </row>
    <row r="9" spans="2:16">
      <c r="B9" s="317"/>
      <c r="C9" s="317" t="s">
        <v>180</v>
      </c>
      <c r="D9" s="318" t="s">
        <v>181</v>
      </c>
      <c r="E9" s="319" t="s">
        <v>182</v>
      </c>
      <c r="F9" s="319" t="s">
        <v>183</v>
      </c>
      <c r="G9" s="319" t="s">
        <v>184</v>
      </c>
      <c r="H9" s="320" t="s">
        <v>185</v>
      </c>
      <c r="I9" s="266" t="s">
        <v>186</v>
      </c>
      <c r="J9" s="266" t="s">
        <v>187</v>
      </c>
      <c r="K9" s="266" t="s">
        <v>188</v>
      </c>
      <c r="L9" s="266" t="s">
        <v>189</v>
      </c>
      <c r="M9" s="318" t="s">
        <v>190</v>
      </c>
      <c r="N9" s="319" t="s">
        <v>191</v>
      </c>
      <c r="O9" s="320" t="s">
        <v>192</v>
      </c>
      <c r="P9" s="4"/>
    </row>
    <row r="10" spans="2:16">
      <c r="B10" s="299"/>
      <c r="C10" s="299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6"/>
      <c r="P10" s="4"/>
    </row>
    <row r="11" spans="2:16">
      <c r="B11" s="322" t="s">
        <v>193</v>
      </c>
      <c r="C11" s="322"/>
      <c r="D11" s="4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6"/>
      <c r="P11" s="4"/>
    </row>
    <row r="12" spans="2:16">
      <c r="B12" s="323"/>
      <c r="C12" s="324"/>
      <c r="D12" s="9"/>
      <c r="E12" s="9"/>
      <c r="F12" s="9"/>
      <c r="G12" s="9"/>
      <c r="H12" s="14"/>
      <c r="I12" s="325"/>
      <c r="J12" s="326"/>
      <c r="K12" s="326"/>
      <c r="L12" s="327"/>
      <c r="M12" s="325"/>
      <c r="N12" s="326"/>
      <c r="O12" s="327"/>
      <c r="P12" s="4"/>
    </row>
    <row r="13" spans="2:16">
      <c r="B13" s="16">
        <f>YEAR('Table 5'!B13)</f>
        <v>2018</v>
      </c>
      <c r="C13" s="328">
        <f>'[6]Avoided Costs'!C7</f>
        <v>18.018131949324346</v>
      </c>
      <c r="D13" s="329">
        <f>'[6]Avoided Costs'!D7</f>
        <v>19.49489997224476</v>
      </c>
      <c r="E13" s="329">
        <f>'[6]Avoided Costs'!E7</f>
        <v>17.911568592480119</v>
      </c>
      <c r="F13" s="329">
        <f>'[6]Avoided Costs'!F7</f>
        <v>17.455416112833475</v>
      </c>
      <c r="G13" s="329">
        <f>'[6]Avoided Costs'!G7</f>
        <v>16.245373984606889</v>
      </c>
      <c r="H13" s="330">
        <f>'[6]Avoided Costs'!H7</f>
        <v>15.473648189412009</v>
      </c>
      <c r="I13" s="331">
        <f>'[6]Avoided Costs'!I7</f>
        <v>14.667235894272972</v>
      </c>
      <c r="J13" s="329">
        <f>'[6]Avoided Costs'!J7</f>
        <v>20.63056985869386</v>
      </c>
      <c r="K13" s="329">
        <f>'[6]Avoided Costs'!K7</f>
        <v>19.524897945575663</v>
      </c>
      <c r="L13" s="330">
        <f>'[6]Avoided Costs'!L7</f>
        <v>17.517632378217428</v>
      </c>
      <c r="M13" s="331">
        <f>'[6]Avoided Costs'!M7</f>
        <v>16.980764306030604</v>
      </c>
      <c r="N13" s="329">
        <f>'[6]Avoided Costs'!N7</f>
        <v>17.949018137579493</v>
      </c>
      <c r="O13" s="330">
        <f>'[6]Avoided Costs'!O7</f>
        <v>20.810550601082817</v>
      </c>
      <c r="P13" s="4"/>
    </row>
    <row r="14" spans="2:16">
      <c r="B14" s="16">
        <f>B13+1</f>
        <v>2019</v>
      </c>
      <c r="C14" s="328">
        <f>'[6]Avoided Costs'!C8</f>
        <v>18.292078176760956</v>
      </c>
      <c r="D14" s="329">
        <f>'[6]Avoided Costs'!D8</f>
        <v>21.397609898530899</v>
      </c>
      <c r="E14" s="329">
        <f>'[6]Avoided Costs'!E8</f>
        <v>19.111363453562717</v>
      </c>
      <c r="F14" s="329">
        <f>'[6]Avoided Costs'!F8</f>
        <v>17.922425069299603</v>
      </c>
      <c r="G14" s="329">
        <f>'[6]Avoided Costs'!G8</f>
        <v>16.241923774618993</v>
      </c>
      <c r="H14" s="330">
        <f>'[6]Avoided Costs'!H8</f>
        <v>15.744272806855951</v>
      </c>
      <c r="I14" s="331">
        <f>'[6]Avoided Costs'!I8</f>
        <v>15.910973239369103</v>
      </c>
      <c r="J14" s="329">
        <f>'[6]Avoided Costs'!J8</f>
        <v>20.565514974565698</v>
      </c>
      <c r="K14" s="329">
        <f>'[6]Avoided Costs'!K8</f>
        <v>19.71195824490994</v>
      </c>
      <c r="L14" s="330">
        <f>'[6]Avoided Costs'!L8</f>
        <v>17.554993175340808</v>
      </c>
      <c r="M14" s="331">
        <f>'[6]Avoided Costs'!M8</f>
        <v>17.581572901184785</v>
      </c>
      <c r="N14" s="329">
        <f>'[6]Avoided Costs'!N8</f>
        <v>17.732388486985176</v>
      </c>
      <c r="O14" s="330">
        <f>'[6]Avoided Costs'!O8</f>
        <v>19.11313751566621</v>
      </c>
      <c r="P14" s="4"/>
    </row>
    <row r="15" spans="2:16">
      <c r="B15" s="16">
        <f t="shared" ref="B15:B32" si="0">B14+1</f>
        <v>2020</v>
      </c>
      <c r="C15" s="328">
        <f>'[6]Avoided Costs'!C9</f>
        <v>19.802281294247681</v>
      </c>
      <c r="D15" s="329">
        <f>'[6]Avoided Costs'!D9</f>
        <v>21.393661014308925</v>
      </c>
      <c r="E15" s="329">
        <f>'[6]Avoided Costs'!E9</f>
        <v>22.075731627788617</v>
      </c>
      <c r="F15" s="329">
        <f>'[6]Avoided Costs'!F9</f>
        <v>19.660196728736569</v>
      </c>
      <c r="G15" s="329">
        <f>'[6]Avoided Costs'!G9</f>
        <v>18.267199910721594</v>
      </c>
      <c r="H15" s="330">
        <f>'[6]Avoided Costs'!H9</f>
        <v>17.164919399535957</v>
      </c>
      <c r="I15" s="331">
        <f>'[6]Avoided Costs'!I9</f>
        <v>17.443495020307509</v>
      </c>
      <c r="J15" s="329">
        <f>'[6]Avoided Costs'!J9</f>
        <v>21.000826900724775</v>
      </c>
      <c r="K15" s="329">
        <f>'[6]Avoided Costs'!K9</f>
        <v>20.049347100229955</v>
      </c>
      <c r="L15" s="330">
        <f>'[6]Avoided Costs'!L9</f>
        <v>17.554451602353403</v>
      </c>
      <c r="M15" s="331">
        <f>'[6]Avoided Costs'!M9</f>
        <v>19.24239226789631</v>
      </c>
      <c r="N15" s="329">
        <f>'[6]Avoided Costs'!N9</f>
        <v>19.806439662241786</v>
      </c>
      <c r="O15" s="330">
        <f>'[6]Avoided Costs'!O9</f>
        <v>23.54123416225519</v>
      </c>
      <c r="P15" s="4"/>
    </row>
    <row r="16" spans="2:16">
      <c r="B16" s="16">
        <f t="shared" si="0"/>
        <v>2021</v>
      </c>
      <c r="C16" s="328">
        <f>'[6]Avoided Costs'!C10</f>
        <v>-6.5730683023537164</v>
      </c>
      <c r="D16" s="329">
        <f>'[6]Avoided Costs'!D10</f>
        <v>-24.638332584106678</v>
      </c>
      <c r="E16" s="329">
        <f>'[6]Avoided Costs'!E10</f>
        <v>-21.880512425030471</v>
      </c>
      <c r="F16" s="329">
        <f>'[6]Avoided Costs'!F10</f>
        <v>-13.606847428916515</v>
      </c>
      <c r="G16" s="329">
        <f>'[6]Avoided Costs'!G10</f>
        <v>-8.7151462889790992</v>
      </c>
      <c r="H16" s="330">
        <f>'[6]Avoided Costs'!H10</f>
        <v>-5.3475196250778687</v>
      </c>
      <c r="I16" s="331">
        <f>'[6]Avoided Costs'!I10</f>
        <v>0.3750208527647611</v>
      </c>
      <c r="J16" s="329">
        <f>'[6]Avoided Costs'!J10</f>
        <v>6.7408502841679514</v>
      </c>
      <c r="K16" s="329">
        <f>'[6]Avoided Costs'!K10</f>
        <v>6.6165051624291022</v>
      </c>
      <c r="L16" s="330">
        <f>'[6]Avoided Costs'!L10</f>
        <v>3.277798682262036</v>
      </c>
      <c r="M16" s="331">
        <f>'[6]Avoided Costs'!M10</f>
        <v>-3.4116380840017393</v>
      </c>
      <c r="N16" s="329">
        <f>'[6]Avoided Costs'!N10</f>
        <v>-13.282279864250798</v>
      </c>
      <c r="O16" s="330">
        <f>'[6]Avoided Costs'!O10</f>
        <v>-15.543984753699656</v>
      </c>
      <c r="P16" s="4"/>
    </row>
    <row r="17" spans="2:16">
      <c r="B17" s="16">
        <f t="shared" si="0"/>
        <v>2022</v>
      </c>
      <c r="C17" s="328">
        <f>'[6]Avoided Costs'!C11</f>
        <v>-6.5246884587285088</v>
      </c>
      <c r="D17" s="329">
        <f>'[6]Avoided Costs'!D11</f>
        <v>-23.515768498334602</v>
      </c>
      <c r="E17" s="329">
        <f>'[6]Avoided Costs'!E11</f>
        <v>-21.551417730404442</v>
      </c>
      <c r="F17" s="329">
        <f>'[6]Avoided Costs'!F11</f>
        <v>-14.029621107391099</v>
      </c>
      <c r="G17" s="329">
        <f>'[6]Avoided Costs'!G11</f>
        <v>-9.5571271247251772</v>
      </c>
      <c r="H17" s="330">
        <f>'[6]Avoided Costs'!H11</f>
        <v>-5.345181388176111</v>
      </c>
      <c r="I17" s="331">
        <f>'[6]Avoided Costs'!I11</f>
        <v>0.87211964651710017</v>
      </c>
      <c r="J17" s="329">
        <f>'[6]Avoided Costs'!J11</f>
        <v>7.2036398444535941</v>
      </c>
      <c r="K17" s="329">
        <f>'[6]Avoided Costs'!K11</f>
        <v>6.9737344992933403</v>
      </c>
      <c r="L17" s="330">
        <f>'[6]Avoided Costs'!L11</f>
        <v>3.5584964860867156</v>
      </c>
      <c r="M17" s="331">
        <f>'[6]Avoided Costs'!M11</f>
        <v>-3.7420232762047134</v>
      </c>
      <c r="N17" s="329">
        <f>'[6]Avoided Costs'!N11</f>
        <v>-13.573057880009367</v>
      </c>
      <c r="O17" s="330">
        <f>'[6]Avoided Costs'!O11</f>
        <v>-16.188802239558068</v>
      </c>
      <c r="P17" s="4"/>
    </row>
    <row r="18" spans="2:16">
      <c r="B18" s="16">
        <f t="shared" si="0"/>
        <v>2023</v>
      </c>
      <c r="C18" s="328">
        <f>'[6]Avoided Costs'!C12</f>
        <v>-7.0154724742779013</v>
      </c>
      <c r="D18" s="329">
        <f>'[6]Avoided Costs'!D12</f>
        <v>-26.172284251684527</v>
      </c>
      <c r="E18" s="329">
        <f>'[6]Avoided Costs'!E12</f>
        <v>-22.635100038637098</v>
      </c>
      <c r="F18" s="329">
        <f>'[6]Avoided Costs'!F12</f>
        <v>-13.736826981053262</v>
      </c>
      <c r="G18" s="329">
        <f>'[6]Avoided Costs'!G12</f>
        <v>-9.4574445696548661</v>
      </c>
      <c r="H18" s="330">
        <f>'[6]Avoided Costs'!H12</f>
        <v>-6.0693012906820352</v>
      </c>
      <c r="I18" s="331">
        <f>'[6]Avoided Costs'!I12</f>
        <v>-0.14861418972006293</v>
      </c>
      <c r="J18" s="329">
        <f>'[6]Avoided Costs'!J12</f>
        <v>7.4104358513010435</v>
      </c>
      <c r="K18" s="329">
        <f>'[6]Avoided Costs'!K12</f>
        <v>6.7568624805336217</v>
      </c>
      <c r="L18" s="330">
        <f>'[6]Avoided Costs'!L12</f>
        <v>3.3426895068910216</v>
      </c>
      <c r="M18" s="331">
        <f>'[6]Avoided Costs'!M12</f>
        <v>-3.4663007816875542</v>
      </c>
      <c r="N18" s="329">
        <f>'[6]Avoided Costs'!N12</f>
        <v>-14.328068689145852</v>
      </c>
      <c r="O18" s="330">
        <f>'[6]Avoided Costs'!O12</f>
        <v>-16.742760495670449</v>
      </c>
      <c r="P18" s="4"/>
    </row>
    <row r="19" spans="2:16">
      <c r="B19" s="16">
        <f t="shared" si="0"/>
        <v>2024</v>
      </c>
      <c r="C19" s="328">
        <f>'[6]Avoided Costs'!C13</f>
        <v>-6.9939901213237894</v>
      </c>
      <c r="D19" s="329">
        <f>'[6]Avoided Costs'!D13</f>
        <v>-25.574622239023601</v>
      </c>
      <c r="E19" s="329">
        <f>'[6]Avoided Costs'!E13</f>
        <v>-23.874743536424017</v>
      </c>
      <c r="F19" s="329">
        <f>'[6]Avoided Costs'!F13</f>
        <v>-11.594479796133573</v>
      </c>
      <c r="G19" s="329">
        <f>'[6]Avoided Costs'!G13</f>
        <v>-12.067323923143833</v>
      </c>
      <c r="H19" s="330">
        <f>'[6]Avoided Costs'!H13</f>
        <v>-4.6806006992553897</v>
      </c>
      <c r="I19" s="331">
        <f>'[6]Avoided Costs'!I13</f>
        <v>1.0274917939888017</v>
      </c>
      <c r="J19" s="329">
        <f>'[6]Avoided Costs'!J13</f>
        <v>7.3545452384342695</v>
      </c>
      <c r="K19" s="329">
        <f>'[6]Avoided Costs'!K13</f>
        <v>7.5884462094108907</v>
      </c>
      <c r="L19" s="330">
        <f>'[6]Avoided Costs'!L13</f>
        <v>3.0471555453154258</v>
      </c>
      <c r="M19" s="331">
        <f>'[6]Avoided Costs'!M13</f>
        <v>-3.2236475377459981</v>
      </c>
      <c r="N19" s="329">
        <f>'[6]Avoided Costs'!N13</f>
        <v>-15.090400388050648</v>
      </c>
      <c r="O19" s="330">
        <f>'[6]Avoided Costs'!O13</f>
        <v>-17.577559790208188</v>
      </c>
      <c r="P19" s="4"/>
    </row>
    <row r="20" spans="2:16">
      <c r="B20" s="16">
        <f t="shared" si="0"/>
        <v>2025</v>
      </c>
      <c r="C20" s="328">
        <f>'[6]Avoided Costs'!C14</f>
        <v>-5.0243645490840381</v>
      </c>
      <c r="D20" s="329">
        <f>'[6]Avoided Costs'!D14</f>
        <v>-25.37415821921854</v>
      </c>
      <c r="E20" s="329">
        <f>'[6]Avoided Costs'!E14</f>
        <v>-21.791668340753443</v>
      </c>
      <c r="F20" s="329">
        <f>'[6]Avoided Costs'!F14</f>
        <v>-11.079699871392119</v>
      </c>
      <c r="G20" s="329">
        <f>'[6]Avoided Costs'!G14</f>
        <v>-10.195178037750592</v>
      </c>
      <c r="H20" s="330">
        <f>'[6]Avoided Costs'!H14</f>
        <v>-4.3175133070500031</v>
      </c>
      <c r="I20" s="331">
        <f>'[6]Avoided Costs'!I14</f>
        <v>2.1186768654494683</v>
      </c>
      <c r="J20" s="329">
        <f>'[6]Avoided Costs'!J14</f>
        <v>12.508792595252233</v>
      </c>
      <c r="K20" s="329">
        <f>'[6]Avoided Costs'!K14</f>
        <v>8.1916789174571676</v>
      </c>
      <c r="L20" s="330">
        <f>'[6]Avoided Costs'!L14</f>
        <v>3.5836360290933196</v>
      </c>
      <c r="M20" s="331">
        <f>'[6]Avoided Costs'!M14</f>
        <v>-2.3241892371529418</v>
      </c>
      <c r="N20" s="329">
        <f>'[6]Avoided Costs'!N14</f>
        <v>-8.6676465453248905</v>
      </c>
      <c r="O20" s="330">
        <f>'[6]Avoided Costs'!O14</f>
        <v>-15.246426618514924</v>
      </c>
      <c r="P20" s="4"/>
    </row>
    <row r="21" spans="2:16">
      <c r="B21" s="16">
        <f t="shared" si="0"/>
        <v>2026</v>
      </c>
      <c r="C21" s="328">
        <f>'[6]Avoided Costs'!C15</f>
        <v>-5.5398072865378527</v>
      </c>
      <c r="D21" s="329">
        <f>'[6]Avoided Costs'!D15</f>
        <v>-23.788781806624701</v>
      </c>
      <c r="E21" s="329">
        <f>'[6]Avoided Costs'!E15</f>
        <v>-21.975439741677533</v>
      </c>
      <c r="F21" s="329">
        <f>'[6]Avoided Costs'!F15</f>
        <v>-12.343443911049281</v>
      </c>
      <c r="G21" s="329">
        <f>'[6]Avoided Costs'!G15</f>
        <v>-6.3900658817503952</v>
      </c>
      <c r="H21" s="330">
        <f>'[6]Avoided Costs'!H15</f>
        <v>-4.2350763895079861</v>
      </c>
      <c r="I21" s="331">
        <f>'[6]Avoided Costs'!I15</f>
        <v>2.3179463529122408</v>
      </c>
      <c r="J21" s="329">
        <f>'[6]Avoided Costs'!J15</f>
        <v>9.5484354916734073</v>
      </c>
      <c r="K21" s="329">
        <f>'[6]Avoided Costs'!K15</f>
        <v>8.7589918471361994</v>
      </c>
      <c r="L21" s="330">
        <f>'[6]Avoided Costs'!L15</f>
        <v>4.2470694249877994</v>
      </c>
      <c r="M21" s="331">
        <f>'[6]Avoided Costs'!M15</f>
        <v>-2.5774667207789208</v>
      </c>
      <c r="N21" s="329">
        <f>'[6]Avoided Costs'!N15</f>
        <v>-13.921093506752355</v>
      </c>
      <c r="O21" s="330">
        <f>'[6]Avoided Costs'!O15</f>
        <v>-16.671389570398407</v>
      </c>
      <c r="P21" s="4"/>
    </row>
    <row r="22" spans="2:16">
      <c r="B22" s="16">
        <f t="shared" si="0"/>
        <v>2027</v>
      </c>
      <c r="C22" s="328">
        <f>'[6]Avoided Costs'!C16</f>
        <v>-5.3074370283395567</v>
      </c>
      <c r="D22" s="329">
        <f>'[6]Avoided Costs'!D16</f>
        <v>-23.22225930395091</v>
      </c>
      <c r="E22" s="329">
        <f>'[6]Avoided Costs'!E16</f>
        <v>-22.988061254801508</v>
      </c>
      <c r="F22" s="329">
        <f>'[6]Avoided Costs'!F16</f>
        <v>-12.349623400247348</v>
      </c>
      <c r="G22" s="329">
        <f>'[6]Avoided Costs'!G16</f>
        <v>-12.225557448274941</v>
      </c>
      <c r="H22" s="330">
        <f>'[6]Avoided Costs'!H16</f>
        <v>-3.8072491542358176</v>
      </c>
      <c r="I22" s="331">
        <f>'[6]Avoided Costs'!I16</f>
        <v>3.7940524846819161</v>
      </c>
      <c r="J22" s="329">
        <f>'[6]Avoided Costs'!J16</f>
        <v>10.002248649744525</v>
      </c>
      <c r="K22" s="329">
        <f>'[6]Avoided Costs'!K16</f>
        <v>9.1647225919770232</v>
      </c>
      <c r="L22" s="330">
        <f>'[6]Avoided Costs'!L16</f>
        <v>8.5388487540838511</v>
      </c>
      <c r="M22" s="331">
        <f>'[6]Avoided Costs'!M16</f>
        <v>-4.0786990849384495</v>
      </c>
      <c r="N22" s="329">
        <f>'[6]Avoided Costs'!N16</f>
        <v>-14.850268524651666</v>
      </c>
      <c r="O22" s="330">
        <f>'[6]Avoided Costs'!O16</f>
        <v>-14.268714463494883</v>
      </c>
      <c r="P22" s="4"/>
    </row>
    <row r="23" spans="2:16">
      <c r="B23" s="16">
        <f t="shared" si="0"/>
        <v>2028</v>
      </c>
      <c r="C23" s="328">
        <f>'[6]Avoided Costs'!C17</f>
        <v>-9.3756717704943462</v>
      </c>
      <c r="D23" s="329">
        <f>'[6]Avoided Costs'!D17</f>
        <v>-29.61819521242861</v>
      </c>
      <c r="E23" s="329">
        <f>'[6]Avoided Costs'!E17</f>
        <v>-34.701048111229085</v>
      </c>
      <c r="F23" s="329">
        <f>'[6]Avoided Costs'!F17</f>
        <v>-17.064528700021903</v>
      </c>
      <c r="G23" s="329">
        <f>'[6]Avoided Costs'!G17</f>
        <v>-14.420612966819446</v>
      </c>
      <c r="H23" s="330">
        <f>'[6]Avoided Costs'!H17</f>
        <v>-8.2086640473763879</v>
      </c>
      <c r="I23" s="331">
        <f>'[6]Avoided Costs'!I17</f>
        <v>-0.96296836740819947</v>
      </c>
      <c r="J23" s="329">
        <f>'[6]Avoided Costs'!J17</f>
        <v>9.2764257923119793</v>
      </c>
      <c r="K23" s="329">
        <f>'[6]Avoided Costs'!K17</f>
        <v>10.01955831804991</v>
      </c>
      <c r="L23" s="330">
        <f>'[6]Avoided Costs'!L17</f>
        <v>4.5881453437747792</v>
      </c>
      <c r="M23" s="331">
        <f>'[6]Avoided Costs'!M17</f>
        <v>-4.8645188572229241</v>
      </c>
      <c r="N23" s="329">
        <f>'[6]Avoided Costs'!N17</f>
        <v>-21.411363611078226</v>
      </c>
      <c r="O23" s="330">
        <f>'[6]Avoided Costs'!O17</f>
        <v>-19.966845843471013</v>
      </c>
      <c r="P23" s="4"/>
    </row>
    <row r="24" spans="2:16">
      <c r="B24" s="16">
        <f t="shared" si="0"/>
        <v>2029</v>
      </c>
      <c r="C24" s="328">
        <f>'[6]Avoided Costs'!C18</f>
        <v>-10.490098573379422</v>
      </c>
      <c r="D24" s="329">
        <f>'[6]Avoided Costs'!D18</f>
        <v>-37.385150247897421</v>
      </c>
      <c r="E24" s="329">
        <f>'[6]Avoided Costs'!E18</f>
        <v>-33.463248802052803</v>
      </c>
      <c r="F24" s="329">
        <f>'[6]Avoided Costs'!F18</f>
        <v>-18.64835017175298</v>
      </c>
      <c r="G24" s="329">
        <f>'[6]Avoided Costs'!G18</f>
        <v>-16.502553491484903</v>
      </c>
      <c r="H24" s="330">
        <f>'[6]Avoided Costs'!H18</f>
        <v>-10.047540610315702</v>
      </c>
      <c r="I24" s="331">
        <f>'[6]Avoided Costs'!I18</f>
        <v>-2.6279066396267923</v>
      </c>
      <c r="J24" s="329">
        <f>'[6]Avoided Costs'!J18</f>
        <v>10.275082068019037</v>
      </c>
      <c r="K24" s="329">
        <f>'[6]Avoided Costs'!K18</f>
        <v>13.219664698911757</v>
      </c>
      <c r="L24" s="330">
        <f>'[6]Avoided Costs'!L18</f>
        <v>5.4358711767951249</v>
      </c>
      <c r="M24" s="331">
        <f>'[6]Avoided Costs'!M18</f>
        <v>-6.2403090241347057</v>
      </c>
      <c r="N24" s="329">
        <f>'[6]Avoided Costs'!N18</f>
        <v>-21.1081541679388</v>
      </c>
      <c r="O24" s="330">
        <f>'[6]Avoided Costs'!O18</f>
        <v>-26.00899764356646</v>
      </c>
      <c r="P24" s="4"/>
    </row>
    <row r="25" spans="2:16">
      <c r="B25" s="16">
        <f t="shared" si="0"/>
        <v>2030</v>
      </c>
      <c r="C25" s="328">
        <f>'[6]Avoided Costs'!C19</f>
        <v>-10.6242347876584</v>
      </c>
      <c r="D25" s="329">
        <f>'[6]Avoided Costs'!D19</f>
        <v>-40.199999300319156</v>
      </c>
      <c r="E25" s="329">
        <f>'[6]Avoided Costs'!E19</f>
        <v>-36.149756252771184</v>
      </c>
      <c r="F25" s="329">
        <f>'[6]Avoided Costs'!F19</f>
        <v>-20.744191880970551</v>
      </c>
      <c r="G25" s="329">
        <f>'[6]Avoided Costs'!G19</f>
        <v>-16.510362554369845</v>
      </c>
      <c r="H25" s="330">
        <f>'[6]Avoided Costs'!H19</f>
        <v>-8.6915509204438433</v>
      </c>
      <c r="I25" s="331">
        <f>'[6]Avoided Costs'!I19</f>
        <v>-0.58483290843447555</v>
      </c>
      <c r="J25" s="329">
        <f>'[6]Avoided Costs'!J19</f>
        <v>10.251241274314415</v>
      </c>
      <c r="K25" s="329">
        <f>'[6]Avoided Costs'!K19</f>
        <v>13.908183430291668</v>
      </c>
      <c r="L25" s="330">
        <f>'[6]Avoided Costs'!L19</f>
        <v>5.6450900205851484</v>
      </c>
      <c r="M25" s="331">
        <f>'[6]Avoided Costs'!M19</f>
        <v>-8.1315438689112902</v>
      </c>
      <c r="N25" s="329">
        <f>'[6]Avoided Costs'!N19</f>
        <v>-21.489713232112095</v>
      </c>
      <c r="O25" s="330">
        <f>'[6]Avoided Costs'!O19</f>
        <v>-22.936466595848358</v>
      </c>
      <c r="P25" s="4"/>
    </row>
    <row r="26" spans="2:16">
      <c r="B26" s="16">
        <f t="shared" si="0"/>
        <v>2031</v>
      </c>
      <c r="C26" s="328">
        <f>'[6]Avoided Costs'!C20</f>
        <v>-10.634718287424612</v>
      </c>
      <c r="D26" s="329">
        <f>'[6]Avoided Costs'!D20</f>
        <v>-39.998487674947846</v>
      </c>
      <c r="E26" s="329">
        <f>'[6]Avoided Costs'!E20</f>
        <v>-40.154626329725737</v>
      </c>
      <c r="F26" s="329">
        <f>'[6]Avoided Costs'!F20</f>
        <v>-23.232205437605444</v>
      </c>
      <c r="G26" s="329">
        <f>'[6]Avoided Costs'!G20</f>
        <v>-16.79731933422994</v>
      </c>
      <c r="H26" s="330">
        <f>'[6]Avoided Costs'!H20</f>
        <v>-7.9489813148865434</v>
      </c>
      <c r="I26" s="331">
        <f>'[6]Avoided Costs'!I20</f>
        <v>-0.12246184421966687</v>
      </c>
      <c r="J26" s="329">
        <f>'[6]Avoided Costs'!J20</f>
        <v>13.618823248107134</v>
      </c>
      <c r="K26" s="329">
        <f>'[6]Avoided Costs'!K20</f>
        <v>14.312960249406419</v>
      </c>
      <c r="L26" s="330">
        <f>'[6]Avoided Costs'!L20</f>
        <v>6.4920960809792954</v>
      </c>
      <c r="M26" s="331">
        <f>'[6]Avoided Costs'!M20</f>
        <v>-5.1806829380925503</v>
      </c>
      <c r="N26" s="329">
        <f>'[6]Avoided Costs'!N20</f>
        <v>-23.308287576662849</v>
      </c>
      <c r="O26" s="330">
        <f>'[6]Avoided Costs'!O20</f>
        <v>-25.06390204494565</v>
      </c>
      <c r="P26" s="4"/>
    </row>
    <row r="27" spans="2:16">
      <c r="B27" s="16">
        <f t="shared" si="0"/>
        <v>2032</v>
      </c>
      <c r="C27" s="328">
        <f>'[6]Avoided Costs'!C21</f>
        <v>-10.999468433169262</v>
      </c>
      <c r="D27" s="329">
        <f>'[6]Avoided Costs'!D21</f>
        <v>-41.10789776368965</v>
      </c>
      <c r="E27" s="329">
        <f>'[6]Avoided Costs'!E21</f>
        <v>-42.275520793753564</v>
      </c>
      <c r="F27" s="329">
        <f>'[6]Avoided Costs'!F21</f>
        <v>-25.329985043002267</v>
      </c>
      <c r="G27" s="329">
        <f>'[6]Avoided Costs'!G21</f>
        <v>-15.878748643178568</v>
      </c>
      <c r="H27" s="330">
        <f>'[6]Avoided Costs'!H21</f>
        <v>-8.2556613318561229</v>
      </c>
      <c r="I27" s="331">
        <f>'[6]Avoided Costs'!I21</f>
        <v>0.69258326010263993</v>
      </c>
      <c r="J27" s="329">
        <f>'[6]Avoided Costs'!J21</f>
        <v>13.263155911571216</v>
      </c>
      <c r="K27" s="329">
        <f>'[6]Avoided Costs'!K21</f>
        <v>13.488779359153009</v>
      </c>
      <c r="L27" s="330">
        <f>'[6]Avoided Costs'!L21</f>
        <v>8.7372784863080408</v>
      </c>
      <c r="M27" s="331">
        <f>'[6]Avoided Costs'!M21</f>
        <v>-5.7377289680058823</v>
      </c>
      <c r="N27" s="329">
        <f>'[6]Avoided Costs'!N21</f>
        <v>-22.957164803666455</v>
      </c>
      <c r="O27" s="330">
        <f>'[6]Avoided Costs'!O21</f>
        <v>-25.969447907800518</v>
      </c>
      <c r="P27" s="4"/>
    </row>
    <row r="28" spans="2:16">
      <c r="B28" s="16">
        <f t="shared" si="0"/>
        <v>2033</v>
      </c>
      <c r="C28" s="328">
        <f>'[6]Avoided Costs'!C22</f>
        <v>-11.302652526254201</v>
      </c>
      <c r="D28" s="329">
        <f>'[6]Avoided Costs'!D22</f>
        <v>-46.901795355442196</v>
      </c>
      <c r="E28" s="329">
        <f>'[6]Avoided Costs'!E22</f>
        <v>-42.707367682137217</v>
      </c>
      <c r="F28" s="329">
        <f>'[6]Avoided Costs'!F22</f>
        <v>-23.249503708202074</v>
      </c>
      <c r="G28" s="329">
        <f>'[6]Avoided Costs'!G22</f>
        <v>-15.985040647286807</v>
      </c>
      <c r="H28" s="330">
        <f>'[6]Avoided Costs'!H22</f>
        <v>-7.0571338178993255</v>
      </c>
      <c r="I28" s="331">
        <f>'[6]Avoided Costs'!I22</f>
        <v>1.8732350204230923</v>
      </c>
      <c r="J28" s="329">
        <f>'[6]Avoided Costs'!J22</f>
        <v>13.40499254321945</v>
      </c>
      <c r="K28" s="329">
        <f>'[6]Avoided Costs'!K22</f>
        <v>14.82903975217717</v>
      </c>
      <c r="L28" s="330">
        <f>'[6]Avoided Costs'!L22</f>
        <v>9.2179261813691973</v>
      </c>
      <c r="M28" s="331">
        <f>'[6]Avoided Costs'!M22</f>
        <v>-5.3530862691055132</v>
      </c>
      <c r="N28" s="329">
        <f>'[6]Avoided Costs'!N22</f>
        <v>-25.926588825357673</v>
      </c>
      <c r="O28" s="330">
        <f>'[6]Avoided Costs'!O22</f>
        <v>-28.288622853332697</v>
      </c>
      <c r="P28" s="4"/>
    </row>
    <row r="29" spans="2:16">
      <c r="B29" s="16">
        <f t="shared" si="0"/>
        <v>2034</v>
      </c>
      <c r="C29" s="328">
        <f>'[6]Avoided Costs'!C23</f>
        <v>-11.805718965444258</v>
      </c>
      <c r="D29" s="329">
        <f>'[6]Avoided Costs'!D23</f>
        <v>-50.097323824546073</v>
      </c>
      <c r="E29" s="329">
        <f>'[6]Avoided Costs'!E23</f>
        <v>-42.42975900224009</v>
      </c>
      <c r="F29" s="329">
        <f>'[6]Avoided Costs'!F23</f>
        <v>-22.718508694375323</v>
      </c>
      <c r="G29" s="329">
        <f>'[6]Avoided Costs'!G23</f>
        <v>-17.389041118845935</v>
      </c>
      <c r="H29" s="330">
        <f>'[6]Avoided Costs'!H23</f>
        <v>-7.3579981793848113</v>
      </c>
      <c r="I29" s="331">
        <f>'[6]Avoided Costs'!I23</f>
        <v>2.1058823447317851</v>
      </c>
      <c r="J29" s="329">
        <f>'[6]Avoided Costs'!J23</f>
        <v>15.256579575872102</v>
      </c>
      <c r="K29" s="329">
        <f>'[6]Avoided Costs'!K23</f>
        <v>16.051479253001517</v>
      </c>
      <c r="L29" s="330">
        <f>'[6]Avoided Costs'!L23</f>
        <v>9.710039542036057</v>
      </c>
      <c r="M29" s="331">
        <f>'[6]Avoided Costs'!M23</f>
        <v>-5.9874199304042985</v>
      </c>
      <c r="N29" s="329">
        <f>'[6]Avoided Costs'!N23</f>
        <v>-28.659164836020373</v>
      </c>
      <c r="O29" s="330">
        <f>'[6]Avoided Costs'!O23</f>
        <v>-31.106667085672115</v>
      </c>
      <c r="P29" s="4"/>
    </row>
    <row r="30" spans="2:16">
      <c r="B30" s="16">
        <f t="shared" si="0"/>
        <v>2035</v>
      </c>
      <c r="C30" s="328">
        <f>'[6]Avoided Costs'!C24</f>
        <v>-11.675503496068121</v>
      </c>
      <c r="D30" s="329">
        <f>'[6]Avoided Costs'!D24</f>
        <v>-50.77806480787914</v>
      </c>
      <c r="E30" s="329">
        <f>'[6]Avoided Costs'!E24</f>
        <v>-44.595654463566568</v>
      </c>
      <c r="F30" s="329">
        <f>'[6]Avoided Costs'!F24</f>
        <v>-23.448648394411169</v>
      </c>
      <c r="G30" s="329">
        <f>'[6]Avoided Costs'!G24</f>
        <v>-17.894038628623736</v>
      </c>
      <c r="H30" s="330">
        <f>'[6]Avoided Costs'!H24</f>
        <v>-6.7520881656062741</v>
      </c>
      <c r="I30" s="331">
        <f>'[6]Avoided Costs'!I24</f>
        <v>1.9672382579759498</v>
      </c>
      <c r="J30" s="329">
        <f>'[6]Avoided Costs'!J24</f>
        <v>16.041426566313412</v>
      </c>
      <c r="K30" s="329">
        <f>'[6]Avoided Costs'!K24</f>
        <v>18.121162783192872</v>
      </c>
      <c r="L30" s="330">
        <f>'[6]Avoided Costs'!L24</f>
        <v>10.254048102254226</v>
      </c>
      <c r="M30" s="331">
        <f>'[6]Avoided Costs'!M24</f>
        <v>-5.5379691938811373</v>
      </c>
      <c r="N30" s="329">
        <f>'[6]Avoided Costs'!N24</f>
        <v>-28.707126275291667</v>
      </c>
      <c r="O30" s="330">
        <f>'[6]Avoided Costs'!O24</f>
        <v>-30.974833038030091</v>
      </c>
      <c r="P30" s="4"/>
    </row>
    <row r="31" spans="2:16">
      <c r="B31" s="16">
        <f t="shared" si="0"/>
        <v>2036</v>
      </c>
      <c r="C31" s="328">
        <f>'[6]Avoided Costs'!C25</f>
        <v>-11.028457258703718</v>
      </c>
      <c r="D31" s="329">
        <f>'[6]Avoided Costs'!D25</f>
        <v>-49.909652149443581</v>
      </c>
      <c r="E31" s="329">
        <f>'[6]Avoided Costs'!E25</f>
        <v>-41.604819373747304</v>
      </c>
      <c r="F31" s="329">
        <f>'[6]Avoided Costs'!F25</f>
        <v>-21.695879608349909</v>
      </c>
      <c r="G31" s="329">
        <f>'[6]Avoided Costs'!G25</f>
        <v>-17.374742517365899</v>
      </c>
      <c r="H31" s="330">
        <f>'[6]Avoided Costs'!H25</f>
        <v>-6.5040066934872742</v>
      </c>
      <c r="I31" s="331">
        <f>'[6]Avoided Costs'!I25</f>
        <v>2.0182004176833104</v>
      </c>
      <c r="J31" s="329">
        <f>'[6]Avoided Costs'!J25</f>
        <v>16.597575975788963</v>
      </c>
      <c r="K31" s="329">
        <f>'[6]Avoided Costs'!K25</f>
        <v>19.332700581140184</v>
      </c>
      <c r="L31" s="330">
        <f>'[6]Avoided Costs'!L25</f>
        <v>9.8692278925032575</v>
      </c>
      <c r="M31" s="331">
        <f>'[6]Avoided Costs'!M25</f>
        <v>-6.3492405434129457</v>
      </c>
      <c r="N31" s="329">
        <f>'[6]Avoided Costs'!N25</f>
        <v>-29.206728133341905</v>
      </c>
      <c r="O31" s="330">
        <f>'[6]Avoided Costs'!O25</f>
        <v>-27.944866359423578</v>
      </c>
      <c r="P31" s="4"/>
    </row>
    <row r="32" spans="2:16" hidden="1">
      <c r="B32" s="332">
        <f t="shared" si="0"/>
        <v>2037</v>
      </c>
      <c r="C32" s="333">
        <f>'[6]Avoided Costs'!C26</f>
        <v>0</v>
      </c>
      <c r="D32" s="334">
        <f>'[6]Avoided Costs'!D26</f>
        <v>0</v>
      </c>
      <c r="E32" s="334">
        <f>'[6]Avoided Costs'!E26</f>
        <v>0</v>
      </c>
      <c r="F32" s="334">
        <f>'[6]Avoided Costs'!F26</f>
        <v>0</v>
      </c>
      <c r="G32" s="334">
        <f>'[6]Avoided Costs'!G26</f>
        <v>0</v>
      </c>
      <c r="H32" s="335">
        <f>'[6]Avoided Costs'!H26</f>
        <v>0</v>
      </c>
      <c r="I32" s="336">
        <f>'[6]Avoided Costs'!I26</f>
        <v>0</v>
      </c>
      <c r="J32" s="334">
        <f>'[6]Avoided Costs'!J26</f>
        <v>0</v>
      </c>
      <c r="K32" s="334">
        <f>'[6]Avoided Costs'!K26</f>
        <v>0</v>
      </c>
      <c r="L32" s="335">
        <f>'[6]Avoided Costs'!L26</f>
        <v>0</v>
      </c>
      <c r="M32" s="336">
        <f>'[6]Avoided Costs'!M26</f>
        <v>0</v>
      </c>
      <c r="N32" s="334">
        <f>'[6]Avoided Costs'!N26</f>
        <v>0</v>
      </c>
      <c r="O32" s="335">
        <f>'[6]Avoided Costs'!O26</f>
        <v>0</v>
      </c>
      <c r="P32" s="4"/>
    </row>
    <row r="33" spans="2:16">
      <c r="B33" s="4"/>
      <c r="C33" s="4"/>
      <c r="D33" s="11"/>
      <c r="E33" s="11"/>
      <c r="F33" s="11"/>
      <c r="G33" s="4"/>
      <c r="H33" s="4"/>
      <c r="I33" s="4"/>
      <c r="J33" s="4"/>
      <c r="K33" s="4"/>
      <c r="L33" s="4"/>
      <c r="M33" s="337"/>
      <c r="N33" s="4"/>
      <c r="O33" s="4"/>
      <c r="P33" s="4"/>
    </row>
  </sheetData>
  <conditionalFormatting sqref="C29:O31">
    <cfRule type="cellIs" dxfId="0" priority="1" stopIfTrue="1" operator="equal">
      <formula>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77"/>
  <sheetViews>
    <sheetView view="pageBreakPreview" zoomScale="80" zoomScaleNormal="100" zoomScaleSheetLayoutView="80" workbookViewId="0">
      <selection activeCell="C5" sqref="C5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8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3.83203125" style="188" customWidth="1"/>
    <col min="9" max="10" width="12.5" style="188" customWidth="1"/>
    <col min="11" max="11" width="11.6640625" style="188" customWidth="1"/>
    <col min="12" max="12" width="9.33203125" style="188"/>
    <col min="13" max="13" width="6.1640625" style="188" customWidth="1"/>
    <col min="14" max="14" width="7.83203125" style="243" customWidth="1"/>
    <col min="15" max="16384" width="9.33203125" style="188"/>
  </cols>
  <sheetData>
    <row r="1" spans="2:16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6" ht="15.75">
      <c r="B2" s="186" t="s">
        <v>163</v>
      </c>
      <c r="C2" s="187"/>
      <c r="D2" s="187"/>
      <c r="E2" s="187"/>
      <c r="F2" s="187"/>
      <c r="G2" s="187"/>
      <c r="H2" s="187"/>
      <c r="I2" s="187"/>
      <c r="J2" s="187"/>
    </row>
    <row r="3" spans="2:16" ht="15.75">
      <c r="B3" s="186"/>
      <c r="C3" s="187"/>
      <c r="D3" s="187"/>
      <c r="E3" s="187"/>
      <c r="F3" s="187"/>
      <c r="G3" s="187"/>
      <c r="H3" s="187"/>
      <c r="I3" s="187"/>
      <c r="J3" s="187"/>
    </row>
    <row r="4" spans="2:16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6" ht="51.75" customHeight="1">
      <c r="B5" s="191" t="s">
        <v>0</v>
      </c>
      <c r="C5" s="192" t="s">
        <v>174</v>
      </c>
      <c r="D5" s="192" t="s">
        <v>164</v>
      </c>
      <c r="E5" s="19" t="s">
        <v>73</v>
      </c>
      <c r="H5" s="243"/>
      <c r="N5" s="188"/>
    </row>
    <row r="6" spans="2:16" ht="24" customHeight="1">
      <c r="B6" s="193"/>
      <c r="C6" s="195" t="s">
        <v>9</v>
      </c>
      <c r="D6" s="194" t="s">
        <v>165</v>
      </c>
      <c r="E6" s="23" t="s">
        <v>9</v>
      </c>
      <c r="H6" s="243"/>
      <c r="N6" s="188"/>
    </row>
    <row r="7" spans="2:16">
      <c r="C7" s="196" t="s">
        <v>2</v>
      </c>
      <c r="D7" s="196" t="s">
        <v>4</v>
      </c>
      <c r="E7" s="196" t="s">
        <v>29</v>
      </c>
      <c r="H7" s="243"/>
      <c r="N7" s="188"/>
    </row>
    <row r="8" spans="2:16" ht="6" customHeight="1">
      <c r="H8" s="243"/>
      <c r="N8" s="188"/>
    </row>
    <row r="9" spans="2:16" ht="15.75">
      <c r="B9" s="60" t="str">
        <f>B2</f>
        <v>2017 IRP Aeolus-Bridger/Anticline Transmission</v>
      </c>
      <c r="D9" s="190"/>
      <c r="E9" s="190"/>
      <c r="N9" s="188"/>
    </row>
    <row r="10" spans="2:16">
      <c r="B10" s="210">
        <v>2020</v>
      </c>
      <c r="C10" s="199">
        <f>ROUND(C11/(1+$D44),2)</f>
        <v>47.36</v>
      </c>
      <c r="D10" s="210">
        <v>2</v>
      </c>
      <c r="E10" s="201">
        <f t="shared" ref="E10:E32" si="0">SUM(C10:C10)*D10/12</f>
        <v>7.8933333333333335</v>
      </c>
      <c r="F10" s="190"/>
      <c r="G10" s="230"/>
      <c r="M10" s="244"/>
      <c r="N10" s="207"/>
      <c r="O10" s="208"/>
      <c r="P10" s="209"/>
    </row>
    <row r="11" spans="2:16">
      <c r="B11" s="210">
        <f t="shared" ref="B11:B32" si="1">B10+1</f>
        <v>2021</v>
      </c>
      <c r="C11" s="199">
        <f>D36</f>
        <v>48.5910167356733</v>
      </c>
      <c r="D11" s="210">
        <v>12</v>
      </c>
      <c r="E11" s="201">
        <f t="shared" si="0"/>
        <v>48.5910167356733</v>
      </c>
      <c r="F11" s="190"/>
      <c r="G11" s="230"/>
      <c r="M11" s="244"/>
      <c r="N11" s="284"/>
      <c r="O11" s="284"/>
      <c r="P11" s="209"/>
    </row>
    <row r="12" spans="2:16">
      <c r="B12" s="210">
        <f t="shared" si="1"/>
        <v>2022</v>
      </c>
      <c r="C12" s="199">
        <f>ROUND(C11*(1+$D46),2)</f>
        <v>49.71</v>
      </c>
      <c r="D12" s="210">
        <v>12</v>
      </c>
      <c r="E12" s="201">
        <f t="shared" si="0"/>
        <v>49.71</v>
      </c>
      <c r="F12" s="190"/>
      <c r="H12" s="244"/>
      <c r="J12" s="285"/>
      <c r="N12" s="188"/>
    </row>
    <row r="13" spans="2:16">
      <c r="B13" s="210">
        <f t="shared" si="1"/>
        <v>2023</v>
      </c>
      <c r="C13" s="199">
        <f>ROUND(C12*(1+$D47),2)</f>
        <v>50.85</v>
      </c>
      <c r="D13" s="210">
        <v>12</v>
      </c>
      <c r="E13" s="201">
        <f t="shared" si="0"/>
        <v>50.85</v>
      </c>
      <c r="F13" s="190"/>
      <c r="H13" s="244"/>
      <c r="I13" s="207"/>
      <c r="J13" s="285"/>
      <c r="N13" s="188"/>
    </row>
    <row r="14" spans="2:16">
      <c r="B14" s="210">
        <f t="shared" si="1"/>
        <v>2024</v>
      </c>
      <c r="C14" s="199">
        <f>ROUND(C13*(1+$D48),2)</f>
        <v>52.02</v>
      </c>
      <c r="D14" s="210">
        <v>12</v>
      </c>
      <c r="E14" s="201">
        <f t="shared" si="0"/>
        <v>52.02</v>
      </c>
      <c r="F14" s="190"/>
      <c r="H14" s="244"/>
      <c r="K14" s="286"/>
      <c r="N14" s="188"/>
    </row>
    <row r="15" spans="2:16">
      <c r="B15" s="210">
        <f t="shared" si="1"/>
        <v>2025</v>
      </c>
      <c r="C15" s="199">
        <f>ROUND(C14*(1+$D49),2)</f>
        <v>53.22</v>
      </c>
      <c r="D15" s="210">
        <v>12</v>
      </c>
      <c r="E15" s="201">
        <f t="shared" si="0"/>
        <v>53.22</v>
      </c>
      <c r="F15" s="190"/>
      <c r="H15" s="244"/>
      <c r="N15" s="188"/>
    </row>
    <row r="16" spans="2:16">
      <c r="B16" s="210">
        <f t="shared" si="1"/>
        <v>2026</v>
      </c>
      <c r="C16" s="199">
        <f t="shared" ref="C16:C24" si="2">ROUND(C15*(1+$G41),2)</f>
        <v>54.44</v>
      </c>
      <c r="D16" s="210">
        <v>12</v>
      </c>
      <c r="E16" s="201">
        <f t="shared" si="0"/>
        <v>54.44</v>
      </c>
      <c r="F16" s="190"/>
      <c r="H16" s="244"/>
      <c r="J16" s="241"/>
      <c r="N16" s="188"/>
    </row>
    <row r="17" spans="2:14">
      <c r="B17" s="210">
        <f t="shared" si="1"/>
        <v>2027</v>
      </c>
      <c r="C17" s="199">
        <f t="shared" si="2"/>
        <v>55.69</v>
      </c>
      <c r="D17" s="210">
        <v>12</v>
      </c>
      <c r="E17" s="201">
        <f t="shared" si="0"/>
        <v>55.69</v>
      </c>
      <c r="F17" s="190"/>
      <c r="H17" s="244"/>
      <c r="N17" s="188"/>
    </row>
    <row r="18" spans="2:14">
      <c r="B18" s="210">
        <f t="shared" si="1"/>
        <v>2028</v>
      </c>
      <c r="C18" s="199">
        <f t="shared" si="2"/>
        <v>56.97</v>
      </c>
      <c r="D18" s="210">
        <v>12</v>
      </c>
      <c r="E18" s="201">
        <f t="shared" si="0"/>
        <v>56.97</v>
      </c>
      <c r="F18" s="190"/>
      <c r="H18" s="244"/>
      <c r="N18" s="188"/>
    </row>
    <row r="19" spans="2:14">
      <c r="B19" s="210">
        <f t="shared" si="1"/>
        <v>2029</v>
      </c>
      <c r="C19" s="199">
        <f t="shared" si="2"/>
        <v>58.28</v>
      </c>
      <c r="D19" s="210">
        <v>12</v>
      </c>
      <c r="E19" s="201">
        <f t="shared" si="0"/>
        <v>58.28</v>
      </c>
      <c r="F19" s="190"/>
      <c r="H19" s="244"/>
      <c r="N19" s="188"/>
    </row>
    <row r="20" spans="2:14">
      <c r="B20" s="210">
        <f t="shared" si="1"/>
        <v>2030</v>
      </c>
      <c r="C20" s="212">
        <f t="shared" si="2"/>
        <v>59.62</v>
      </c>
      <c r="D20" s="210">
        <v>12</v>
      </c>
      <c r="E20" s="201">
        <f t="shared" si="0"/>
        <v>59.62</v>
      </c>
      <c r="F20" s="190"/>
      <c r="H20" s="244"/>
      <c r="N20" s="188"/>
    </row>
    <row r="21" spans="2:14">
      <c r="B21" s="210">
        <f t="shared" si="1"/>
        <v>2031</v>
      </c>
      <c r="C21" s="212">
        <f t="shared" si="2"/>
        <v>60.99</v>
      </c>
      <c r="D21" s="210">
        <v>12</v>
      </c>
      <c r="E21" s="201">
        <f t="shared" si="0"/>
        <v>60.99</v>
      </c>
      <c r="F21" s="190"/>
      <c r="H21" s="244"/>
      <c r="N21" s="188"/>
    </row>
    <row r="22" spans="2:14">
      <c r="B22" s="210">
        <f t="shared" si="1"/>
        <v>2032</v>
      </c>
      <c r="C22" s="199">
        <f t="shared" si="2"/>
        <v>62.33</v>
      </c>
      <c r="D22" s="210">
        <v>12</v>
      </c>
      <c r="E22" s="201">
        <f t="shared" si="0"/>
        <v>62.330000000000005</v>
      </c>
      <c r="F22" s="190"/>
      <c r="H22" s="244"/>
      <c r="N22" s="188"/>
    </row>
    <row r="23" spans="2:14">
      <c r="B23" s="210">
        <f t="shared" si="1"/>
        <v>2033</v>
      </c>
      <c r="C23" s="199">
        <f t="shared" si="2"/>
        <v>63.7</v>
      </c>
      <c r="D23" s="210">
        <v>12</v>
      </c>
      <c r="E23" s="201">
        <f t="shared" si="0"/>
        <v>63.70000000000001</v>
      </c>
      <c r="F23" s="190"/>
      <c r="H23" s="244"/>
      <c r="N23" s="188"/>
    </row>
    <row r="24" spans="2:14">
      <c r="B24" s="210">
        <f t="shared" si="1"/>
        <v>2034</v>
      </c>
      <c r="C24" s="199">
        <f t="shared" si="2"/>
        <v>65.17</v>
      </c>
      <c r="D24" s="210">
        <v>12</v>
      </c>
      <c r="E24" s="201">
        <f t="shared" si="0"/>
        <v>65.17</v>
      </c>
      <c r="F24" s="190"/>
      <c r="H24" s="244"/>
      <c r="N24" s="188"/>
    </row>
    <row r="25" spans="2:14">
      <c r="B25" s="210">
        <f t="shared" si="1"/>
        <v>2035</v>
      </c>
      <c r="C25" s="199">
        <f t="shared" ref="C25:C32" si="3">ROUND(C24*(1+$K41),2)</f>
        <v>66.67</v>
      </c>
      <c r="D25" s="210">
        <v>12</v>
      </c>
      <c r="E25" s="201">
        <f t="shared" si="0"/>
        <v>66.67</v>
      </c>
      <c r="F25" s="190"/>
      <c r="H25" s="244"/>
      <c r="N25" s="188"/>
    </row>
    <row r="26" spans="2:14">
      <c r="B26" s="210">
        <f t="shared" si="1"/>
        <v>2036</v>
      </c>
      <c r="C26" s="199">
        <f t="shared" si="3"/>
        <v>68.2</v>
      </c>
      <c r="D26" s="210">
        <v>12</v>
      </c>
      <c r="E26" s="201">
        <f t="shared" si="0"/>
        <v>68.2</v>
      </c>
      <c r="F26" s="190"/>
      <c r="H26" s="244"/>
      <c r="N26" s="188"/>
    </row>
    <row r="27" spans="2:14">
      <c r="B27" s="210">
        <f t="shared" si="1"/>
        <v>2037</v>
      </c>
      <c r="C27" s="199">
        <f t="shared" si="3"/>
        <v>69.7</v>
      </c>
      <c r="D27" s="210">
        <v>12</v>
      </c>
      <c r="E27" s="201">
        <f t="shared" si="0"/>
        <v>69.7</v>
      </c>
      <c r="F27" s="190"/>
      <c r="H27" s="244"/>
      <c r="N27" s="188"/>
    </row>
    <row r="28" spans="2:14">
      <c r="B28" s="210">
        <f t="shared" si="1"/>
        <v>2038</v>
      </c>
      <c r="C28" s="199">
        <f t="shared" si="3"/>
        <v>71.23</v>
      </c>
      <c r="D28" s="210">
        <v>12</v>
      </c>
      <c r="E28" s="201">
        <f t="shared" si="0"/>
        <v>71.23</v>
      </c>
      <c r="F28" s="190"/>
      <c r="H28" s="244"/>
      <c r="N28" s="188"/>
    </row>
    <row r="29" spans="2:14">
      <c r="B29" s="210">
        <f t="shared" si="1"/>
        <v>2039</v>
      </c>
      <c r="C29" s="199">
        <f t="shared" si="3"/>
        <v>72.8</v>
      </c>
      <c r="D29" s="210">
        <v>12</v>
      </c>
      <c r="E29" s="201">
        <f t="shared" si="0"/>
        <v>72.8</v>
      </c>
      <c r="F29" s="190"/>
      <c r="H29" s="244"/>
      <c r="N29" s="188"/>
    </row>
    <row r="30" spans="2:14">
      <c r="B30" s="210">
        <f t="shared" si="1"/>
        <v>2040</v>
      </c>
      <c r="C30" s="199">
        <f t="shared" si="3"/>
        <v>74.400000000000006</v>
      </c>
      <c r="D30" s="210">
        <v>12</v>
      </c>
      <c r="E30" s="201">
        <f t="shared" si="0"/>
        <v>74.400000000000006</v>
      </c>
      <c r="F30" s="190"/>
      <c r="H30" s="244"/>
      <c r="N30" s="188"/>
    </row>
    <row r="31" spans="2:14">
      <c r="B31" s="210">
        <f t="shared" si="1"/>
        <v>2041</v>
      </c>
      <c r="C31" s="199">
        <f t="shared" si="3"/>
        <v>76.040000000000006</v>
      </c>
      <c r="D31" s="210">
        <v>12</v>
      </c>
      <c r="E31" s="201">
        <f t="shared" si="0"/>
        <v>76.040000000000006</v>
      </c>
      <c r="F31" s="190"/>
      <c r="H31" s="244"/>
      <c r="N31" s="188"/>
    </row>
    <row r="32" spans="2:14">
      <c r="B32" s="210">
        <f t="shared" si="1"/>
        <v>2042</v>
      </c>
      <c r="C32" s="199">
        <f t="shared" si="3"/>
        <v>77.709999999999994</v>
      </c>
      <c r="D32" s="210">
        <v>12</v>
      </c>
      <c r="E32" s="201">
        <f t="shared" si="0"/>
        <v>77.709999999999994</v>
      </c>
      <c r="F32" s="190"/>
      <c r="G32" s="230"/>
      <c r="H32" s="244"/>
      <c r="N32" s="188"/>
    </row>
    <row r="33" spans="2:14">
      <c r="B33" s="210"/>
      <c r="C33" s="203"/>
      <c r="D33" s="199"/>
      <c r="E33" s="199"/>
      <c r="F33" s="200"/>
      <c r="G33" s="199"/>
      <c r="H33" s="199"/>
      <c r="I33" s="201"/>
      <c r="J33" s="201"/>
      <c r="K33" s="213"/>
    </row>
    <row r="34" spans="2:14">
      <c r="B34" s="197"/>
      <c r="C34" s="203"/>
      <c r="D34" s="199"/>
      <c r="E34" s="199"/>
      <c r="F34" s="200"/>
      <c r="G34" s="199"/>
      <c r="H34" s="199"/>
      <c r="I34" s="201"/>
      <c r="J34" s="201"/>
      <c r="K34" s="213"/>
    </row>
    <row r="35" spans="2:14" ht="15">
      <c r="C35" s="287" t="s">
        <v>166</v>
      </c>
      <c r="D35" s="288">
        <v>750</v>
      </c>
      <c r="E35" s="199"/>
      <c r="F35" s="200"/>
      <c r="G35" s="199"/>
      <c r="H35" s="199"/>
      <c r="I35" s="201"/>
      <c r="J35" s="201"/>
      <c r="K35" s="213"/>
    </row>
    <row r="36" spans="2:14" ht="42" customHeight="1">
      <c r="B36" s="340" t="s">
        <v>175</v>
      </c>
      <c r="C36" s="341"/>
      <c r="D36" s="298">
        <v>48.5910167356733</v>
      </c>
      <c r="E36" s="199"/>
      <c r="F36" s="200"/>
      <c r="G36" s="199"/>
      <c r="H36" s="199"/>
      <c r="I36" s="201"/>
      <c r="J36" s="201"/>
      <c r="K36" s="213"/>
    </row>
    <row r="39" spans="2:14" ht="13.5" thickBot="1">
      <c r="D39" s="231"/>
    </row>
    <row r="40" spans="2:14" ht="13.5" thickBot="1">
      <c r="C40" s="54" t="str">
        <f>"Company Official Inflation Forecast Dated "&amp;TEXT('Table 4'!$G$5,"mmmm dd, yyyy")</f>
        <v>Company Official Inflation Forecast Dated December 29, 2017</v>
      </c>
      <c r="D40" s="218"/>
      <c r="E40" s="218"/>
      <c r="F40" s="218"/>
      <c r="G40" s="218"/>
      <c r="H40" s="218"/>
      <c r="I40" s="218"/>
      <c r="J40" s="218"/>
      <c r="K40" s="220"/>
    </row>
    <row r="41" spans="2:14">
      <c r="C41" s="129">
        <v>2017</v>
      </c>
      <c r="D41" s="57">
        <v>0.02</v>
      </c>
      <c r="E41" s="104"/>
      <c r="F41" s="129">
        <f>C49+1</f>
        <v>2026</v>
      </c>
      <c r="G41" s="57">
        <v>2.3E-2</v>
      </c>
      <c r="H41" s="104"/>
      <c r="I41" s="129">
        <f>F49+1</f>
        <v>2035</v>
      </c>
      <c r="J41" s="129"/>
      <c r="K41" s="57">
        <v>2.3E-2</v>
      </c>
    </row>
    <row r="42" spans="2:14">
      <c r="C42" s="129">
        <f t="shared" ref="C42:C49" si="4">C41+1</f>
        <v>2018</v>
      </c>
      <c r="D42" s="57">
        <v>1.9E-2</v>
      </c>
      <c r="E42" s="104"/>
      <c r="F42" s="129">
        <f t="shared" ref="F42:F49" si="5">F41+1</f>
        <v>2027</v>
      </c>
      <c r="G42" s="57">
        <v>2.3E-2</v>
      </c>
      <c r="H42" s="104"/>
      <c r="I42" s="129">
        <f t="shared" ref="I42:I49" si="6">I41+1</f>
        <v>2036</v>
      </c>
      <c r="J42" s="129"/>
      <c r="K42" s="57">
        <v>2.3E-2</v>
      </c>
    </row>
    <row r="43" spans="2:14">
      <c r="C43" s="129">
        <f t="shared" si="4"/>
        <v>2019</v>
      </c>
      <c r="D43" s="57">
        <v>2.1999999999999999E-2</v>
      </c>
      <c r="E43" s="104"/>
      <c r="F43" s="129">
        <f t="shared" si="5"/>
        <v>2028</v>
      </c>
      <c r="G43" s="57">
        <v>2.3E-2</v>
      </c>
      <c r="H43" s="104"/>
      <c r="I43" s="129">
        <f t="shared" si="6"/>
        <v>2037</v>
      </c>
      <c r="J43" s="129"/>
      <c r="K43" s="57">
        <v>2.1999999999999999E-2</v>
      </c>
    </row>
    <row r="44" spans="2:14">
      <c r="C44" s="129">
        <f t="shared" si="4"/>
        <v>2020</v>
      </c>
      <c r="D44" s="57">
        <v>2.5999999999999999E-2</v>
      </c>
      <c r="E44" s="104"/>
      <c r="F44" s="129">
        <f t="shared" si="5"/>
        <v>2029</v>
      </c>
      <c r="G44" s="57">
        <v>2.3E-2</v>
      </c>
      <c r="H44" s="104"/>
      <c r="I44" s="129">
        <f t="shared" si="6"/>
        <v>2038</v>
      </c>
      <c r="J44" s="129"/>
      <c r="K44" s="57">
        <v>2.1999999999999999E-2</v>
      </c>
    </row>
    <row r="45" spans="2:14">
      <c r="C45" s="129">
        <f t="shared" si="4"/>
        <v>2021</v>
      </c>
      <c r="D45" s="57">
        <v>2.4E-2</v>
      </c>
      <c r="E45" s="104"/>
      <c r="F45" s="129">
        <f t="shared" si="5"/>
        <v>2030</v>
      </c>
      <c r="G45" s="57">
        <v>2.3E-2</v>
      </c>
      <c r="H45" s="104"/>
      <c r="I45" s="129">
        <f t="shared" si="6"/>
        <v>2039</v>
      </c>
      <c r="J45" s="129"/>
      <c r="K45" s="57">
        <v>2.1999999999999999E-2</v>
      </c>
    </row>
    <row r="46" spans="2:14">
      <c r="C46" s="129">
        <f t="shared" si="4"/>
        <v>2022</v>
      </c>
      <c r="D46" s="57">
        <v>2.3E-2</v>
      </c>
      <c r="E46" s="104"/>
      <c r="F46" s="129">
        <f t="shared" si="5"/>
        <v>2031</v>
      </c>
      <c r="G46" s="57">
        <v>2.3E-2</v>
      </c>
      <c r="H46" s="104"/>
      <c r="I46" s="129">
        <f t="shared" si="6"/>
        <v>2040</v>
      </c>
      <c r="J46" s="129"/>
      <c r="K46" s="57">
        <v>2.1999999999999999E-2</v>
      </c>
    </row>
    <row r="47" spans="2:14" s="190" customFormat="1">
      <c r="C47" s="129">
        <f t="shared" si="4"/>
        <v>2023</v>
      </c>
      <c r="D47" s="57">
        <v>2.3E-2</v>
      </c>
      <c r="E47" s="106"/>
      <c r="F47" s="129">
        <f t="shared" si="5"/>
        <v>2032</v>
      </c>
      <c r="G47" s="57">
        <v>2.1999999999999999E-2</v>
      </c>
      <c r="H47" s="106"/>
      <c r="I47" s="129">
        <f t="shared" si="6"/>
        <v>2041</v>
      </c>
      <c r="J47" s="129"/>
      <c r="K47" s="57">
        <v>2.1999999999999999E-2</v>
      </c>
      <c r="N47" s="246"/>
    </row>
    <row r="48" spans="2:14" s="190" customFormat="1">
      <c r="C48" s="129">
        <f t="shared" si="4"/>
        <v>2024</v>
      </c>
      <c r="D48" s="57">
        <v>2.3E-2</v>
      </c>
      <c r="E48" s="106"/>
      <c r="F48" s="129">
        <f t="shared" si="5"/>
        <v>2033</v>
      </c>
      <c r="G48" s="57">
        <v>2.1999999999999999E-2</v>
      </c>
      <c r="H48" s="106"/>
      <c r="I48" s="129">
        <f t="shared" si="6"/>
        <v>2042</v>
      </c>
      <c r="J48" s="129"/>
      <c r="K48" s="57">
        <v>2.1999999999999999E-2</v>
      </c>
      <c r="N48" s="246"/>
    </row>
    <row r="49" spans="3:14" s="190" customFormat="1">
      <c r="C49" s="129">
        <f t="shared" si="4"/>
        <v>2025</v>
      </c>
      <c r="D49" s="57">
        <v>2.3E-2</v>
      </c>
      <c r="E49" s="106"/>
      <c r="F49" s="129">
        <f t="shared" si="5"/>
        <v>2034</v>
      </c>
      <c r="G49" s="57">
        <v>2.3E-2</v>
      </c>
      <c r="H49" s="106"/>
      <c r="I49" s="129">
        <f t="shared" si="6"/>
        <v>2043</v>
      </c>
      <c r="J49" s="129"/>
      <c r="K49" s="57">
        <v>2.3E-2</v>
      </c>
      <c r="N49" s="246"/>
    </row>
    <row r="50" spans="3:14" s="190" customFormat="1">
      <c r="N50" s="246"/>
    </row>
    <row r="51" spans="3:14" s="190" customFormat="1">
      <c r="N51" s="246"/>
    </row>
    <row r="68" spans="3:4">
      <c r="C68" s="227"/>
      <c r="D68" s="231"/>
    </row>
    <row r="69" spans="3:4">
      <c r="C69" s="227"/>
      <c r="D69" s="231"/>
    </row>
    <row r="70" spans="3:4">
      <c r="C70" s="227"/>
      <c r="D70" s="231"/>
    </row>
    <row r="71" spans="3:4">
      <c r="C71" s="227"/>
      <c r="D71" s="231"/>
    </row>
    <row r="72" spans="3:4">
      <c r="C72" s="227"/>
      <c r="D72" s="231"/>
    </row>
    <row r="73" spans="3:4">
      <c r="C73" s="227"/>
      <c r="D73" s="231"/>
    </row>
    <row r="74" spans="3:4">
      <c r="C74" s="227"/>
      <c r="D74" s="231"/>
    </row>
    <row r="75" spans="3:4">
      <c r="C75" s="227"/>
      <c r="D75" s="231"/>
    </row>
    <row r="76" spans="3:4">
      <c r="C76" s="227"/>
      <c r="D76" s="231"/>
    </row>
    <row r="77" spans="3:4">
      <c r="C77" s="227"/>
      <c r="D77" s="231"/>
    </row>
  </sheetData>
  <mergeCells count="1">
    <mergeCell ref="B36:C36"/>
  </mergeCells>
  <printOptions horizontalCentered="1"/>
  <pageMargins left="0.8" right="0.3" top="0.4" bottom="0.4" header="0.5" footer="0.2"/>
  <pageSetup scale="7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topLeftCell="A8" zoomScale="60" zoomScaleNormal="100" workbookViewId="0">
      <selection activeCell="D14" sqref="D14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3" width="9.33203125" style="188"/>
    <col min="14" max="14" width="9.33203125" style="243"/>
    <col min="15" max="16384" width="9.33203125" style="188"/>
  </cols>
  <sheetData>
    <row r="1" spans="2:17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7" ht="15.75">
      <c r="B2" s="186" t="s">
        <v>156</v>
      </c>
      <c r="C2" s="187"/>
      <c r="D2" s="187"/>
      <c r="E2" s="187"/>
      <c r="F2" s="187"/>
      <c r="G2" s="187"/>
      <c r="H2" s="187"/>
      <c r="I2" s="187"/>
      <c r="J2" s="187"/>
    </row>
    <row r="3" spans="2:17" ht="15.75">
      <c r="B3" s="186" t="str">
        <f>TEXT($C$63,"0%")&amp;" Capacity Factor"</f>
        <v>41% Capacity Factor</v>
      </c>
      <c r="C3" s="187"/>
      <c r="D3" s="187"/>
      <c r="E3" s="187"/>
      <c r="F3" s="187"/>
      <c r="G3" s="187"/>
      <c r="H3" s="187"/>
      <c r="I3" s="187"/>
      <c r="J3" s="187"/>
    </row>
    <row r="4" spans="2:17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7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137</v>
      </c>
      <c r="J5" s="19" t="s">
        <v>73</v>
      </c>
      <c r="K5" s="192" t="s">
        <v>112</v>
      </c>
    </row>
    <row r="6" spans="2:17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7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7" ht="6" customHeight="1">
      <c r="K8" s="190"/>
    </row>
    <row r="9" spans="2:17" ht="15.75">
      <c r="B9" s="60" t="str">
        <f>C52</f>
        <v>2017 IRP Wyoming Wind Resource - 41% Capacity Factor</v>
      </c>
      <c r="C9" s="190"/>
      <c r="E9" s="190"/>
      <c r="F9" s="190"/>
      <c r="G9" s="190"/>
      <c r="H9" s="190"/>
      <c r="I9" s="190"/>
      <c r="J9" s="190"/>
      <c r="K9" s="190"/>
      <c r="N9" s="188"/>
    </row>
    <row r="10" spans="2:17">
      <c r="B10" s="197">
        <v>2016</v>
      </c>
      <c r="C10" s="198">
        <f>C55</f>
        <v>1637</v>
      </c>
      <c r="D10" s="199">
        <f>C10*$C$62</f>
        <v>115.6947435682565</v>
      </c>
      <c r="E10" s="199">
        <f>C56</f>
        <v>37.565582271006477</v>
      </c>
      <c r="F10" s="200">
        <f t="shared" ref="F10:F36" si="0">(D10+E10)/(8.76*$C$63)</f>
        <v>42.464735403439889</v>
      </c>
      <c r="G10" s="200">
        <f>C58</f>
        <v>0.65</v>
      </c>
      <c r="H10" s="274">
        <f>C59</f>
        <v>-17.762272248602351</v>
      </c>
      <c r="I10" s="201">
        <f>F10+H10+G10</f>
        <v>25.352463154837537</v>
      </c>
      <c r="J10" s="201">
        <f>ROUND(I10*$C$63*8.76,2)</f>
        <v>91.5</v>
      </c>
      <c r="K10" s="199">
        <f>$C$57</f>
        <v>0.57299999999999995</v>
      </c>
      <c r="N10" s="244"/>
    </row>
    <row r="11" spans="2:17">
      <c r="B11" s="197">
        <f t="shared" ref="B11:B36" si="1">B10+1</f>
        <v>2017</v>
      </c>
      <c r="C11" s="203"/>
      <c r="D11" s="199">
        <f>ROUND(D10*(1+$D66),2)</f>
        <v>118.01</v>
      </c>
      <c r="E11" s="199">
        <f>ROUND(E10*(1+$D66),2)</f>
        <v>38.32</v>
      </c>
      <c r="F11" s="200">
        <f t="shared" si="0"/>
        <v>43.315267987764337</v>
      </c>
      <c r="G11" s="199">
        <f>ROUND(G10*(1+$D66),2)</f>
        <v>0.66</v>
      </c>
      <c r="H11" s="199">
        <f>ROUND(H10*(1+$D66),2)</f>
        <v>-18.12</v>
      </c>
      <c r="I11" s="201">
        <f>F11+H11+G11</f>
        <v>25.855267987764336</v>
      </c>
      <c r="J11" s="201">
        <f t="shared" ref="J11:J36" si="2">ROUND(I11*$C$63*8.76,2)</f>
        <v>93.31</v>
      </c>
      <c r="K11" s="199">
        <f>ROUND(K10*(1+$D66),2)</f>
        <v>0.57999999999999996</v>
      </c>
      <c r="N11" s="244"/>
    </row>
    <row r="12" spans="2:17">
      <c r="B12" s="210">
        <f t="shared" si="1"/>
        <v>2018</v>
      </c>
      <c r="C12" s="211"/>
      <c r="D12" s="199">
        <f t="shared" ref="D12:G19" si="3">ROUND(D11*(1+$D67),2)</f>
        <v>120.25</v>
      </c>
      <c r="E12" s="199">
        <f t="shared" si="3"/>
        <v>39.049999999999997</v>
      </c>
      <c r="F12" s="201">
        <f t="shared" si="0"/>
        <v>44.138183269051737</v>
      </c>
      <c r="G12" s="199">
        <f t="shared" si="3"/>
        <v>0.67</v>
      </c>
      <c r="H12" s="199">
        <f t="shared" ref="H12" si="4">ROUND(H11*(1+$D67),2)</f>
        <v>-18.46</v>
      </c>
      <c r="I12" s="201">
        <f t="shared" ref="I12:I36" si="5">F12+H12+G12</f>
        <v>26.348183269051738</v>
      </c>
      <c r="J12" s="201">
        <f t="shared" si="2"/>
        <v>95.09</v>
      </c>
      <c r="K12" s="199">
        <f t="shared" ref="K12:K19" si="6">ROUND(K11*(1+$D67),2)</f>
        <v>0.59</v>
      </c>
      <c r="L12" s="190"/>
      <c r="N12" s="244"/>
    </row>
    <row r="13" spans="2:17">
      <c r="B13" s="210">
        <f t="shared" si="1"/>
        <v>2019</v>
      </c>
      <c r="C13" s="211"/>
      <c r="D13" s="199">
        <f t="shared" si="3"/>
        <v>122.9</v>
      </c>
      <c r="E13" s="199">
        <f t="shared" si="3"/>
        <v>39.909999999999997</v>
      </c>
      <c r="F13" s="201">
        <f t="shared" si="0"/>
        <v>45.110719510573219</v>
      </c>
      <c r="G13" s="199">
        <f t="shared" si="3"/>
        <v>0.68</v>
      </c>
      <c r="H13" s="199">
        <f t="shared" ref="H13" si="7">ROUND(H12*(1+$D68),2)</f>
        <v>-18.87</v>
      </c>
      <c r="I13" s="201">
        <f t="shared" si="5"/>
        <v>26.920719510573218</v>
      </c>
      <c r="J13" s="201">
        <f t="shared" si="2"/>
        <v>97.16</v>
      </c>
      <c r="K13" s="199">
        <f t="shared" si="6"/>
        <v>0.6</v>
      </c>
      <c r="L13" s="190"/>
      <c r="N13" s="244"/>
    </row>
    <row r="14" spans="2:17">
      <c r="B14" s="210">
        <f t="shared" si="1"/>
        <v>2020</v>
      </c>
      <c r="C14" s="211"/>
      <c r="D14" s="199">
        <f t="shared" si="3"/>
        <v>126.1</v>
      </c>
      <c r="E14" s="199">
        <f t="shared" si="3"/>
        <v>40.950000000000003</v>
      </c>
      <c r="F14" s="201">
        <f t="shared" si="0"/>
        <v>46.285521124262985</v>
      </c>
      <c r="G14" s="199">
        <f t="shared" si="3"/>
        <v>0.7</v>
      </c>
      <c r="H14" s="199">
        <f t="shared" ref="H14" si="8">ROUND(H13*(1+$D69),2)</f>
        <v>-19.36</v>
      </c>
      <c r="I14" s="201">
        <f t="shared" si="5"/>
        <v>27.625521124262985</v>
      </c>
      <c r="J14" s="201">
        <f t="shared" si="2"/>
        <v>99.7</v>
      </c>
      <c r="K14" s="199">
        <f t="shared" si="6"/>
        <v>0.62</v>
      </c>
      <c r="L14" s="190"/>
      <c r="N14" s="244"/>
      <c r="O14" s="207"/>
      <c r="P14" s="208"/>
      <c r="Q14" s="209"/>
    </row>
    <row r="15" spans="2:17">
      <c r="B15" s="210">
        <f t="shared" si="1"/>
        <v>2021</v>
      </c>
      <c r="C15" s="211"/>
      <c r="D15" s="199">
        <f t="shared" si="3"/>
        <v>129.13</v>
      </c>
      <c r="E15" s="199">
        <f t="shared" si="3"/>
        <v>41.93</v>
      </c>
      <c r="F15" s="201">
        <f t="shared" si="0"/>
        <v>47.39659529192712</v>
      </c>
      <c r="G15" s="199">
        <f t="shared" si="3"/>
        <v>0.72</v>
      </c>
      <c r="H15" s="199">
        <f t="shared" ref="H15" si="9">ROUND(H14*(1+$D70),2)</f>
        <v>-19.82</v>
      </c>
      <c r="I15" s="201">
        <f t="shared" si="5"/>
        <v>28.296595291927119</v>
      </c>
      <c r="J15" s="201">
        <f t="shared" si="2"/>
        <v>102.13</v>
      </c>
      <c r="K15" s="199">
        <f t="shared" si="6"/>
        <v>0.63</v>
      </c>
      <c r="L15" s="190"/>
      <c r="N15" s="244"/>
      <c r="O15" s="208"/>
      <c r="P15" s="208"/>
      <c r="Q15" s="209"/>
    </row>
    <row r="16" spans="2:17">
      <c r="B16" s="210">
        <f t="shared" si="1"/>
        <v>2022</v>
      </c>
      <c r="C16" s="211"/>
      <c r="D16" s="199">
        <f t="shared" si="3"/>
        <v>132.1</v>
      </c>
      <c r="E16" s="199">
        <f t="shared" si="3"/>
        <v>42.89</v>
      </c>
      <c r="F16" s="201">
        <f t="shared" si="0"/>
        <v>48.485503391408436</v>
      </c>
      <c r="G16" s="199">
        <f t="shared" si="3"/>
        <v>0.74</v>
      </c>
      <c r="H16" s="199">
        <f t="shared" ref="H16" si="10">ROUND(H15*(1+$D71),2)</f>
        <v>-20.28</v>
      </c>
      <c r="I16" s="201">
        <f t="shared" si="5"/>
        <v>28.945503391408433</v>
      </c>
      <c r="J16" s="201">
        <f t="shared" si="2"/>
        <v>104.47</v>
      </c>
      <c r="K16" s="199">
        <f t="shared" si="6"/>
        <v>0.64</v>
      </c>
      <c r="L16" s="190"/>
      <c r="N16" s="244"/>
    </row>
    <row r="17" spans="2:16">
      <c r="B17" s="210">
        <f t="shared" si="1"/>
        <v>2023</v>
      </c>
      <c r="C17" s="211"/>
      <c r="D17" s="199">
        <f t="shared" si="3"/>
        <v>135.13999999999999</v>
      </c>
      <c r="E17" s="199">
        <f t="shared" si="3"/>
        <v>43.88</v>
      </c>
      <c r="F17" s="201">
        <f t="shared" si="0"/>
        <v>49.602119076118278</v>
      </c>
      <c r="G17" s="199">
        <f t="shared" si="3"/>
        <v>0.76</v>
      </c>
      <c r="H17" s="199">
        <f t="shared" ref="H17" si="11">ROUND(H16*(1+$D72),2)</f>
        <v>-20.75</v>
      </c>
      <c r="I17" s="201">
        <f t="shared" si="5"/>
        <v>29.61211907611828</v>
      </c>
      <c r="J17" s="201">
        <f t="shared" si="2"/>
        <v>106.87</v>
      </c>
      <c r="K17" s="199">
        <f t="shared" si="6"/>
        <v>0.65</v>
      </c>
      <c r="L17" s="190"/>
      <c r="N17" s="244"/>
      <c r="O17" s="207"/>
    </row>
    <row r="18" spans="2:16">
      <c r="B18" s="210">
        <f t="shared" si="1"/>
        <v>2024</v>
      </c>
      <c r="C18" s="211"/>
      <c r="D18" s="199">
        <f t="shared" si="3"/>
        <v>138.25</v>
      </c>
      <c r="E18" s="199">
        <f t="shared" si="3"/>
        <v>44.89</v>
      </c>
      <c r="F18" s="201">
        <f t="shared" si="0"/>
        <v>50.743671587533804</v>
      </c>
      <c r="G18" s="199">
        <f t="shared" si="3"/>
        <v>0.78</v>
      </c>
      <c r="H18" s="199">
        <f t="shared" ref="H18" si="12">ROUND(H17*(1+$D73),2)</f>
        <v>-21.23</v>
      </c>
      <c r="I18" s="201">
        <f t="shared" si="5"/>
        <v>30.293671587533805</v>
      </c>
      <c r="J18" s="201">
        <f t="shared" si="2"/>
        <v>109.33</v>
      </c>
      <c r="K18" s="199">
        <f t="shared" si="6"/>
        <v>0.66</v>
      </c>
      <c r="L18" s="190"/>
      <c r="N18" s="244"/>
    </row>
    <row r="19" spans="2:16">
      <c r="B19" s="210">
        <f t="shared" si="1"/>
        <v>2025</v>
      </c>
      <c r="C19" s="211"/>
      <c r="D19" s="199">
        <f t="shared" si="3"/>
        <v>141.43</v>
      </c>
      <c r="E19" s="199">
        <f t="shared" si="3"/>
        <v>45.92</v>
      </c>
      <c r="F19" s="201">
        <f t="shared" si="0"/>
        <v>51.910160925655013</v>
      </c>
      <c r="G19" s="199">
        <f t="shared" si="3"/>
        <v>0.8</v>
      </c>
      <c r="H19" s="199">
        <f t="shared" ref="H19" si="13">ROUND(H18*(1+$D74),2)</f>
        <v>-21.72</v>
      </c>
      <c r="I19" s="201">
        <f t="shared" si="5"/>
        <v>30.990160925655015</v>
      </c>
      <c r="J19" s="201">
        <f t="shared" si="2"/>
        <v>111.85</v>
      </c>
      <c r="K19" s="199">
        <f t="shared" si="6"/>
        <v>0.68</v>
      </c>
      <c r="L19" s="190"/>
      <c r="N19" s="244"/>
    </row>
    <row r="20" spans="2:16">
      <c r="B20" s="210">
        <f t="shared" si="1"/>
        <v>2026</v>
      </c>
      <c r="C20" s="211"/>
      <c r="D20" s="199">
        <f>ROUND(D19*(1+$G66),2)</f>
        <v>144.68</v>
      </c>
      <c r="E20" s="199">
        <f>ROUND(E19*(1+$G66),2)</f>
        <v>46.98</v>
      </c>
      <c r="F20" s="201">
        <f t="shared" si="0"/>
        <v>53.104357849004742</v>
      </c>
      <c r="G20" s="199">
        <f>ROUND(G19*(1+$G66),2)</f>
        <v>0.82</v>
      </c>
      <c r="H20" s="199">
        <f>ROUND(H19*(1+$G66),2)</f>
        <v>-22.22</v>
      </c>
      <c r="I20" s="201">
        <f t="shared" si="5"/>
        <v>31.704357849004744</v>
      </c>
      <c r="J20" s="201">
        <f t="shared" si="2"/>
        <v>114.42</v>
      </c>
      <c r="K20" s="199">
        <f>ROUND(K19*(1+$G66),2)</f>
        <v>0.7</v>
      </c>
      <c r="L20" s="190"/>
      <c r="N20" s="244"/>
      <c r="P20" s="241"/>
    </row>
    <row r="21" spans="2:16">
      <c r="B21" s="210">
        <f t="shared" si="1"/>
        <v>2027</v>
      </c>
      <c r="C21" s="211"/>
      <c r="D21" s="199">
        <f t="shared" ref="D21:G28" si="14">ROUND(D20*(1+$G67),2)</f>
        <v>148.01</v>
      </c>
      <c r="E21" s="199">
        <f t="shared" si="14"/>
        <v>48.06</v>
      </c>
      <c r="F21" s="201">
        <f t="shared" si="0"/>
        <v>54.326262357583012</v>
      </c>
      <c r="G21" s="199">
        <f t="shared" si="14"/>
        <v>0.84</v>
      </c>
      <c r="H21" s="199">
        <f t="shared" ref="H21" si="15">ROUND(H20*(1+$G67),2)</f>
        <v>-22.73</v>
      </c>
      <c r="I21" s="201">
        <f t="shared" si="5"/>
        <v>32.436262357583011</v>
      </c>
      <c r="J21" s="201">
        <f t="shared" si="2"/>
        <v>117.07</v>
      </c>
      <c r="K21" s="199">
        <f t="shared" ref="K21:K28" si="16">ROUND(K20*(1+$G67),2)</f>
        <v>0.72</v>
      </c>
      <c r="L21" s="190"/>
      <c r="N21" s="244"/>
    </row>
    <row r="22" spans="2:16">
      <c r="B22" s="210">
        <f t="shared" si="1"/>
        <v>2028</v>
      </c>
      <c r="C22" s="211"/>
      <c r="D22" s="199">
        <f t="shared" si="14"/>
        <v>151.41</v>
      </c>
      <c r="E22" s="199">
        <f t="shared" si="14"/>
        <v>49.17</v>
      </c>
      <c r="F22" s="201">
        <f t="shared" si="0"/>
        <v>55.575874451389808</v>
      </c>
      <c r="G22" s="199">
        <f t="shared" si="14"/>
        <v>0.86</v>
      </c>
      <c r="H22" s="199">
        <f t="shared" ref="H22" si="17">ROUND(H21*(1+$G68),2)</f>
        <v>-23.25</v>
      </c>
      <c r="I22" s="201">
        <f t="shared" si="5"/>
        <v>33.185874451389807</v>
      </c>
      <c r="J22" s="201">
        <f t="shared" si="2"/>
        <v>119.77</v>
      </c>
      <c r="K22" s="199">
        <f t="shared" si="16"/>
        <v>0.74</v>
      </c>
      <c r="L22" s="190"/>
      <c r="N22" s="244"/>
    </row>
    <row r="23" spans="2:16">
      <c r="B23" s="210">
        <f t="shared" si="1"/>
        <v>2029</v>
      </c>
      <c r="C23" s="211"/>
      <c r="D23" s="199">
        <f t="shared" si="14"/>
        <v>154.88999999999999</v>
      </c>
      <c r="E23" s="199">
        <f t="shared" si="14"/>
        <v>50.3</v>
      </c>
      <c r="F23" s="201">
        <f t="shared" si="0"/>
        <v>56.853194130425145</v>
      </c>
      <c r="G23" s="199">
        <f t="shared" si="14"/>
        <v>0.88</v>
      </c>
      <c r="H23" s="199">
        <f t="shared" ref="H23" si="18">ROUND(H22*(1+$G69),2)</f>
        <v>-23.78</v>
      </c>
      <c r="I23" s="201">
        <f t="shared" si="5"/>
        <v>33.953194130425146</v>
      </c>
      <c r="J23" s="201">
        <f t="shared" si="2"/>
        <v>122.54</v>
      </c>
      <c r="K23" s="199">
        <f t="shared" si="16"/>
        <v>0.76</v>
      </c>
      <c r="L23" s="190"/>
      <c r="N23" s="244"/>
    </row>
    <row r="24" spans="2:16">
      <c r="B24" s="210">
        <f t="shared" si="1"/>
        <v>2030</v>
      </c>
      <c r="C24" s="204"/>
      <c r="D24" s="205">
        <f t="shared" si="14"/>
        <v>158.44999999999999</v>
      </c>
      <c r="E24" s="205">
        <f t="shared" si="14"/>
        <v>51.46</v>
      </c>
      <c r="F24" s="206">
        <f t="shared" si="0"/>
        <v>58.160992153211865</v>
      </c>
      <c r="G24" s="205">
        <f t="shared" si="14"/>
        <v>0.9</v>
      </c>
      <c r="H24" s="205">
        <f t="shared" ref="H24" si="19">ROUND(H23*(1+$G70),2)</f>
        <v>-24.33</v>
      </c>
      <c r="I24" s="206">
        <f t="shared" si="5"/>
        <v>34.730992153211865</v>
      </c>
      <c r="J24" s="206">
        <f t="shared" si="2"/>
        <v>125.35</v>
      </c>
      <c r="K24" s="205">
        <f t="shared" si="16"/>
        <v>0.78</v>
      </c>
      <c r="L24" s="190"/>
      <c r="N24" s="244"/>
    </row>
    <row r="25" spans="2:16">
      <c r="B25" s="210">
        <f t="shared" si="1"/>
        <v>2031</v>
      </c>
      <c r="C25" s="211"/>
      <c r="D25" s="199">
        <f t="shared" si="14"/>
        <v>162.09</v>
      </c>
      <c r="E25" s="199">
        <f t="shared" si="14"/>
        <v>52.64</v>
      </c>
      <c r="F25" s="201">
        <f t="shared" si="0"/>
        <v>59.496497761227118</v>
      </c>
      <c r="G25" s="199">
        <f t="shared" si="14"/>
        <v>0.92</v>
      </c>
      <c r="H25" s="199">
        <f t="shared" ref="H25" si="20">ROUND(H24*(1+$G71),2)</f>
        <v>-24.89</v>
      </c>
      <c r="I25" s="201">
        <f t="shared" si="5"/>
        <v>35.52649776122712</v>
      </c>
      <c r="J25" s="201">
        <f t="shared" si="2"/>
        <v>128.22</v>
      </c>
      <c r="K25" s="199">
        <f t="shared" si="16"/>
        <v>0.8</v>
      </c>
      <c r="L25" s="190"/>
      <c r="N25" s="244"/>
    </row>
    <row r="26" spans="2:16">
      <c r="B26" s="210">
        <f t="shared" si="1"/>
        <v>2032</v>
      </c>
      <c r="C26" s="211"/>
      <c r="D26" s="199">
        <f t="shared" si="14"/>
        <v>165.66</v>
      </c>
      <c r="E26" s="199">
        <f t="shared" si="14"/>
        <v>53.8</v>
      </c>
      <c r="F26" s="201">
        <f t="shared" si="0"/>
        <v>60.807066542536681</v>
      </c>
      <c r="G26" s="199">
        <f t="shared" si="14"/>
        <v>0.94</v>
      </c>
      <c r="H26" s="199">
        <f t="shared" ref="H26" si="21">ROUND(H25*(1+$G72),2)</f>
        <v>-25.44</v>
      </c>
      <c r="I26" s="201">
        <f t="shared" si="5"/>
        <v>36.307066542536674</v>
      </c>
      <c r="J26" s="201">
        <f t="shared" si="2"/>
        <v>131.04</v>
      </c>
      <c r="K26" s="199">
        <f t="shared" si="16"/>
        <v>0.82</v>
      </c>
      <c r="L26" s="190"/>
      <c r="N26" s="244"/>
    </row>
    <row r="27" spans="2:16">
      <c r="B27" s="210">
        <f t="shared" si="1"/>
        <v>2033</v>
      </c>
      <c r="C27" s="211"/>
      <c r="D27" s="199">
        <f t="shared" si="14"/>
        <v>169.3</v>
      </c>
      <c r="E27" s="199">
        <f t="shared" si="14"/>
        <v>54.98</v>
      </c>
      <c r="F27" s="201">
        <f t="shared" si="0"/>
        <v>62.142572150551935</v>
      </c>
      <c r="G27" s="199">
        <f t="shared" si="14"/>
        <v>0.96</v>
      </c>
      <c r="H27" s="199">
        <f t="shared" ref="H27" si="22">ROUND(H26*(1+$G73),2)</f>
        <v>-26</v>
      </c>
      <c r="I27" s="201">
        <f t="shared" si="5"/>
        <v>37.102572150551936</v>
      </c>
      <c r="J27" s="201">
        <f t="shared" si="2"/>
        <v>133.91</v>
      </c>
      <c r="K27" s="199">
        <f t="shared" si="16"/>
        <v>0.84</v>
      </c>
      <c r="L27" s="190"/>
      <c r="N27" s="244"/>
    </row>
    <row r="28" spans="2:16">
      <c r="B28" s="210">
        <f t="shared" si="1"/>
        <v>2034</v>
      </c>
      <c r="C28" s="211"/>
      <c r="D28" s="199">
        <f t="shared" si="14"/>
        <v>173.19</v>
      </c>
      <c r="E28" s="199">
        <f t="shared" si="14"/>
        <v>56.24</v>
      </c>
      <c r="F28" s="201">
        <f t="shared" si="0"/>
        <v>63.569512789821346</v>
      </c>
      <c r="G28" s="199">
        <f t="shared" si="14"/>
        <v>0.98</v>
      </c>
      <c r="H28" s="199">
        <f t="shared" ref="H28" si="23">ROUND(H27*(1+$G74),2)</f>
        <v>-26.6</v>
      </c>
      <c r="I28" s="201">
        <f t="shared" si="5"/>
        <v>37.949512789821341</v>
      </c>
      <c r="J28" s="201">
        <f t="shared" si="2"/>
        <v>136.96</v>
      </c>
      <c r="K28" s="199">
        <f t="shared" si="16"/>
        <v>0.86</v>
      </c>
      <c r="L28" s="190"/>
      <c r="N28" s="244"/>
    </row>
    <row r="29" spans="2:16">
      <c r="B29" s="210">
        <f t="shared" si="1"/>
        <v>2035</v>
      </c>
      <c r="C29" s="211"/>
      <c r="D29" s="199">
        <f>ROUND(D28*(1+$K66),2)</f>
        <v>177.17</v>
      </c>
      <c r="E29" s="199">
        <f>ROUND(E28*(1+$K66),2)</f>
        <v>57.53</v>
      </c>
      <c r="F29" s="201">
        <f t="shared" si="0"/>
        <v>65.02970253136499</v>
      </c>
      <c r="G29" s="199">
        <f>ROUND(G28*(1+$K66),2)</f>
        <v>1</v>
      </c>
      <c r="H29" s="199">
        <f>ROUND(H28*(1+$K66),2)</f>
        <v>-27.21</v>
      </c>
      <c r="I29" s="201">
        <f t="shared" si="5"/>
        <v>38.819702531364989</v>
      </c>
      <c r="J29" s="201">
        <f t="shared" si="2"/>
        <v>140.1</v>
      </c>
      <c r="K29" s="199">
        <f>ROUND(K28*(1+$K66),2)</f>
        <v>0.88</v>
      </c>
      <c r="L29" s="190"/>
      <c r="N29" s="244"/>
    </row>
    <row r="30" spans="2:16">
      <c r="B30" s="210">
        <f t="shared" si="1"/>
        <v>2036</v>
      </c>
      <c r="C30" s="211"/>
      <c r="D30" s="199">
        <f t="shared" ref="D30:G36" si="24">ROUND(D29*(1+$K67),2)</f>
        <v>181.24</v>
      </c>
      <c r="E30" s="199">
        <f t="shared" si="24"/>
        <v>58.85</v>
      </c>
      <c r="F30" s="201">
        <f t="shared" si="0"/>
        <v>66.523141375182874</v>
      </c>
      <c r="G30" s="199">
        <f t="shared" si="24"/>
        <v>1.02</v>
      </c>
      <c r="H30" s="199">
        <f t="shared" ref="H30" si="25">ROUND(H29*(1+$K67),2)</f>
        <v>-27.84</v>
      </c>
      <c r="I30" s="201">
        <f t="shared" si="5"/>
        <v>39.703141375182874</v>
      </c>
      <c r="J30" s="201">
        <f t="shared" si="2"/>
        <v>143.29</v>
      </c>
      <c r="K30" s="199">
        <f t="shared" ref="K30:K36" si="26">ROUND(K29*(1+$K67),2)</f>
        <v>0.9</v>
      </c>
      <c r="L30" s="190"/>
      <c r="N30" s="244"/>
    </row>
    <row r="31" spans="2:16">
      <c r="B31" s="210">
        <f t="shared" si="1"/>
        <v>2037</v>
      </c>
      <c r="C31" s="211"/>
      <c r="D31" s="199">
        <f t="shared" si="24"/>
        <v>185.23</v>
      </c>
      <c r="E31" s="199">
        <f t="shared" si="24"/>
        <v>60.14</v>
      </c>
      <c r="F31" s="201">
        <f t="shared" si="0"/>
        <v>67.986101875249375</v>
      </c>
      <c r="G31" s="199">
        <f t="shared" si="24"/>
        <v>1.04</v>
      </c>
      <c r="H31" s="199">
        <f t="shared" ref="H31" si="27">ROUND(H30*(1+$K68),2)</f>
        <v>-28.45</v>
      </c>
      <c r="I31" s="201">
        <f t="shared" si="5"/>
        <v>40.576101875249371</v>
      </c>
      <c r="J31" s="201">
        <f t="shared" si="2"/>
        <v>146.44</v>
      </c>
      <c r="K31" s="199">
        <f t="shared" si="26"/>
        <v>0.92</v>
      </c>
      <c r="L31" s="190"/>
      <c r="N31" s="244"/>
    </row>
    <row r="32" spans="2:16">
      <c r="B32" s="210">
        <f t="shared" si="1"/>
        <v>2038</v>
      </c>
      <c r="C32" s="211"/>
      <c r="D32" s="199">
        <f t="shared" si="24"/>
        <v>189.31</v>
      </c>
      <c r="E32" s="199">
        <f t="shared" si="24"/>
        <v>61.46</v>
      </c>
      <c r="F32" s="201">
        <f t="shared" si="0"/>
        <v>69.482311477590116</v>
      </c>
      <c r="G32" s="199">
        <f t="shared" si="24"/>
        <v>1.06</v>
      </c>
      <c r="H32" s="199">
        <f t="shared" ref="H32" si="28">ROUND(H31*(1+$K69),2)</f>
        <v>-29.08</v>
      </c>
      <c r="I32" s="201">
        <f t="shared" si="5"/>
        <v>41.46231147759012</v>
      </c>
      <c r="J32" s="201">
        <f t="shared" si="2"/>
        <v>149.63999999999999</v>
      </c>
      <c r="K32" s="199">
        <f t="shared" si="26"/>
        <v>0.94</v>
      </c>
      <c r="L32" s="190"/>
      <c r="N32" s="244"/>
    </row>
    <row r="33" spans="2:14">
      <c r="B33" s="210">
        <f t="shared" si="1"/>
        <v>2039</v>
      </c>
      <c r="C33" s="211"/>
      <c r="D33" s="199">
        <f t="shared" si="24"/>
        <v>193.47</v>
      </c>
      <c r="E33" s="199">
        <f t="shared" si="24"/>
        <v>62.81</v>
      </c>
      <c r="F33" s="201">
        <f t="shared" si="0"/>
        <v>71.008999423682226</v>
      </c>
      <c r="G33" s="199">
        <f t="shared" si="24"/>
        <v>1.08</v>
      </c>
      <c r="H33" s="199">
        <f t="shared" ref="H33" si="29">ROUND(H32*(1+$K70),2)</f>
        <v>-29.72</v>
      </c>
      <c r="I33" s="201">
        <f t="shared" si="5"/>
        <v>42.368999423682226</v>
      </c>
      <c r="J33" s="201">
        <f t="shared" si="2"/>
        <v>152.91</v>
      </c>
      <c r="K33" s="199">
        <f t="shared" si="26"/>
        <v>0.96</v>
      </c>
      <c r="L33" s="190"/>
      <c r="N33" s="244"/>
    </row>
    <row r="34" spans="2:14">
      <c r="B34" s="210">
        <f t="shared" si="1"/>
        <v>2040</v>
      </c>
      <c r="C34" s="211"/>
      <c r="D34" s="199">
        <f t="shared" si="24"/>
        <v>197.73</v>
      </c>
      <c r="E34" s="199">
        <f t="shared" si="24"/>
        <v>64.19</v>
      </c>
      <c r="F34" s="201">
        <f t="shared" si="0"/>
        <v>72.571707230571434</v>
      </c>
      <c r="G34" s="199">
        <f t="shared" si="24"/>
        <v>1.1000000000000001</v>
      </c>
      <c r="H34" s="199">
        <f t="shared" ref="H34" si="30">ROUND(H33*(1+$K71),2)</f>
        <v>-30.37</v>
      </c>
      <c r="I34" s="201">
        <f t="shared" si="5"/>
        <v>43.301707230571431</v>
      </c>
      <c r="J34" s="201">
        <f t="shared" si="2"/>
        <v>156.28</v>
      </c>
      <c r="K34" s="199">
        <f t="shared" si="26"/>
        <v>0.98</v>
      </c>
      <c r="L34" s="190"/>
      <c r="N34" s="244"/>
    </row>
    <row r="35" spans="2:14">
      <c r="B35" s="210">
        <f t="shared" si="1"/>
        <v>2041</v>
      </c>
      <c r="C35" s="211"/>
      <c r="D35" s="199">
        <f t="shared" si="24"/>
        <v>202.08</v>
      </c>
      <c r="E35" s="199">
        <f t="shared" si="24"/>
        <v>65.599999999999994</v>
      </c>
      <c r="F35" s="201">
        <f t="shared" si="0"/>
        <v>74.167664139734896</v>
      </c>
      <c r="G35" s="199">
        <f t="shared" si="24"/>
        <v>1.1200000000000001</v>
      </c>
      <c r="H35" s="199">
        <f t="shared" ref="H35" si="31">ROUND(H34*(1+$K72),2)</f>
        <v>-31.04</v>
      </c>
      <c r="I35" s="201">
        <f t="shared" si="5"/>
        <v>44.247664139734894</v>
      </c>
      <c r="J35" s="201">
        <f t="shared" si="2"/>
        <v>159.69999999999999</v>
      </c>
      <c r="K35" s="199">
        <f t="shared" si="26"/>
        <v>1</v>
      </c>
      <c r="L35" s="190"/>
      <c r="N35" s="244"/>
    </row>
    <row r="36" spans="2:14">
      <c r="B36" s="210">
        <f t="shared" si="1"/>
        <v>2042</v>
      </c>
      <c r="C36" s="211"/>
      <c r="D36" s="199">
        <f t="shared" si="24"/>
        <v>206.53</v>
      </c>
      <c r="E36" s="199">
        <f t="shared" si="24"/>
        <v>67.040000000000006</v>
      </c>
      <c r="F36" s="201">
        <f t="shared" si="0"/>
        <v>75.799640909695441</v>
      </c>
      <c r="G36" s="199">
        <f t="shared" si="24"/>
        <v>1.1399999999999999</v>
      </c>
      <c r="H36" s="199">
        <f t="shared" ref="H36" si="32">ROUND(H35*(1+$K73),2)</f>
        <v>-31.72</v>
      </c>
      <c r="I36" s="201">
        <f t="shared" si="5"/>
        <v>45.219640909695443</v>
      </c>
      <c r="J36" s="201">
        <f t="shared" si="2"/>
        <v>163.19999999999999</v>
      </c>
      <c r="K36" s="199">
        <f t="shared" si="26"/>
        <v>1.02</v>
      </c>
      <c r="L36" s="190"/>
      <c r="N36" s="244"/>
    </row>
    <row r="37" spans="2:14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4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4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4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4" ht="14.25">
      <c r="B42" s="214" t="s">
        <v>31</v>
      </c>
      <c r="C42" s="215"/>
      <c r="D42" s="215"/>
      <c r="E42" s="215"/>
      <c r="F42" s="215"/>
      <c r="G42" s="215"/>
      <c r="H42" s="215"/>
    </row>
    <row r="44" spans="2:14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4">
      <c r="C45" s="216" t="str">
        <f>C7</f>
        <v>(a)</v>
      </c>
      <c r="D45" s="188" t="s">
        <v>115</v>
      </c>
    </row>
    <row r="46" spans="2:14">
      <c r="C46" s="216" t="str">
        <f>D7</f>
        <v>(b)</v>
      </c>
      <c r="D46" s="201" t="str">
        <f>"= "&amp;C7&amp;" x "&amp;C62</f>
        <v>= (a) x 0.0706748586244695</v>
      </c>
    </row>
    <row r="47" spans="2:14">
      <c r="C47" s="216" t="str">
        <f>F7</f>
        <v>(d)</v>
      </c>
      <c r="D47" s="201" t="str">
        <f>"= ("&amp;$D$7&amp;" + "&amp;$E$7&amp;") /  (8.76 x "&amp;TEXT(C63,"0.0%")&amp;")"</f>
        <v>= ((b) + (c)) /  (8.76 x 41.2%)</v>
      </c>
    </row>
    <row r="48" spans="2:14">
      <c r="C48" s="216" t="str">
        <f>I7</f>
        <v>(g)</v>
      </c>
      <c r="D48" s="201" t="str">
        <f>"= "&amp;$F$7&amp;" + "&amp;$H$7</f>
        <v>= (d) + (f)</v>
      </c>
    </row>
    <row r="49" spans="2:23">
      <c r="C49" s="216" t="str">
        <f>K7</f>
        <v>(h)</v>
      </c>
      <c r="D49" s="104" t="str">
        <f>D44</f>
        <v xml:space="preserve">Plant Costs  - 2017 IRP - Table 6.1 &amp; 6.2 </v>
      </c>
    </row>
    <row r="50" spans="2:23">
      <c r="C50" s="216"/>
      <c r="D50" s="201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3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3">
      <c r="B55" s="104" t="s">
        <v>104</v>
      </c>
      <c r="C55" s="263">
        <v>1637</v>
      </c>
      <c r="D55" s="188" t="s">
        <v>115</v>
      </c>
      <c r="H55" s="188" t="s">
        <v>9</v>
      </c>
      <c r="J55" s="251" t="s">
        <v>152</v>
      </c>
    </row>
    <row r="56" spans="2:23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3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3">
      <c r="B58" s="104" t="s">
        <v>104</v>
      </c>
      <c r="C58" s="225">
        <v>0.65</v>
      </c>
      <c r="D58" s="188" t="s">
        <v>119</v>
      </c>
      <c r="H58" s="188" t="s">
        <v>120</v>
      </c>
      <c r="K58" s="190"/>
      <c r="L58" s="226"/>
      <c r="M58" s="69"/>
      <c r="N58" s="245"/>
      <c r="O58" s="69"/>
      <c r="P58" s="69"/>
      <c r="Q58" s="190"/>
      <c r="R58" s="190"/>
      <c r="S58" s="190"/>
      <c r="T58" s="190"/>
      <c r="U58" s="190"/>
      <c r="V58" s="190"/>
      <c r="W58" s="190"/>
    </row>
    <row r="59" spans="2:23">
      <c r="B59" s="104" t="s">
        <v>104</v>
      </c>
      <c r="C59" s="271">
        <v>-17.762272248602351</v>
      </c>
      <c r="D59" s="188" t="s">
        <v>121</v>
      </c>
      <c r="H59" s="188" t="s">
        <v>120</v>
      </c>
      <c r="J59" s="188" t="s">
        <v>153</v>
      </c>
      <c r="K59" s="228"/>
      <c r="L59" s="228"/>
      <c r="M59" s="229"/>
      <c r="O59" s="227"/>
      <c r="P59" s="190"/>
      <c r="Q59" s="190"/>
      <c r="R59" s="190"/>
      <c r="S59" s="190"/>
      <c r="T59" s="190"/>
      <c r="U59" s="190"/>
      <c r="V59" s="190"/>
      <c r="W59" s="190"/>
    </row>
    <row r="60" spans="2:23">
      <c r="K60" s="228"/>
      <c r="L60" s="228"/>
      <c r="M60" s="228"/>
      <c r="N60" s="246"/>
      <c r="O60" s="227"/>
      <c r="P60" s="190"/>
      <c r="Q60" s="190"/>
      <c r="R60" s="190"/>
      <c r="S60" s="190"/>
      <c r="T60" s="190"/>
      <c r="U60" s="190"/>
      <c r="V60" s="190"/>
      <c r="W60" s="190"/>
    </row>
    <row r="61" spans="2:23">
      <c r="C61" s="232"/>
      <c r="K61" s="228"/>
      <c r="L61" s="228"/>
      <c r="M61" s="228"/>
      <c r="N61" s="246"/>
      <c r="O61" s="228"/>
      <c r="R61" s="190"/>
      <c r="S61" s="190"/>
      <c r="T61" s="190"/>
      <c r="U61" s="190"/>
      <c r="V61" s="190"/>
      <c r="W61" s="190"/>
    </row>
    <row r="62" spans="2:23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3">
      <c r="C63" s="264">
        <v>0.41199999999999998</v>
      </c>
      <c r="D63" s="188" t="s">
        <v>55</v>
      </c>
      <c r="J63" s="251" t="s">
        <v>152</v>
      </c>
    </row>
    <row r="64" spans="2:23" ht="13.5" thickBot="1">
      <c r="D64" s="231"/>
    </row>
    <row r="65" spans="3:14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4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4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129"/>
      <c r="K67" s="57">
        <v>2.3E-2</v>
      </c>
    </row>
    <row r="68" spans="3:14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129"/>
      <c r="K68" s="57">
        <v>2.1999999999999999E-2</v>
      </c>
    </row>
    <row r="69" spans="3:14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129"/>
      <c r="K69" s="57">
        <v>2.1999999999999999E-2</v>
      </c>
    </row>
    <row r="70" spans="3:14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129"/>
      <c r="K70" s="57">
        <v>2.1999999999999999E-2</v>
      </c>
    </row>
    <row r="71" spans="3:14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129"/>
      <c r="K71" s="57">
        <v>2.1999999999999999E-2</v>
      </c>
    </row>
    <row r="72" spans="3:14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129"/>
      <c r="K72" s="57">
        <v>2.1999999999999999E-2</v>
      </c>
      <c r="N72" s="246"/>
    </row>
    <row r="73" spans="3:14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129"/>
      <c r="K73" s="57">
        <v>2.1999999999999999E-2</v>
      </c>
      <c r="N73" s="246"/>
    </row>
    <row r="74" spans="3:14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129"/>
      <c r="K74" s="57">
        <v>2.3E-2</v>
      </c>
      <c r="N74" s="246"/>
    </row>
    <row r="75" spans="3:14" s="190" customFormat="1">
      <c r="N75" s="246"/>
    </row>
    <row r="76" spans="3:14" s="190" customFormat="1">
      <c r="N76" s="246"/>
    </row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Q45" sqref="Q45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0" style="188" hidden="1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157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43%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137</v>
      </c>
      <c r="J5" s="19" t="s">
        <v>73</v>
      </c>
      <c r="K5" s="192" t="s">
        <v>112</v>
      </c>
      <c r="P5" s="192" t="s">
        <v>111</v>
      </c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30</v>
      </c>
    </row>
    <row r="8" spans="2:18" ht="6" customHeight="1">
      <c r="K8" s="190"/>
    </row>
    <row r="9" spans="2:18" ht="15.75">
      <c r="B9" s="60" t="str">
        <f>C52</f>
        <v>2017 IRP Wyoming DJ Wind Resource - 43%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1737.2476650701883</v>
      </c>
      <c r="D10" s="199">
        <f>C10*$C$62</f>
        <v>122.77973312452522</v>
      </c>
      <c r="E10" s="199">
        <f>C56</f>
        <v>37.565582271006477</v>
      </c>
      <c r="F10" s="200">
        <f t="shared" ref="F10:F36" si="0">(D10+E10)/(8.76*$C$63)</f>
        <v>42.568045926391555</v>
      </c>
      <c r="G10" s="200">
        <f>C58</f>
        <v>0.65</v>
      </c>
      <c r="H10" s="247">
        <f>C59</f>
        <v>0</v>
      </c>
      <c r="I10" s="201">
        <f t="shared" ref="I10:I36" si="1">F10+H10+G10</f>
        <v>43.218045926391554</v>
      </c>
      <c r="J10" s="201">
        <f>ROUND(I10*$C$63*8.76,2)</f>
        <v>162.79</v>
      </c>
      <c r="K10" s="199">
        <f>$C$57</f>
        <v>0.57299999999999995</v>
      </c>
      <c r="N10" s="202"/>
      <c r="P10" s="240">
        <f>$C$59</f>
        <v>0</v>
      </c>
    </row>
    <row r="11" spans="2:18">
      <c r="B11" s="197">
        <f t="shared" ref="B11:B36" si="2">B10+1</f>
        <v>2017</v>
      </c>
      <c r="C11" s="203"/>
      <c r="D11" s="199">
        <f>ROUND(D10*(1+$D66),2)</f>
        <v>125.24</v>
      </c>
      <c r="E11" s="199">
        <f>ROUND(E10*(1+$D66),2)</f>
        <v>38.32</v>
      </c>
      <c r="F11" s="200">
        <f t="shared" si="0"/>
        <v>43.421471806307743</v>
      </c>
      <c r="G11" s="199">
        <f>ROUND(G10*(1+$D66),2)</f>
        <v>0.66</v>
      </c>
      <c r="H11" s="199">
        <f>ROUND(H10*(1+$D66),2)</f>
        <v>0</v>
      </c>
      <c r="I11" s="201">
        <f t="shared" si="1"/>
        <v>44.081471806307739</v>
      </c>
      <c r="J11" s="201">
        <f t="shared" ref="J11:J36" si="3">ROUND(I11*$C$63*8.76,2)</f>
        <v>166.05</v>
      </c>
      <c r="K11" s="199">
        <f>ROUND(K10*(1+$D66),2)</f>
        <v>0.57999999999999996</v>
      </c>
      <c r="N11" s="202"/>
      <c r="P11" s="240">
        <f>ROUND(P10*(1+$D66),2)</f>
        <v>0</v>
      </c>
    </row>
    <row r="12" spans="2:18">
      <c r="B12" s="210">
        <f t="shared" si="2"/>
        <v>2018</v>
      </c>
      <c r="C12" s="211"/>
      <c r="D12" s="199">
        <f t="shared" ref="D12:E19" si="4">ROUND(D11*(1+$D67),2)</f>
        <v>127.62</v>
      </c>
      <c r="E12" s="199">
        <f t="shared" si="4"/>
        <v>39.049999999999997</v>
      </c>
      <c r="F12" s="201">
        <f t="shared" si="0"/>
        <v>44.24710629712223</v>
      </c>
      <c r="G12" s="199">
        <f t="shared" ref="G12:G19" si="5">ROUND(G11*(1+$D67),2)</f>
        <v>0.67</v>
      </c>
      <c r="H12" s="212">
        <f t="shared" ref="H12" si="6">ROUND(H11*(1+$D67),2)</f>
        <v>0</v>
      </c>
      <c r="I12" s="201">
        <f t="shared" si="1"/>
        <v>44.917106297122231</v>
      </c>
      <c r="J12" s="201">
        <f t="shared" si="3"/>
        <v>169.19</v>
      </c>
      <c r="K12" s="199">
        <f t="shared" ref="K12:K19" si="7">ROUND(K11*(1+$D67),2)</f>
        <v>0.59</v>
      </c>
      <c r="L12" s="190"/>
      <c r="N12" s="202"/>
      <c r="P12" s="240">
        <f t="shared" ref="P12:P19" si="8">ROUND(P11*(1+$D67),2)</f>
        <v>0</v>
      </c>
    </row>
    <row r="13" spans="2:18">
      <c r="B13" s="210">
        <f t="shared" si="2"/>
        <v>2019</v>
      </c>
      <c r="C13" s="211"/>
      <c r="D13" s="199">
        <f t="shared" si="4"/>
        <v>130.43</v>
      </c>
      <c r="E13" s="199">
        <f t="shared" si="4"/>
        <v>39.909999999999997</v>
      </c>
      <c r="F13" s="201">
        <f t="shared" si="0"/>
        <v>45.22140809174897</v>
      </c>
      <c r="G13" s="199">
        <f t="shared" si="5"/>
        <v>0.68</v>
      </c>
      <c r="H13" s="212">
        <f t="shared" ref="H13" si="9">ROUND(H12*(1+$D68),2)</f>
        <v>0</v>
      </c>
      <c r="I13" s="201">
        <f t="shared" si="1"/>
        <v>45.901408091748969</v>
      </c>
      <c r="J13" s="201">
        <f t="shared" si="3"/>
        <v>172.9</v>
      </c>
      <c r="K13" s="199">
        <f t="shared" si="7"/>
        <v>0.6</v>
      </c>
      <c r="L13" s="190"/>
      <c r="N13" s="202"/>
      <c r="P13" s="240">
        <f t="shared" si="8"/>
        <v>0</v>
      </c>
    </row>
    <row r="14" spans="2:18">
      <c r="B14" s="210">
        <f t="shared" si="2"/>
        <v>2020</v>
      </c>
      <c r="C14" s="211"/>
      <c r="D14" s="199">
        <f t="shared" si="4"/>
        <v>133.82</v>
      </c>
      <c r="E14" s="199">
        <f t="shared" si="4"/>
        <v>40.950000000000003</v>
      </c>
      <c r="F14" s="201">
        <f t="shared" si="0"/>
        <v>46.397472655835188</v>
      </c>
      <c r="G14" s="199">
        <f t="shared" si="5"/>
        <v>0.7</v>
      </c>
      <c r="H14" s="212">
        <f t="shared" ref="H14" si="10">ROUND(H13*(1+$D69),2)</f>
        <v>0</v>
      </c>
      <c r="I14" s="201">
        <f t="shared" si="1"/>
        <v>47.09747265583519</v>
      </c>
      <c r="J14" s="201">
        <f t="shared" si="3"/>
        <v>177.41</v>
      </c>
      <c r="K14" s="199">
        <f t="shared" si="7"/>
        <v>0.62</v>
      </c>
      <c r="L14" s="190"/>
      <c r="N14" s="202"/>
      <c r="O14" s="207"/>
      <c r="P14" s="240">
        <f t="shared" si="8"/>
        <v>0</v>
      </c>
      <c r="Q14" s="208"/>
      <c r="R14" s="209"/>
    </row>
    <row r="15" spans="2:18">
      <c r="B15" s="210">
        <f t="shared" si="2"/>
        <v>2021</v>
      </c>
      <c r="C15" s="211"/>
      <c r="D15" s="199">
        <f t="shared" si="4"/>
        <v>137.03</v>
      </c>
      <c r="E15" s="199">
        <f t="shared" si="4"/>
        <v>41.93</v>
      </c>
      <c r="F15" s="201">
        <f t="shared" si="0"/>
        <v>47.509822661144739</v>
      </c>
      <c r="G15" s="199">
        <f t="shared" si="5"/>
        <v>0.72</v>
      </c>
      <c r="H15" s="212">
        <f t="shared" ref="H15" si="11">ROUND(H14*(1+$D70),2)</f>
        <v>0</v>
      </c>
      <c r="I15" s="201">
        <f t="shared" si="1"/>
        <v>48.229822661144738</v>
      </c>
      <c r="J15" s="201">
        <f t="shared" si="3"/>
        <v>181.67</v>
      </c>
      <c r="K15" s="199">
        <f t="shared" si="7"/>
        <v>0.63</v>
      </c>
      <c r="L15" s="190"/>
      <c r="N15" s="208"/>
      <c r="O15" s="208"/>
      <c r="P15" s="240">
        <f t="shared" si="8"/>
        <v>0</v>
      </c>
      <c r="Q15" s="208"/>
      <c r="R15" s="209"/>
    </row>
    <row r="16" spans="2:18">
      <c r="B16" s="210">
        <f t="shared" si="2"/>
        <v>2022</v>
      </c>
      <c r="C16" s="211"/>
      <c r="D16" s="199">
        <f t="shared" si="4"/>
        <v>140.18</v>
      </c>
      <c r="E16" s="199">
        <f t="shared" si="4"/>
        <v>42.89</v>
      </c>
      <c r="F16" s="201">
        <f t="shared" si="0"/>
        <v>48.600934480195392</v>
      </c>
      <c r="G16" s="199">
        <f t="shared" si="5"/>
        <v>0.74</v>
      </c>
      <c r="H16" s="212">
        <f t="shared" ref="H16" si="12">ROUND(H15*(1+$D71),2)</f>
        <v>0</v>
      </c>
      <c r="I16" s="201">
        <f t="shared" si="1"/>
        <v>49.340934480195394</v>
      </c>
      <c r="J16" s="201">
        <f t="shared" si="3"/>
        <v>185.86</v>
      </c>
      <c r="K16" s="199">
        <f t="shared" si="7"/>
        <v>0.64</v>
      </c>
      <c r="L16" s="190"/>
      <c r="N16" s="202"/>
      <c r="P16" s="240">
        <f t="shared" si="8"/>
        <v>0</v>
      </c>
    </row>
    <row r="17" spans="2:17">
      <c r="B17" s="210">
        <f t="shared" si="2"/>
        <v>2023</v>
      </c>
      <c r="C17" s="211"/>
      <c r="D17" s="199">
        <f t="shared" si="4"/>
        <v>143.4</v>
      </c>
      <c r="E17" s="199">
        <f t="shared" si="4"/>
        <v>43.88</v>
      </c>
      <c r="F17" s="201">
        <f t="shared" si="0"/>
        <v>49.71859403206966</v>
      </c>
      <c r="G17" s="199">
        <f t="shared" si="5"/>
        <v>0.76</v>
      </c>
      <c r="H17" s="212">
        <f t="shared" ref="H17" si="13">ROUND(H16*(1+$D72),2)</f>
        <v>0</v>
      </c>
      <c r="I17" s="201">
        <f t="shared" si="1"/>
        <v>50.478594032069658</v>
      </c>
      <c r="J17" s="201">
        <f t="shared" si="3"/>
        <v>190.14</v>
      </c>
      <c r="K17" s="199">
        <f t="shared" si="7"/>
        <v>0.65</v>
      </c>
      <c r="L17" s="190"/>
      <c r="N17" s="202"/>
      <c r="O17" s="207"/>
      <c r="P17" s="240">
        <f t="shared" si="8"/>
        <v>0</v>
      </c>
    </row>
    <row r="18" spans="2:17">
      <c r="B18" s="210">
        <f t="shared" si="2"/>
        <v>2024</v>
      </c>
      <c r="C18" s="211"/>
      <c r="D18" s="199">
        <f t="shared" si="4"/>
        <v>146.69999999999999</v>
      </c>
      <c r="E18" s="199">
        <f t="shared" si="4"/>
        <v>44.89</v>
      </c>
      <c r="F18" s="201">
        <f t="shared" si="0"/>
        <v>50.862801316767545</v>
      </c>
      <c r="G18" s="199">
        <f t="shared" si="5"/>
        <v>0.78</v>
      </c>
      <c r="H18" s="212">
        <f t="shared" ref="H18" si="14">ROUND(H17*(1+$D73),2)</f>
        <v>0</v>
      </c>
      <c r="I18" s="201">
        <f t="shared" si="1"/>
        <v>51.642801316767546</v>
      </c>
      <c r="J18" s="201">
        <f t="shared" si="3"/>
        <v>194.53</v>
      </c>
      <c r="K18" s="199">
        <f t="shared" si="7"/>
        <v>0.66</v>
      </c>
      <c r="L18" s="190"/>
      <c r="P18" s="240">
        <f t="shared" si="8"/>
        <v>0</v>
      </c>
    </row>
    <row r="19" spans="2:17">
      <c r="B19" s="210">
        <f t="shared" si="2"/>
        <v>2025</v>
      </c>
      <c r="C19" s="211"/>
      <c r="D19" s="199">
        <f t="shared" si="4"/>
        <v>150.07</v>
      </c>
      <c r="E19" s="199">
        <f t="shared" si="4"/>
        <v>45.92</v>
      </c>
      <c r="F19" s="201">
        <f t="shared" si="0"/>
        <v>52.030901561006694</v>
      </c>
      <c r="G19" s="199">
        <f t="shared" si="5"/>
        <v>0.8</v>
      </c>
      <c r="H19" s="212">
        <f t="shared" ref="H19" si="15">ROUND(H18*(1+$D74),2)</f>
        <v>0</v>
      </c>
      <c r="I19" s="201">
        <f t="shared" si="1"/>
        <v>52.830901561006691</v>
      </c>
      <c r="J19" s="201">
        <f t="shared" si="3"/>
        <v>199</v>
      </c>
      <c r="K19" s="199">
        <f t="shared" si="7"/>
        <v>0.68</v>
      </c>
      <c r="L19" s="190"/>
      <c r="P19" s="240">
        <f t="shared" si="8"/>
        <v>0</v>
      </c>
    </row>
    <row r="20" spans="2:17">
      <c r="B20" s="210">
        <f t="shared" si="2"/>
        <v>2026</v>
      </c>
      <c r="C20" s="211"/>
      <c r="D20" s="199">
        <f t="shared" ref="D20:D28" si="16">ROUND(D19*(1+$G66),2)</f>
        <v>153.52000000000001</v>
      </c>
      <c r="E20" s="199">
        <f t="shared" ref="E20:E28" si="17">ROUND(E19*(1+$G66),2)</f>
        <v>46.98</v>
      </c>
      <c r="F20" s="201">
        <f t="shared" si="0"/>
        <v>53.22820431135181</v>
      </c>
      <c r="G20" s="199">
        <f t="shared" ref="G20:G28" si="18">ROUND(G19*(1+$G66),2)</f>
        <v>0.82</v>
      </c>
      <c r="H20" s="212">
        <f t="shared" ref="H20:H28" si="19">ROUND(H19*(1+$G66),2)</f>
        <v>0</v>
      </c>
      <c r="I20" s="201">
        <f t="shared" si="1"/>
        <v>54.04820431135181</v>
      </c>
      <c r="J20" s="201">
        <f t="shared" si="3"/>
        <v>203.59</v>
      </c>
      <c r="K20" s="199">
        <f t="shared" ref="K20:K28" si="20">ROUND(K19*(1+$G66),2)</f>
        <v>0.7</v>
      </c>
      <c r="L20" s="190"/>
      <c r="P20" s="240">
        <f t="shared" ref="P20:P28" si="21">ROUND(P19*(1+$G66),2)</f>
        <v>0</v>
      </c>
      <c r="Q20" s="241"/>
    </row>
    <row r="21" spans="2:17">
      <c r="B21" s="210">
        <f t="shared" si="2"/>
        <v>2027</v>
      </c>
      <c r="C21" s="211"/>
      <c r="D21" s="199">
        <f t="shared" si="16"/>
        <v>157.05000000000001</v>
      </c>
      <c r="E21" s="199">
        <f t="shared" si="17"/>
        <v>48.06</v>
      </c>
      <c r="F21" s="201">
        <f t="shared" si="0"/>
        <v>54.452054794520549</v>
      </c>
      <c r="G21" s="199">
        <f t="shared" si="18"/>
        <v>0.84</v>
      </c>
      <c r="H21" s="212">
        <f t="shared" si="19"/>
        <v>0</v>
      </c>
      <c r="I21" s="201">
        <f t="shared" si="1"/>
        <v>55.292054794520553</v>
      </c>
      <c r="J21" s="201">
        <f t="shared" si="3"/>
        <v>208.27</v>
      </c>
      <c r="K21" s="199">
        <f t="shared" si="20"/>
        <v>0.72</v>
      </c>
      <c r="L21" s="190"/>
      <c r="P21" s="240">
        <f t="shared" si="21"/>
        <v>0</v>
      </c>
    </row>
    <row r="22" spans="2:17">
      <c r="B22" s="210">
        <f t="shared" si="2"/>
        <v>2028</v>
      </c>
      <c r="C22" s="211"/>
      <c r="D22" s="199">
        <f t="shared" si="16"/>
        <v>160.66</v>
      </c>
      <c r="E22" s="199">
        <f t="shared" si="17"/>
        <v>49.17</v>
      </c>
      <c r="F22" s="201">
        <f t="shared" si="0"/>
        <v>55.705107783795263</v>
      </c>
      <c r="G22" s="199">
        <f t="shared" si="18"/>
        <v>0.86</v>
      </c>
      <c r="H22" s="212">
        <f t="shared" si="19"/>
        <v>0</v>
      </c>
      <c r="I22" s="201">
        <f t="shared" si="1"/>
        <v>56.565107783795263</v>
      </c>
      <c r="J22" s="201">
        <f t="shared" si="3"/>
        <v>213.07</v>
      </c>
      <c r="K22" s="199">
        <f t="shared" si="20"/>
        <v>0.74</v>
      </c>
      <c r="L22" s="190"/>
      <c r="P22" s="240">
        <f t="shared" si="21"/>
        <v>0</v>
      </c>
    </row>
    <row r="23" spans="2:17">
      <c r="B23" s="210">
        <f t="shared" si="2"/>
        <v>2029</v>
      </c>
      <c r="C23" s="211"/>
      <c r="D23" s="199">
        <f t="shared" si="16"/>
        <v>164.36</v>
      </c>
      <c r="E23" s="199">
        <f t="shared" si="17"/>
        <v>50.3</v>
      </c>
      <c r="F23" s="201">
        <f t="shared" si="0"/>
        <v>56.987363279175966</v>
      </c>
      <c r="G23" s="199">
        <f t="shared" si="18"/>
        <v>0.88</v>
      </c>
      <c r="H23" s="212">
        <f t="shared" si="19"/>
        <v>0</v>
      </c>
      <c r="I23" s="201">
        <f t="shared" si="1"/>
        <v>57.867363279175969</v>
      </c>
      <c r="J23" s="201">
        <f t="shared" si="3"/>
        <v>217.97</v>
      </c>
      <c r="K23" s="199">
        <f t="shared" si="20"/>
        <v>0.76</v>
      </c>
      <c r="L23" s="190"/>
      <c r="P23" s="240">
        <f t="shared" si="21"/>
        <v>0</v>
      </c>
    </row>
    <row r="24" spans="2:17">
      <c r="B24" s="210">
        <f t="shared" si="2"/>
        <v>2030</v>
      </c>
      <c r="C24" s="204"/>
      <c r="D24" s="205">
        <f t="shared" si="16"/>
        <v>168.14</v>
      </c>
      <c r="E24" s="205">
        <f t="shared" si="17"/>
        <v>51.46</v>
      </c>
      <c r="F24" s="206">
        <f t="shared" si="0"/>
        <v>58.298821280662629</v>
      </c>
      <c r="G24" s="205">
        <f t="shared" si="18"/>
        <v>0.9</v>
      </c>
      <c r="H24" s="205">
        <f t="shared" si="19"/>
        <v>0</v>
      </c>
      <c r="I24" s="206">
        <f t="shared" si="1"/>
        <v>59.198821280662628</v>
      </c>
      <c r="J24" s="206">
        <f t="shared" si="3"/>
        <v>222.99</v>
      </c>
      <c r="K24" s="205">
        <f t="shared" si="20"/>
        <v>0.78</v>
      </c>
      <c r="L24" s="190"/>
      <c r="P24" s="240">
        <f t="shared" si="21"/>
        <v>0</v>
      </c>
    </row>
    <row r="25" spans="2:17">
      <c r="B25" s="210">
        <f t="shared" si="2"/>
        <v>2031</v>
      </c>
      <c r="C25" s="211"/>
      <c r="D25" s="199">
        <f t="shared" si="16"/>
        <v>172.01</v>
      </c>
      <c r="E25" s="199">
        <f t="shared" si="17"/>
        <v>52.64</v>
      </c>
      <c r="F25" s="201">
        <f t="shared" si="0"/>
        <v>59.639481788255281</v>
      </c>
      <c r="G25" s="199">
        <f t="shared" si="18"/>
        <v>0.92</v>
      </c>
      <c r="H25" s="212">
        <f t="shared" si="19"/>
        <v>0</v>
      </c>
      <c r="I25" s="201">
        <f t="shared" si="1"/>
        <v>60.559481788255283</v>
      </c>
      <c r="J25" s="201">
        <f t="shared" si="3"/>
        <v>228.12</v>
      </c>
      <c r="K25" s="199">
        <f t="shared" si="20"/>
        <v>0.8</v>
      </c>
      <c r="L25" s="190"/>
      <c r="P25" s="240">
        <f t="shared" si="21"/>
        <v>0</v>
      </c>
    </row>
    <row r="26" spans="2:17">
      <c r="B26" s="210">
        <f t="shared" si="2"/>
        <v>2032</v>
      </c>
      <c r="C26" s="211"/>
      <c r="D26" s="199">
        <f t="shared" si="16"/>
        <v>175.79</v>
      </c>
      <c r="E26" s="199">
        <f t="shared" si="17"/>
        <v>53.8</v>
      </c>
      <c r="F26" s="201">
        <f t="shared" si="0"/>
        <v>60.950939789741952</v>
      </c>
      <c r="G26" s="199">
        <f t="shared" si="18"/>
        <v>0.94</v>
      </c>
      <c r="H26" s="212">
        <f t="shared" si="19"/>
        <v>0</v>
      </c>
      <c r="I26" s="201">
        <f t="shared" si="1"/>
        <v>61.89093978974195</v>
      </c>
      <c r="J26" s="201">
        <f t="shared" si="3"/>
        <v>233.13</v>
      </c>
      <c r="K26" s="199">
        <f t="shared" si="20"/>
        <v>0.82</v>
      </c>
      <c r="L26" s="190"/>
      <c r="P26" s="240">
        <f t="shared" si="21"/>
        <v>0</v>
      </c>
    </row>
    <row r="27" spans="2:17">
      <c r="B27" s="210">
        <f t="shared" si="2"/>
        <v>2033</v>
      </c>
      <c r="C27" s="211"/>
      <c r="D27" s="199">
        <f t="shared" si="16"/>
        <v>179.66</v>
      </c>
      <c r="E27" s="199">
        <f t="shared" si="17"/>
        <v>54.98</v>
      </c>
      <c r="F27" s="201">
        <f t="shared" si="0"/>
        <v>62.291600297334604</v>
      </c>
      <c r="G27" s="199">
        <f t="shared" si="18"/>
        <v>0.96</v>
      </c>
      <c r="H27" s="212">
        <f t="shared" si="19"/>
        <v>0</v>
      </c>
      <c r="I27" s="201">
        <f t="shared" si="1"/>
        <v>63.251600297334605</v>
      </c>
      <c r="J27" s="201">
        <f t="shared" si="3"/>
        <v>238.26</v>
      </c>
      <c r="K27" s="199">
        <f t="shared" si="20"/>
        <v>0.84</v>
      </c>
      <c r="L27" s="190"/>
      <c r="P27" s="240">
        <f t="shared" si="21"/>
        <v>0</v>
      </c>
    </row>
    <row r="28" spans="2:17">
      <c r="B28" s="210">
        <f t="shared" si="2"/>
        <v>2034</v>
      </c>
      <c r="C28" s="211"/>
      <c r="D28" s="199">
        <f t="shared" si="16"/>
        <v>183.79</v>
      </c>
      <c r="E28" s="199">
        <f t="shared" si="17"/>
        <v>56.24</v>
      </c>
      <c r="F28" s="201">
        <f t="shared" si="0"/>
        <v>63.72252309652756</v>
      </c>
      <c r="G28" s="199">
        <f t="shared" si="18"/>
        <v>0.98</v>
      </c>
      <c r="H28" s="212">
        <f t="shared" si="19"/>
        <v>0</v>
      </c>
      <c r="I28" s="201">
        <f t="shared" si="1"/>
        <v>64.702523096527557</v>
      </c>
      <c r="J28" s="201">
        <f t="shared" si="3"/>
        <v>243.72</v>
      </c>
      <c r="K28" s="199">
        <f t="shared" si="20"/>
        <v>0.86</v>
      </c>
      <c r="L28" s="190"/>
      <c r="P28" s="240">
        <f t="shared" si="21"/>
        <v>0</v>
      </c>
    </row>
    <row r="29" spans="2:17">
      <c r="B29" s="210">
        <f t="shared" si="2"/>
        <v>2035</v>
      </c>
      <c r="C29" s="211"/>
      <c r="D29" s="199">
        <f t="shared" ref="D29:E36" si="22">ROUND(D28*(1+$K66),2)</f>
        <v>188.02</v>
      </c>
      <c r="E29" s="199">
        <f t="shared" si="22"/>
        <v>57.53</v>
      </c>
      <c r="F29" s="201">
        <f t="shared" si="0"/>
        <v>65.187957948391215</v>
      </c>
      <c r="G29" s="199">
        <f>ROUND(G28*(1+$K66),2)</f>
        <v>1</v>
      </c>
      <c r="H29" s="212">
        <f>ROUND(H28*(1+$K66),2)</f>
        <v>0</v>
      </c>
      <c r="I29" s="201">
        <f t="shared" si="1"/>
        <v>66.187957948391215</v>
      </c>
      <c r="J29" s="201">
        <f t="shared" si="3"/>
        <v>249.32</v>
      </c>
      <c r="K29" s="199">
        <f>ROUND(K28*(1+$K66),2)</f>
        <v>0.88</v>
      </c>
      <c r="L29" s="190"/>
      <c r="P29" s="240">
        <f>ROUND(P28*(1+$K66),2)</f>
        <v>0</v>
      </c>
    </row>
    <row r="30" spans="2:17">
      <c r="B30" s="210">
        <f t="shared" si="2"/>
        <v>2036</v>
      </c>
      <c r="C30" s="211"/>
      <c r="D30" s="199">
        <f t="shared" si="22"/>
        <v>192.34</v>
      </c>
      <c r="E30" s="199">
        <f t="shared" si="22"/>
        <v>58.85</v>
      </c>
      <c r="F30" s="201">
        <f t="shared" si="0"/>
        <v>66.685250079643197</v>
      </c>
      <c r="G30" s="199">
        <f t="shared" ref="G30:G36" si="23">ROUND(G29*(1+$K67),2)</f>
        <v>1.02</v>
      </c>
      <c r="H30" s="212">
        <f t="shared" ref="H30" si="24">ROUND(H29*(1+$K67),2)</f>
        <v>0</v>
      </c>
      <c r="I30" s="201">
        <f t="shared" si="1"/>
        <v>67.705250079643193</v>
      </c>
      <c r="J30" s="201">
        <f t="shared" si="3"/>
        <v>255.03</v>
      </c>
      <c r="K30" s="199">
        <f t="shared" ref="K30:K36" si="25">ROUND(K29*(1+$K67),2)</f>
        <v>0.9</v>
      </c>
      <c r="L30" s="190"/>
      <c r="P30" s="240">
        <f t="shared" ref="P30:P36" si="26">ROUND(P29*(1+$K67),2)</f>
        <v>0</v>
      </c>
    </row>
    <row r="31" spans="2:17">
      <c r="B31" s="210">
        <f t="shared" si="2"/>
        <v>2037</v>
      </c>
      <c r="C31" s="211"/>
      <c r="D31" s="199">
        <f t="shared" si="22"/>
        <v>196.57</v>
      </c>
      <c r="E31" s="199">
        <f t="shared" si="22"/>
        <v>60.14</v>
      </c>
      <c r="F31" s="201">
        <f t="shared" si="0"/>
        <v>68.150684931506845</v>
      </c>
      <c r="G31" s="199">
        <f t="shared" si="23"/>
        <v>1.04</v>
      </c>
      <c r="H31" s="212">
        <f t="shared" ref="H31" si="27">ROUND(H30*(1+$K68),2)</f>
        <v>0</v>
      </c>
      <c r="I31" s="201">
        <f t="shared" si="1"/>
        <v>69.190684931506851</v>
      </c>
      <c r="J31" s="201">
        <f t="shared" si="3"/>
        <v>260.63</v>
      </c>
      <c r="K31" s="199">
        <f t="shared" si="25"/>
        <v>0.92</v>
      </c>
      <c r="L31" s="190"/>
      <c r="P31" s="240">
        <f t="shared" si="26"/>
        <v>0</v>
      </c>
    </row>
    <row r="32" spans="2:17">
      <c r="B32" s="210">
        <f t="shared" si="2"/>
        <v>2038</v>
      </c>
      <c r="C32" s="211"/>
      <c r="D32" s="199">
        <f t="shared" si="22"/>
        <v>200.89</v>
      </c>
      <c r="E32" s="199">
        <f t="shared" si="22"/>
        <v>61.46</v>
      </c>
      <c r="F32" s="201">
        <f t="shared" si="0"/>
        <v>69.647977062758827</v>
      </c>
      <c r="G32" s="199">
        <f t="shared" si="23"/>
        <v>1.06</v>
      </c>
      <c r="H32" s="212">
        <f t="shared" ref="H32" si="28">ROUND(H31*(1+$K69),2)</f>
        <v>0</v>
      </c>
      <c r="I32" s="201">
        <f t="shared" si="1"/>
        <v>70.707977062758829</v>
      </c>
      <c r="J32" s="201">
        <f t="shared" si="3"/>
        <v>266.33999999999997</v>
      </c>
      <c r="K32" s="199">
        <f t="shared" si="25"/>
        <v>0.94</v>
      </c>
      <c r="L32" s="190"/>
      <c r="P32" s="240">
        <f t="shared" si="26"/>
        <v>0</v>
      </c>
    </row>
    <row r="33" spans="2:16">
      <c r="B33" s="210">
        <f t="shared" si="2"/>
        <v>2039</v>
      </c>
      <c r="C33" s="211"/>
      <c r="D33" s="199">
        <f t="shared" si="22"/>
        <v>205.31</v>
      </c>
      <c r="E33" s="199">
        <f t="shared" si="22"/>
        <v>62.81</v>
      </c>
      <c r="F33" s="201">
        <f t="shared" si="0"/>
        <v>71.179781246681543</v>
      </c>
      <c r="G33" s="199">
        <f t="shared" si="23"/>
        <v>1.08</v>
      </c>
      <c r="H33" s="212">
        <f t="shared" ref="H33" si="29">ROUND(H32*(1+$K70),2)</f>
        <v>0</v>
      </c>
      <c r="I33" s="201">
        <f t="shared" si="1"/>
        <v>72.259781246681541</v>
      </c>
      <c r="J33" s="201">
        <f t="shared" si="3"/>
        <v>272.19</v>
      </c>
      <c r="K33" s="199">
        <f t="shared" si="25"/>
        <v>0.96</v>
      </c>
      <c r="L33" s="190"/>
      <c r="P33" s="240">
        <f t="shared" si="26"/>
        <v>0</v>
      </c>
    </row>
    <row r="34" spans="2:16">
      <c r="B34" s="210">
        <f t="shared" si="2"/>
        <v>2040</v>
      </c>
      <c r="C34" s="211"/>
      <c r="D34" s="199">
        <f t="shared" si="22"/>
        <v>209.83</v>
      </c>
      <c r="E34" s="199">
        <f t="shared" si="22"/>
        <v>64.19</v>
      </c>
      <c r="F34" s="201">
        <f t="shared" si="0"/>
        <v>72.746097483274923</v>
      </c>
      <c r="G34" s="199">
        <f t="shared" si="23"/>
        <v>1.1000000000000001</v>
      </c>
      <c r="H34" s="212">
        <f t="shared" ref="H34" si="30">ROUND(H33*(1+$K71),2)</f>
        <v>0</v>
      </c>
      <c r="I34" s="201">
        <f t="shared" si="1"/>
        <v>73.846097483274917</v>
      </c>
      <c r="J34" s="201">
        <f t="shared" si="3"/>
        <v>278.16000000000003</v>
      </c>
      <c r="K34" s="199">
        <f t="shared" si="25"/>
        <v>0.98</v>
      </c>
      <c r="L34" s="190"/>
      <c r="P34" s="240">
        <f t="shared" si="26"/>
        <v>0</v>
      </c>
    </row>
    <row r="35" spans="2:16">
      <c r="B35" s="210">
        <f t="shared" si="2"/>
        <v>2041</v>
      </c>
      <c r="C35" s="211"/>
      <c r="D35" s="199">
        <f t="shared" si="22"/>
        <v>214.45</v>
      </c>
      <c r="E35" s="199">
        <f t="shared" si="22"/>
        <v>65.599999999999994</v>
      </c>
      <c r="F35" s="201">
        <f t="shared" si="0"/>
        <v>74.346925772539009</v>
      </c>
      <c r="G35" s="199">
        <f t="shared" si="23"/>
        <v>1.1200000000000001</v>
      </c>
      <c r="H35" s="212">
        <f t="shared" ref="H35" si="31">ROUND(H34*(1+$K72),2)</f>
        <v>0</v>
      </c>
      <c r="I35" s="201">
        <f t="shared" si="1"/>
        <v>75.466925772539014</v>
      </c>
      <c r="J35" s="201">
        <f t="shared" si="3"/>
        <v>284.27</v>
      </c>
      <c r="K35" s="199">
        <f t="shared" si="25"/>
        <v>1</v>
      </c>
      <c r="L35" s="190"/>
      <c r="P35" s="240">
        <f t="shared" si="26"/>
        <v>0</v>
      </c>
    </row>
    <row r="36" spans="2:16">
      <c r="B36" s="210">
        <f t="shared" si="2"/>
        <v>2042</v>
      </c>
      <c r="C36" s="211"/>
      <c r="D36" s="199">
        <f t="shared" si="22"/>
        <v>219.17</v>
      </c>
      <c r="E36" s="199">
        <f t="shared" si="22"/>
        <v>67.040000000000006</v>
      </c>
      <c r="F36" s="201">
        <f t="shared" si="0"/>
        <v>75.982266114473816</v>
      </c>
      <c r="G36" s="199">
        <f t="shared" si="23"/>
        <v>1.1399999999999999</v>
      </c>
      <c r="H36" s="212">
        <f t="shared" ref="H36" si="32">ROUND(H35*(1+$K73),2)</f>
        <v>0</v>
      </c>
      <c r="I36" s="201">
        <f t="shared" si="1"/>
        <v>77.122266114473817</v>
      </c>
      <c r="J36" s="201">
        <f t="shared" si="3"/>
        <v>290.5</v>
      </c>
      <c r="K36" s="199">
        <f t="shared" si="25"/>
        <v>1.02</v>
      </c>
      <c r="L36" s="190"/>
      <c r="P36" s="240">
        <f t="shared" si="26"/>
        <v>0</v>
      </c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0.0706748586244695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43.0%)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(i)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1737.2476650701883</v>
      </c>
      <c r="D55" s="188" t="s">
        <v>115</v>
      </c>
      <c r="H55" s="188" t="s">
        <v>9</v>
      </c>
    </row>
    <row r="56" spans="2:24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0.65</v>
      </c>
      <c r="D58" s="188" t="s">
        <v>119</v>
      </c>
      <c r="H58" s="188" t="s">
        <v>120</v>
      </c>
      <c r="K58" s="190"/>
      <c r="L58" s="226"/>
      <c r="M58" s="69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/>
      <c r="D59" s="188" t="s">
        <v>121</v>
      </c>
      <c r="H59" s="188" t="s">
        <v>120</v>
      </c>
      <c r="K59" s="228"/>
      <c r="L59" s="228"/>
      <c r="M59" s="229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4">
      <c r="C63" s="237">
        <v>0.43</v>
      </c>
      <c r="D63" s="188" t="s">
        <v>55</v>
      </c>
    </row>
    <row r="64" spans="2:24" ht="13.5" thickBot="1">
      <c r="D64" s="231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129"/>
      <c r="K67" s="57">
        <v>2.3E-2</v>
      </c>
    </row>
    <row r="68" spans="3:11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129"/>
      <c r="K68" s="57">
        <v>2.1999999999999999E-2</v>
      </c>
    </row>
    <row r="69" spans="3:11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129"/>
      <c r="K69" s="57">
        <v>2.1999999999999999E-2</v>
      </c>
    </row>
    <row r="70" spans="3:11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129"/>
      <c r="K70" s="57">
        <v>2.1999999999999999E-2</v>
      </c>
    </row>
    <row r="71" spans="3:11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129"/>
      <c r="K71" s="57">
        <v>2.1999999999999999E-2</v>
      </c>
    </row>
    <row r="72" spans="3:11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129"/>
      <c r="K72" s="57">
        <v>2.1999999999999999E-2</v>
      </c>
    </row>
    <row r="73" spans="3:11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129"/>
      <c r="K73" s="57">
        <v>2.1999999999999999E-2</v>
      </c>
    </row>
    <row r="74" spans="3:11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zoomScaleNormal="100" workbookViewId="0">
      <pane ySplit="10" topLeftCell="A31" activePane="bottomLeft" state="frozen"/>
      <selection activeCell="C14" sqref="C14"/>
      <selection pane="bottomLeft" activeCell="D36" sqref="D36"/>
    </sheetView>
  </sheetViews>
  <sheetFormatPr defaultColWidth="9.33203125"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3" hidden="1" customWidth="1"/>
    <col min="8" max="8" width="16.6640625" style="37" hidden="1" customWidth="1"/>
    <col min="9" max="10" width="0" style="4" hidden="1" customWidth="1"/>
    <col min="11" max="11" width="9.33203125" style="150" hidden="1" customWidth="1"/>
    <col min="12" max="12" width="10.33203125" style="150" hidden="1" customWidth="1"/>
    <col min="13" max="13" width="13.83203125" style="150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84</v>
      </c>
      <c r="C3" s="1"/>
      <c r="G3" s="34"/>
    </row>
    <row r="4" spans="2:15" ht="15.75">
      <c r="B4" s="1" t="s">
        <v>38</v>
      </c>
      <c r="C4" s="1"/>
      <c r="G4" s="151" t="s">
        <v>37</v>
      </c>
    </row>
    <row r="5" spans="2:15" ht="15.75">
      <c r="B5" s="1" t="str">
        <f ca="1">'Table 1'!$B$5</f>
        <v>QF - Sch37 - UT - Wind - 10.0 MW and 31.0% CF</v>
      </c>
      <c r="C5" s="1"/>
      <c r="G5" s="152">
        <v>43098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53"/>
      <c r="H10" s="154"/>
    </row>
    <row r="11" spans="2:15" hidden="1">
      <c r="C11" s="13"/>
      <c r="G11" s="153"/>
      <c r="H11" s="154"/>
    </row>
    <row r="12" spans="2:15" hidden="1">
      <c r="C12" s="29"/>
      <c r="G12" s="153"/>
      <c r="H12" s="154"/>
    </row>
    <row r="13" spans="2:15" ht="6" customHeight="1">
      <c r="G13" s="155"/>
      <c r="H13" s="156"/>
    </row>
    <row r="14" spans="2:15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2.2999999999999998</v>
      </c>
      <c r="E14" s="31">
        <f>ROUND(SUMIF($K$17:$K$340,$B14,$J$17:$J$340)/COUNTIF($K$17:$K$340,$B14),2)</f>
        <v>2.35</v>
      </c>
      <c r="G14" s="157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2.71</v>
      </c>
      <c r="D15" s="31">
        <f t="shared" ref="D15:D40" si="2">ROUND(SUMIF($K$17:$K$340,$B15,$I$17:$I$340)/COUNTIF($K$17:$K$340,$B15),2)</f>
        <v>2.72</v>
      </c>
      <c r="E15" s="31">
        <f t="shared" ref="E15:E40" si="3">ROUND(SUMIF($K$17:$K$340,$B15,$J$17:$J$340)/COUNTIF($K$17:$K$340,$B15),2)</f>
        <v>2.76</v>
      </c>
      <c r="G15" s="35"/>
      <c r="H15" s="39" t="s">
        <v>99</v>
      </c>
      <c r="I15" s="4" t="s">
        <v>100</v>
      </c>
      <c r="J15" s="4" t="s">
        <v>102</v>
      </c>
      <c r="N15" s="4" t="s">
        <v>100</v>
      </c>
    </row>
    <row r="16" spans="2:15" ht="13.5" thickBot="1">
      <c r="B16" s="30">
        <f t="shared" si="0"/>
        <v>2018</v>
      </c>
      <c r="C16" s="31">
        <f t="shared" si="1"/>
        <v>2.4300000000000002</v>
      </c>
      <c r="D16" s="31">
        <f t="shared" si="2"/>
        <v>2.11</v>
      </c>
      <c r="E16" s="31">
        <f t="shared" si="3"/>
        <v>2.4</v>
      </c>
      <c r="G16" s="35" t="s">
        <v>36</v>
      </c>
      <c r="H16" s="39" t="s">
        <v>33</v>
      </c>
      <c r="I16" s="39" t="s">
        <v>33</v>
      </c>
      <c r="J16" s="39" t="s">
        <v>33</v>
      </c>
      <c r="K16" s="158" t="s">
        <v>0</v>
      </c>
      <c r="M16" s="159" t="str">
        <f>IF(_30_Geo_West&gt;0,"IRP - Wyo NE",IF(_436_CCCT_WestMain&gt;0,"West Side","IRP - Utah Greenfield"))</f>
        <v>IRP - Utah Greenfield</v>
      </c>
      <c r="N16" s="159" t="s">
        <v>101</v>
      </c>
      <c r="O16" s="159" t="s">
        <v>102</v>
      </c>
    </row>
    <row r="17" spans="2:15" ht="13.5" thickBot="1">
      <c r="B17" s="30">
        <f t="shared" si="0"/>
        <v>2019</v>
      </c>
      <c r="C17" s="31">
        <f t="shared" si="1"/>
        <v>2.4</v>
      </c>
      <c r="D17" s="31">
        <f t="shared" si="2"/>
        <v>2.11</v>
      </c>
      <c r="E17" s="31">
        <f t="shared" si="3"/>
        <v>2.38</v>
      </c>
      <c r="G17" s="36">
        <v>42370</v>
      </c>
      <c r="H17" s="40">
        <v>2.2763825364431489</v>
      </c>
      <c r="I17" s="40">
        <v>2.3748742653912789</v>
      </c>
      <c r="J17" s="40">
        <v>2.2757987901986261</v>
      </c>
      <c r="K17" s="160">
        <f t="shared" ref="K17:K64" si="4">YEAR(G17)</f>
        <v>2016</v>
      </c>
      <c r="M17" s="161">
        <v>47</v>
      </c>
      <c r="N17" s="161">
        <v>43</v>
      </c>
      <c r="O17" s="161">
        <v>46</v>
      </c>
    </row>
    <row r="18" spans="2:15">
      <c r="B18" s="30">
        <f t="shared" si="0"/>
        <v>2020</v>
      </c>
      <c r="C18" s="31">
        <f t="shared" si="1"/>
        <v>2.4</v>
      </c>
      <c r="D18" s="31">
        <f t="shared" si="2"/>
        <v>2.15</v>
      </c>
      <c r="E18" s="31">
        <f t="shared" si="3"/>
        <v>2.39</v>
      </c>
      <c r="G18" s="36">
        <v>42401</v>
      </c>
      <c r="H18" s="40">
        <v>1.8452064945978397</v>
      </c>
      <c r="I18" s="40">
        <v>1.7746276302006363</v>
      </c>
      <c r="J18" s="40">
        <v>1.8289735727586562</v>
      </c>
      <c r="K18" s="160">
        <f t="shared" si="4"/>
        <v>2016</v>
      </c>
    </row>
    <row r="19" spans="2:15">
      <c r="B19" s="30">
        <f t="shared" si="0"/>
        <v>2021</v>
      </c>
      <c r="C19" s="31">
        <f t="shared" si="1"/>
        <v>2.4300000000000002</v>
      </c>
      <c r="D19" s="31">
        <f t="shared" si="2"/>
        <v>2.27</v>
      </c>
      <c r="E19" s="31">
        <f t="shared" si="3"/>
        <v>2.4</v>
      </c>
      <c r="G19" s="36">
        <v>42430</v>
      </c>
      <c r="H19" s="40">
        <v>1.5253593249607535</v>
      </c>
      <c r="I19" s="40">
        <v>1.4851256469456469</v>
      </c>
      <c r="J19" s="40">
        <v>1.5765269848510393</v>
      </c>
      <c r="K19" s="160">
        <f t="shared" si="4"/>
        <v>2016</v>
      </c>
    </row>
    <row r="20" spans="2:15">
      <c r="B20" s="30">
        <f t="shared" si="0"/>
        <v>2022</v>
      </c>
      <c r="C20" s="31">
        <f t="shared" si="1"/>
        <v>2.48</v>
      </c>
      <c r="D20" s="31">
        <f t="shared" si="2"/>
        <v>2.34</v>
      </c>
      <c r="E20" s="31">
        <f t="shared" si="3"/>
        <v>2.46</v>
      </c>
      <c r="G20" s="36">
        <v>42461</v>
      </c>
      <c r="H20" s="40">
        <v>1.6910448299319725</v>
      </c>
      <c r="I20" s="40">
        <v>1.4973848492599942</v>
      </c>
      <c r="J20" s="40">
        <v>1.7513146360624383</v>
      </c>
      <c r="K20" s="160">
        <f t="shared" si="4"/>
        <v>2016</v>
      </c>
    </row>
    <row r="21" spans="2:15">
      <c r="B21" s="30">
        <f t="shared" si="0"/>
        <v>2023</v>
      </c>
      <c r="C21" s="31">
        <f t="shared" si="1"/>
        <v>2.52</v>
      </c>
      <c r="D21" s="31">
        <f t="shared" si="2"/>
        <v>2.4300000000000002</v>
      </c>
      <c r="E21" s="31">
        <f t="shared" si="3"/>
        <v>2.5299999999999998</v>
      </c>
      <c r="G21" s="36">
        <v>42491</v>
      </c>
      <c r="H21" s="40">
        <v>1.7310108163265305</v>
      </c>
      <c r="I21" s="40">
        <v>1.5718715629148743</v>
      </c>
      <c r="J21" s="40">
        <v>1.8004724578470166</v>
      </c>
      <c r="K21" s="160">
        <f t="shared" si="4"/>
        <v>2016</v>
      </c>
    </row>
    <row r="22" spans="2:15">
      <c r="B22" s="30">
        <f t="shared" si="0"/>
        <v>2024</v>
      </c>
      <c r="C22" s="31">
        <f t="shared" si="1"/>
        <v>3.14</v>
      </c>
      <c r="D22" s="31">
        <f t="shared" si="2"/>
        <v>3.09</v>
      </c>
      <c r="E22" s="31">
        <f t="shared" si="3"/>
        <v>3.16</v>
      </c>
      <c r="G22" s="36">
        <v>42522</v>
      </c>
      <c r="H22" s="40">
        <v>2.3388150491307629</v>
      </c>
      <c r="I22" s="40">
        <v>2.1751230113991165</v>
      </c>
      <c r="J22" s="40">
        <v>2.3647654677733372</v>
      </c>
      <c r="K22" s="160">
        <f t="shared" si="4"/>
        <v>2016</v>
      </c>
    </row>
    <row r="23" spans="2:15">
      <c r="B23" s="30">
        <f t="shared" si="0"/>
        <v>2025</v>
      </c>
      <c r="C23" s="31">
        <f t="shared" si="1"/>
        <v>3.82</v>
      </c>
      <c r="D23" s="31">
        <f t="shared" si="2"/>
        <v>3.79</v>
      </c>
      <c r="E23" s="31">
        <f t="shared" si="3"/>
        <v>3.84</v>
      </c>
      <c r="G23" s="36">
        <v>42552</v>
      </c>
      <c r="H23" s="40">
        <v>2.58101081632653</v>
      </c>
      <c r="I23" s="40">
        <v>2.5037871798230165</v>
      </c>
      <c r="J23" s="40">
        <v>2.6063456138089238</v>
      </c>
      <c r="K23" s="160">
        <f t="shared" si="4"/>
        <v>2016</v>
      </c>
    </row>
    <row r="24" spans="2:15">
      <c r="B24" s="30">
        <f t="shared" si="0"/>
        <v>2026</v>
      </c>
      <c r="C24" s="31">
        <f t="shared" si="1"/>
        <v>3.88</v>
      </c>
      <c r="D24" s="31">
        <f t="shared" si="2"/>
        <v>3.85</v>
      </c>
      <c r="E24" s="31">
        <f t="shared" si="3"/>
        <v>3.9</v>
      </c>
      <c r="G24" s="36">
        <v>42583</v>
      </c>
      <c r="H24" s="40">
        <v>2.6353985714285706</v>
      </c>
      <c r="I24" s="40">
        <v>2.6477537958754924</v>
      </c>
      <c r="J24" s="40">
        <v>2.6355990076984344</v>
      </c>
      <c r="K24" s="160">
        <f t="shared" si="4"/>
        <v>2016</v>
      </c>
    </row>
    <row r="25" spans="2:15">
      <c r="B25" s="30">
        <f t="shared" si="0"/>
        <v>2027</v>
      </c>
      <c r="C25" s="31">
        <f t="shared" si="1"/>
        <v>4.0199999999999996</v>
      </c>
      <c r="D25" s="31">
        <f t="shared" si="2"/>
        <v>3.99</v>
      </c>
      <c r="E25" s="31">
        <f t="shared" si="3"/>
        <v>4.04</v>
      </c>
      <c r="G25" s="36">
        <v>42614</v>
      </c>
      <c r="H25" s="40">
        <v>2.7123373469387757</v>
      </c>
      <c r="I25" s="40">
        <v>2.7714741535603351</v>
      </c>
      <c r="J25" s="40">
        <v>2.7681537930798932</v>
      </c>
      <c r="K25" s="160">
        <f t="shared" si="4"/>
        <v>2016</v>
      </c>
    </row>
    <row r="26" spans="2:15">
      <c r="B26" s="30">
        <f t="shared" si="0"/>
        <v>2028</v>
      </c>
      <c r="C26" s="31">
        <f t="shared" si="1"/>
        <v>4.21</v>
      </c>
      <c r="D26" s="31">
        <f t="shared" si="2"/>
        <v>4.17</v>
      </c>
      <c r="E26" s="31">
        <f t="shared" si="3"/>
        <v>4.24</v>
      </c>
      <c r="G26" s="36">
        <v>42644</v>
      </c>
      <c r="H26" s="40">
        <v>2.6862698430141281</v>
      </c>
      <c r="I26" s="40">
        <v>2.6942040298820258</v>
      </c>
      <c r="J26" s="40">
        <v>2.7499682086675996</v>
      </c>
      <c r="K26" s="160">
        <f t="shared" si="4"/>
        <v>2016</v>
      </c>
    </row>
    <row r="27" spans="2:15">
      <c r="B27" s="30">
        <f t="shared" si="0"/>
        <v>2029</v>
      </c>
      <c r="C27" s="31">
        <f t="shared" si="1"/>
        <v>4.51</v>
      </c>
      <c r="D27" s="31">
        <f t="shared" si="2"/>
        <v>4.47</v>
      </c>
      <c r="E27" s="31">
        <f t="shared" si="3"/>
        <v>4.54</v>
      </c>
      <c r="G27" s="36">
        <v>42675</v>
      </c>
      <c r="H27" s="40">
        <v>2.269616258503401</v>
      </c>
      <c r="I27" s="40">
        <v>2.2676824839611038</v>
      </c>
      <c r="J27" s="40">
        <v>2.3066994090924613</v>
      </c>
      <c r="K27" s="160">
        <f t="shared" si="4"/>
        <v>2016</v>
      </c>
    </row>
    <row r="28" spans="2:15">
      <c r="B28" s="30">
        <f t="shared" si="0"/>
        <v>2030</v>
      </c>
      <c r="C28" s="31">
        <f t="shared" si="1"/>
        <v>4.82</v>
      </c>
      <c r="D28" s="31">
        <f t="shared" si="2"/>
        <v>4.7699999999999996</v>
      </c>
      <c r="E28" s="31">
        <f t="shared" si="3"/>
        <v>4.8499999999999996</v>
      </c>
      <c r="G28" s="36">
        <v>42705</v>
      </c>
      <c r="H28" s="40">
        <v>3.5123636800526663</v>
      </c>
      <c r="I28" s="40">
        <v>3.8167860057158185</v>
      </c>
      <c r="J28" s="40">
        <v>3.5518748027461844</v>
      </c>
      <c r="K28" s="160">
        <f t="shared" si="4"/>
        <v>2016</v>
      </c>
    </row>
    <row r="29" spans="2:15">
      <c r="B29" s="30">
        <f t="shared" si="0"/>
        <v>2031</v>
      </c>
      <c r="C29" s="31">
        <f t="shared" si="1"/>
        <v>5.08</v>
      </c>
      <c r="D29" s="31">
        <f t="shared" si="2"/>
        <v>5.03</v>
      </c>
      <c r="E29" s="31">
        <f t="shared" si="3"/>
        <v>5.1100000000000003</v>
      </c>
      <c r="G29" s="36">
        <v>42736</v>
      </c>
      <c r="H29" s="40">
        <v>3.2524393877551017</v>
      </c>
      <c r="I29" s="40">
        <v>3.3561960050231532</v>
      </c>
      <c r="J29" s="40">
        <v>3.2801653137385181</v>
      </c>
      <c r="K29" s="160">
        <f t="shared" si="4"/>
        <v>2017</v>
      </c>
    </row>
    <row r="30" spans="2:15">
      <c r="B30" s="30">
        <f t="shared" si="0"/>
        <v>2032</v>
      </c>
      <c r="C30" s="31">
        <f t="shared" si="1"/>
        <v>5.25</v>
      </c>
      <c r="D30" s="31">
        <f t="shared" si="2"/>
        <v>5.2</v>
      </c>
      <c r="E30" s="31">
        <f t="shared" si="3"/>
        <v>5.28</v>
      </c>
      <c r="G30" s="36">
        <v>42767</v>
      </c>
      <c r="H30" s="40">
        <v>2.6306099416909614</v>
      </c>
      <c r="I30" s="40">
        <v>2.6504924458347814</v>
      </c>
      <c r="J30" s="40">
        <v>2.6686241769502144</v>
      </c>
      <c r="K30" s="160">
        <f t="shared" si="4"/>
        <v>2017</v>
      </c>
    </row>
    <row r="31" spans="2:15">
      <c r="B31" s="30">
        <f t="shared" si="0"/>
        <v>2033</v>
      </c>
      <c r="C31" s="31">
        <f t="shared" si="1"/>
        <v>5.5</v>
      </c>
      <c r="D31" s="31">
        <f t="shared" si="2"/>
        <v>5.44</v>
      </c>
      <c r="E31" s="31">
        <f t="shared" si="3"/>
        <v>5.53</v>
      </c>
      <c r="G31" s="36">
        <v>42795</v>
      </c>
      <c r="H31" s="40">
        <v>2.5701319486504275</v>
      </c>
      <c r="I31" s="40">
        <v>2.5253807890537106</v>
      </c>
      <c r="J31" s="40">
        <v>2.6203938538123621</v>
      </c>
      <c r="K31" s="160">
        <f t="shared" si="4"/>
        <v>2017</v>
      </c>
    </row>
    <row r="32" spans="2:15">
      <c r="B32" s="30">
        <f t="shared" si="0"/>
        <v>2034</v>
      </c>
      <c r="C32" s="31">
        <f t="shared" si="1"/>
        <v>5.78</v>
      </c>
      <c r="D32" s="31">
        <f t="shared" si="2"/>
        <v>5.73</v>
      </c>
      <c r="E32" s="31">
        <f t="shared" si="3"/>
        <v>5.81</v>
      </c>
      <c r="G32" s="36">
        <v>42826</v>
      </c>
      <c r="H32" s="40">
        <v>2.7337319047619042</v>
      </c>
      <c r="I32" s="40">
        <v>2.7006025141930237</v>
      </c>
      <c r="J32" s="40">
        <v>2.8173391604331051</v>
      </c>
      <c r="K32" s="160">
        <f t="shared" si="4"/>
        <v>2017</v>
      </c>
    </row>
    <row r="33" spans="2:11">
      <c r="B33" s="30">
        <f t="shared" si="0"/>
        <v>2035</v>
      </c>
      <c r="C33" s="31">
        <f t="shared" si="1"/>
        <v>6</v>
      </c>
      <c r="D33" s="31">
        <f t="shared" si="2"/>
        <v>5.93</v>
      </c>
      <c r="E33" s="31">
        <f t="shared" si="3"/>
        <v>6.03</v>
      </c>
      <c r="G33" s="36">
        <v>42856</v>
      </c>
      <c r="H33" s="40">
        <v>2.793469670836076</v>
      </c>
      <c r="I33" s="40">
        <v>2.7443261884205832</v>
      </c>
      <c r="J33" s="40">
        <v>2.8496280759861037</v>
      </c>
      <c r="K33" s="160">
        <f t="shared" si="4"/>
        <v>2017</v>
      </c>
    </row>
    <row r="34" spans="2:11">
      <c r="B34" s="30">
        <f t="shared" si="0"/>
        <v>2036</v>
      </c>
      <c r="C34" s="31">
        <f t="shared" si="1"/>
        <v>6.37</v>
      </c>
      <c r="D34" s="31">
        <f t="shared" si="2"/>
        <v>6.3</v>
      </c>
      <c r="E34" s="31">
        <f t="shared" si="3"/>
        <v>6.4</v>
      </c>
      <c r="G34" s="36">
        <v>42887</v>
      </c>
      <c r="H34" s="40">
        <v>2.8754985714285715</v>
      </c>
      <c r="I34" s="40">
        <v>2.8528564316455696</v>
      </c>
      <c r="J34" s="40">
        <v>2.9027304231990985</v>
      </c>
      <c r="K34" s="160">
        <f t="shared" si="4"/>
        <v>2017</v>
      </c>
    </row>
    <row r="35" spans="2:11">
      <c r="B35" s="30">
        <f t="shared" si="0"/>
        <v>2037</v>
      </c>
      <c r="C35" s="31">
        <f t="shared" si="1"/>
        <v>6.55</v>
      </c>
      <c r="D35" s="31">
        <f t="shared" si="2"/>
        <v>6.47</v>
      </c>
      <c r="E35" s="31">
        <f t="shared" si="3"/>
        <v>6.58</v>
      </c>
      <c r="G35" s="36">
        <v>42917</v>
      </c>
      <c r="H35" s="40">
        <v>2.6189359863945567</v>
      </c>
      <c r="I35" s="40">
        <v>2.5466376239436985</v>
      </c>
      <c r="J35" s="40">
        <v>2.6888170462996945</v>
      </c>
      <c r="K35" s="160">
        <f t="shared" si="4"/>
        <v>2017</v>
      </c>
    </row>
    <row r="36" spans="2:11">
      <c r="B36" s="30">
        <f t="shared" si="0"/>
        <v>2038</v>
      </c>
      <c r="C36" s="31">
        <f t="shared" si="1"/>
        <v>6.83</v>
      </c>
      <c r="D36" s="31">
        <f t="shared" si="2"/>
        <v>6.75</v>
      </c>
      <c r="E36" s="31">
        <f t="shared" si="3"/>
        <v>6.87</v>
      </c>
      <c r="G36" s="36">
        <v>42948</v>
      </c>
      <c r="H36" s="40">
        <v>2.6204058600583098</v>
      </c>
      <c r="I36" s="40">
        <v>2.6257784553802681</v>
      </c>
      <c r="J36" s="40">
        <v>2.6400613898171748</v>
      </c>
      <c r="K36" s="160">
        <f t="shared" si="4"/>
        <v>2017</v>
      </c>
    </row>
    <row r="37" spans="2:11">
      <c r="B37" s="30">
        <f t="shared" si="0"/>
        <v>2039</v>
      </c>
      <c r="C37" s="31">
        <f t="shared" si="1"/>
        <v>6.99</v>
      </c>
      <c r="D37" s="31">
        <f t="shared" si="2"/>
        <v>6.9</v>
      </c>
      <c r="E37" s="31">
        <f t="shared" si="3"/>
        <v>7.03</v>
      </c>
      <c r="G37" s="36">
        <v>42979</v>
      </c>
      <c r="H37" s="40">
        <v>2.6225484658691061</v>
      </c>
      <c r="I37" s="40">
        <v>2.6345373614490408</v>
      </c>
      <c r="J37" s="40">
        <v>2.6856658332479428</v>
      </c>
      <c r="K37" s="160">
        <f t="shared" si="4"/>
        <v>2017</v>
      </c>
    </row>
    <row r="38" spans="2:11">
      <c r="B38" s="30">
        <f t="shared" si="0"/>
        <v>2040</v>
      </c>
      <c r="C38" s="31">
        <f t="shared" si="1"/>
        <v>7.17</v>
      </c>
      <c r="D38" s="31">
        <f t="shared" si="2"/>
        <v>7.08</v>
      </c>
      <c r="E38" s="31">
        <f t="shared" si="3"/>
        <v>7.21</v>
      </c>
      <c r="G38" s="36">
        <v>43009</v>
      </c>
      <c r="H38" s="40">
        <v>2.5740380272108854</v>
      </c>
      <c r="I38" s="40">
        <v>2.6107351568427379</v>
      </c>
      <c r="J38" s="40">
        <v>2.6111385427512732</v>
      </c>
      <c r="K38" s="160">
        <f t="shared" si="4"/>
        <v>2017</v>
      </c>
    </row>
    <row r="39" spans="2:11">
      <c r="B39" s="30">
        <f t="shared" si="0"/>
        <v>2041</v>
      </c>
      <c r="C39" s="31">
        <f t="shared" si="1"/>
        <v>7.33</v>
      </c>
      <c r="D39" s="31">
        <f t="shared" si="2"/>
        <v>7.24</v>
      </c>
      <c r="E39" s="31">
        <f t="shared" si="3"/>
        <v>7.37</v>
      </c>
      <c r="G39" s="36">
        <v>43040</v>
      </c>
      <c r="H39" s="40">
        <v>2.7398543537414972</v>
      </c>
      <c r="I39" s="40">
        <v>2.739633333333332</v>
      </c>
      <c r="J39" s="40">
        <v>2.7824995252245799</v>
      </c>
      <c r="K39" s="160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5.01</v>
      </c>
      <c r="D40" s="31">
        <f t="shared" si="2"/>
        <v>4.95</v>
      </c>
      <c r="E40" s="31">
        <f t="shared" si="3"/>
        <v>5.03</v>
      </c>
      <c r="G40" s="36">
        <v>43070</v>
      </c>
      <c r="H40" s="40">
        <v>2.5383676300197497</v>
      </c>
      <c r="I40" s="40">
        <v>2.6872597624466938</v>
      </c>
      <c r="J40" s="40">
        <v>2.5594079648562609</v>
      </c>
      <c r="K40" s="160">
        <f t="shared" si="4"/>
        <v>2017</v>
      </c>
    </row>
    <row r="41" spans="2:11">
      <c r="B41" s="30"/>
      <c r="C41" s="31"/>
      <c r="G41" s="36">
        <v>43101</v>
      </c>
      <c r="H41" s="40">
        <v>2.7080516326530608</v>
      </c>
      <c r="I41" s="40">
        <v>2.4846657745336573</v>
      </c>
      <c r="J41" s="40">
        <v>2.6757604467670868</v>
      </c>
      <c r="K41" s="160">
        <f t="shared" si="4"/>
        <v>2018</v>
      </c>
    </row>
    <row r="42" spans="2:11">
      <c r="B42" s="30"/>
      <c r="C42" s="31"/>
      <c r="G42" s="36">
        <v>43132</v>
      </c>
      <c r="H42" s="40">
        <v>2.7570312244897957</v>
      </c>
      <c r="I42" s="40">
        <v>2.4471556366585561</v>
      </c>
      <c r="J42" s="40">
        <v>2.7172606004713598</v>
      </c>
      <c r="K42" s="160">
        <f t="shared" si="4"/>
        <v>2018</v>
      </c>
    </row>
    <row r="43" spans="2:11">
      <c r="G43" s="36">
        <v>43160</v>
      </c>
      <c r="H43" s="40">
        <v>2.5151944897959182</v>
      </c>
      <c r="I43" s="40">
        <v>2.2170258718572584</v>
      </c>
      <c r="J43" s="40">
        <v>2.510272179526591</v>
      </c>
      <c r="K43" s="160">
        <f t="shared" si="4"/>
        <v>2018</v>
      </c>
    </row>
    <row r="44" spans="2:11">
      <c r="B44" s="162" t="str">
        <f>"Official Forward Price Curve Forecast dated   "&amp;TEXT(G5,"MMM dd, YYYY")</f>
        <v>Official Forward Price Curve Forecast dated   Dec 29, 2017</v>
      </c>
      <c r="G44" s="36">
        <v>43191</v>
      </c>
      <c r="H44" s="40">
        <v>2.2274393877551018</v>
      </c>
      <c r="I44" s="40">
        <v>1.8652416058394161</v>
      </c>
      <c r="J44" s="40">
        <v>2.2110611947945484</v>
      </c>
      <c r="K44" s="160">
        <f t="shared" si="4"/>
        <v>2018</v>
      </c>
    </row>
    <row r="45" spans="2:11">
      <c r="G45" s="36">
        <v>43221</v>
      </c>
      <c r="H45" s="40">
        <v>2.1657046938775508</v>
      </c>
      <c r="I45" s="40">
        <v>1.7849496350364964</v>
      </c>
      <c r="J45" s="40">
        <v>2.1567523516753764</v>
      </c>
      <c r="K45" s="160">
        <f t="shared" si="4"/>
        <v>2018</v>
      </c>
    </row>
    <row r="46" spans="2:11">
      <c r="G46" s="36">
        <v>43252</v>
      </c>
      <c r="H46" s="40">
        <v>2.2595822448979592</v>
      </c>
      <c r="I46" s="40">
        <v>1.8832870235198702</v>
      </c>
      <c r="J46" s="40">
        <v>2.2407773542371148</v>
      </c>
      <c r="K46" s="160">
        <f t="shared" si="4"/>
        <v>2018</v>
      </c>
    </row>
    <row r="47" spans="2:11">
      <c r="G47" s="36">
        <v>43282</v>
      </c>
      <c r="H47" s="40">
        <v>2.3116230612244895</v>
      </c>
      <c r="I47" s="40">
        <v>1.9500956204379563</v>
      </c>
      <c r="J47" s="40">
        <v>2.2751046418690439</v>
      </c>
      <c r="K47" s="160">
        <f t="shared" si="4"/>
        <v>2018</v>
      </c>
    </row>
    <row r="48" spans="2:11">
      <c r="G48" s="36">
        <v>43313</v>
      </c>
      <c r="H48" s="40">
        <v>2.3376434693877548</v>
      </c>
      <c r="I48" s="40">
        <v>1.9899374695863747</v>
      </c>
      <c r="J48" s="40">
        <v>2.3012343682754381</v>
      </c>
      <c r="K48" s="160">
        <f t="shared" si="4"/>
        <v>2018</v>
      </c>
    </row>
    <row r="49" spans="7:13">
      <c r="G49" s="36">
        <v>43344</v>
      </c>
      <c r="H49" s="40">
        <v>2.3192761224489797</v>
      </c>
      <c r="I49" s="40">
        <v>1.9779747769667477</v>
      </c>
      <c r="J49" s="40">
        <v>2.2904750691669227</v>
      </c>
      <c r="K49" s="160">
        <f t="shared" si="4"/>
        <v>2018</v>
      </c>
      <c r="L49" s="4"/>
      <c r="M49" s="4"/>
    </row>
    <row r="50" spans="7:13">
      <c r="G50" s="36">
        <v>43374</v>
      </c>
      <c r="H50" s="40">
        <v>2.2815210204081633</v>
      </c>
      <c r="I50" s="40">
        <v>2.0621191403081913</v>
      </c>
      <c r="J50" s="40">
        <v>2.2756169894456399</v>
      </c>
      <c r="K50" s="160">
        <f t="shared" si="4"/>
        <v>2018</v>
      </c>
      <c r="L50" s="4"/>
      <c r="M50" s="4"/>
    </row>
    <row r="51" spans="7:13">
      <c r="G51" s="36">
        <v>43405</v>
      </c>
      <c r="H51" s="40">
        <v>2.4881536734693874</v>
      </c>
      <c r="I51" s="40">
        <v>2.2573746147607463</v>
      </c>
      <c r="J51" s="40">
        <v>2.4216360487754893</v>
      </c>
      <c r="K51" s="160">
        <f t="shared" si="4"/>
        <v>2018</v>
      </c>
      <c r="L51" s="4"/>
      <c r="M51" s="4"/>
    </row>
    <row r="52" spans="7:13">
      <c r="G52" s="36">
        <v>43435</v>
      </c>
      <c r="H52" s="40">
        <v>2.7917251020408163</v>
      </c>
      <c r="I52" s="40">
        <v>2.4169447688564478</v>
      </c>
      <c r="J52" s="40">
        <v>2.7290445947330668</v>
      </c>
      <c r="K52" s="160">
        <f t="shared" si="4"/>
        <v>2018</v>
      </c>
      <c r="L52" s="4"/>
      <c r="M52" s="4"/>
    </row>
    <row r="53" spans="7:13">
      <c r="G53" s="36">
        <v>43466</v>
      </c>
      <c r="H53" s="40">
        <v>2.8646842857142856</v>
      </c>
      <c r="I53" s="40">
        <v>2.4501969991889698</v>
      </c>
      <c r="J53" s="40">
        <v>2.8304894148990676</v>
      </c>
      <c r="K53" s="160">
        <f t="shared" si="4"/>
        <v>2019</v>
      </c>
      <c r="L53" s="4"/>
      <c r="M53" s="4"/>
    </row>
    <row r="54" spans="7:13">
      <c r="G54" s="36">
        <v>43497</v>
      </c>
      <c r="H54" s="40">
        <v>2.8136638775510203</v>
      </c>
      <c r="I54" s="40">
        <v>2.4425935928629356</v>
      </c>
      <c r="J54" s="40">
        <v>2.7920633466543703</v>
      </c>
      <c r="K54" s="160">
        <f t="shared" si="4"/>
        <v>2019</v>
      </c>
      <c r="L54" s="4"/>
      <c r="M54" s="4"/>
    </row>
    <row r="55" spans="7:13">
      <c r="G55" s="36">
        <v>43525</v>
      </c>
      <c r="H55" s="40">
        <v>2.6024393877551018</v>
      </c>
      <c r="I55" s="40">
        <v>2.3150591240875911</v>
      </c>
      <c r="J55" s="40">
        <v>2.5722662362947024</v>
      </c>
      <c r="K55" s="160">
        <f t="shared" si="4"/>
        <v>2019</v>
      </c>
      <c r="L55" s="4"/>
      <c r="M55" s="4"/>
    </row>
    <row r="56" spans="7:13">
      <c r="G56" s="36">
        <v>43556</v>
      </c>
      <c r="H56" s="40">
        <v>2.112133265306122</v>
      </c>
      <c r="I56" s="40">
        <v>1.9230274939172751</v>
      </c>
      <c r="J56" s="40">
        <v>2.1029558561328008</v>
      </c>
      <c r="K56" s="160">
        <f t="shared" si="4"/>
        <v>2019</v>
      </c>
      <c r="L56" s="4"/>
      <c r="M56" s="4"/>
    </row>
    <row r="57" spans="7:13">
      <c r="G57" s="36">
        <v>43586</v>
      </c>
      <c r="H57" s="40">
        <v>2.1044802040816326</v>
      </c>
      <c r="I57" s="40">
        <v>1.8812594484995944</v>
      </c>
      <c r="J57" s="40">
        <v>2.0875854288349216</v>
      </c>
      <c r="K57" s="160">
        <f t="shared" si="4"/>
        <v>2019</v>
      </c>
      <c r="L57" s="4"/>
      <c r="M57" s="4"/>
    </row>
    <row r="58" spans="7:13">
      <c r="G58" s="36">
        <v>43617</v>
      </c>
      <c r="H58" s="40">
        <v>2.1243781632653058</v>
      </c>
      <c r="I58" s="40">
        <v>1.9086317112733171</v>
      </c>
      <c r="J58" s="40">
        <v>2.1101287222051437</v>
      </c>
      <c r="K58" s="160">
        <f t="shared" si="4"/>
        <v>2019</v>
      </c>
      <c r="L58" s="4"/>
      <c r="M58" s="4"/>
    </row>
    <row r="59" spans="7:13">
      <c r="G59" s="36">
        <v>43647</v>
      </c>
      <c r="H59" s="40">
        <v>2.2840720408163264</v>
      </c>
      <c r="I59" s="40">
        <v>1.9696617193836172</v>
      </c>
      <c r="J59" s="40">
        <v>2.2730552515626603</v>
      </c>
      <c r="K59" s="160">
        <f t="shared" si="4"/>
        <v>2019</v>
      </c>
      <c r="L59" s="4"/>
      <c r="M59" s="4"/>
    </row>
    <row r="60" spans="7:13">
      <c r="G60" s="36">
        <v>43678</v>
      </c>
      <c r="H60" s="40">
        <v>2.2850924489795919</v>
      </c>
      <c r="I60" s="40">
        <v>1.9478652879156531</v>
      </c>
      <c r="J60" s="40">
        <v>2.2740799467158519</v>
      </c>
      <c r="K60" s="160">
        <f t="shared" si="4"/>
        <v>2019</v>
      </c>
      <c r="L60" s="4"/>
      <c r="M60" s="4"/>
    </row>
    <row r="61" spans="7:13">
      <c r="G61" s="36">
        <v>43709</v>
      </c>
      <c r="H61" s="40">
        <v>2.2503985714285712</v>
      </c>
      <c r="I61" s="40">
        <v>1.9564824817518249</v>
      </c>
      <c r="J61" s="40">
        <v>2.2494872630392457</v>
      </c>
      <c r="K61" s="160">
        <f t="shared" si="4"/>
        <v>2019</v>
      </c>
      <c r="L61" s="4"/>
      <c r="M61" s="4"/>
    </row>
    <row r="62" spans="7:13">
      <c r="G62" s="36">
        <v>43739</v>
      </c>
      <c r="H62" s="40">
        <v>2.2274393877551018</v>
      </c>
      <c r="I62" s="40">
        <v>1.9463446066504462</v>
      </c>
      <c r="J62" s="40">
        <v>2.2315550978583869</v>
      </c>
      <c r="K62" s="160">
        <f t="shared" si="4"/>
        <v>2019</v>
      </c>
      <c r="L62" s="4"/>
      <c r="M62" s="4"/>
    </row>
    <row r="63" spans="7:13">
      <c r="G63" s="36">
        <v>43770</v>
      </c>
      <c r="H63" s="40">
        <v>2.4371332653061222</v>
      </c>
      <c r="I63" s="40">
        <v>2.2053673154906726</v>
      </c>
      <c r="J63" s="40">
        <v>2.3985804078286712</v>
      </c>
      <c r="K63" s="160">
        <f t="shared" si="4"/>
        <v>2019</v>
      </c>
      <c r="L63" s="4"/>
      <c r="M63" s="4"/>
    </row>
    <row r="64" spans="7:13">
      <c r="G64" s="36">
        <v>43800</v>
      </c>
      <c r="H64" s="40">
        <v>2.6590720408163264</v>
      </c>
      <c r="I64" s="40">
        <v>2.3472975669099756</v>
      </c>
      <c r="J64" s="40">
        <v>2.6265750794138745</v>
      </c>
      <c r="K64" s="160">
        <f t="shared" si="4"/>
        <v>2019</v>
      </c>
      <c r="L64" s="4"/>
      <c r="M64" s="4"/>
    </row>
    <row r="65" spans="7:13">
      <c r="G65" s="36">
        <v>43831</v>
      </c>
      <c r="H65" s="40">
        <v>2.7544802040816325</v>
      </c>
      <c r="I65" s="40">
        <v>2.4155254663422543</v>
      </c>
      <c r="J65" s="40">
        <v>2.7684953581309562</v>
      </c>
      <c r="K65" s="160">
        <f t="shared" ref="K65:K112" si="5">YEAR(G65)</f>
        <v>2020</v>
      </c>
      <c r="L65" s="4"/>
      <c r="M65" s="4"/>
    </row>
    <row r="66" spans="7:13">
      <c r="G66" s="36">
        <v>43862</v>
      </c>
      <c r="H66" s="40">
        <v>2.7223373469387755</v>
      </c>
      <c r="I66" s="40">
        <v>2.4037655312246549</v>
      </c>
      <c r="J66" s="40">
        <v>2.7643965775181885</v>
      </c>
      <c r="K66" s="160">
        <f t="shared" si="5"/>
        <v>2020</v>
      </c>
      <c r="L66" s="4"/>
      <c r="M66" s="4"/>
    </row>
    <row r="67" spans="7:13">
      <c r="G67" s="36">
        <v>43891</v>
      </c>
      <c r="H67" s="40">
        <v>2.6335618367346938</v>
      </c>
      <c r="I67" s="40">
        <v>2.3650388483373881</v>
      </c>
      <c r="J67" s="40">
        <v>2.6060811763500356</v>
      </c>
      <c r="K67" s="160">
        <f t="shared" si="5"/>
        <v>2020</v>
      </c>
      <c r="L67" s="4"/>
      <c r="M67" s="4"/>
    </row>
    <row r="68" spans="7:13">
      <c r="G68" s="36">
        <v>43922</v>
      </c>
      <c r="H68" s="40">
        <v>2.194786326530612</v>
      </c>
      <c r="I68" s="40">
        <v>1.9303267639902677</v>
      </c>
      <c r="J68" s="40">
        <v>2.1219127164668512</v>
      </c>
      <c r="K68" s="160">
        <f t="shared" si="5"/>
        <v>2020</v>
      </c>
      <c r="L68" s="4"/>
      <c r="M68" s="4"/>
    </row>
    <row r="69" spans="7:13">
      <c r="G69" s="36">
        <v>43952</v>
      </c>
      <c r="H69" s="40">
        <v>2.111112857142857</v>
      </c>
      <c r="I69" s="40">
        <v>1.9017379562043795</v>
      </c>
      <c r="J69" s="40">
        <v>2.1121781125115278</v>
      </c>
      <c r="K69" s="160">
        <f t="shared" si="5"/>
        <v>2020</v>
      </c>
      <c r="L69" s="4"/>
      <c r="M69" s="4"/>
    </row>
    <row r="70" spans="7:13">
      <c r="G70" s="36">
        <v>43983</v>
      </c>
      <c r="H70" s="40">
        <v>2.1345822448979592</v>
      </c>
      <c r="I70" s="40">
        <v>1.9351929440389293</v>
      </c>
      <c r="J70" s="40">
        <v>2.1357461010349423</v>
      </c>
      <c r="K70" s="160">
        <f t="shared" si="5"/>
        <v>2020</v>
      </c>
      <c r="L70" s="4"/>
      <c r="M70" s="4"/>
    </row>
    <row r="71" spans="7:13">
      <c r="G71" s="36">
        <v>44013</v>
      </c>
      <c r="H71" s="40">
        <v>2.2248883673469386</v>
      </c>
      <c r="I71" s="40">
        <v>1.9818271695052716</v>
      </c>
      <c r="J71" s="40">
        <v>2.2264316220924276</v>
      </c>
      <c r="K71" s="160">
        <f t="shared" si="5"/>
        <v>2020</v>
      </c>
      <c r="L71" s="4"/>
      <c r="M71" s="4"/>
    </row>
    <row r="72" spans="7:13">
      <c r="G72" s="36">
        <v>44044</v>
      </c>
      <c r="H72" s="40">
        <v>2.2401944897959183</v>
      </c>
      <c r="I72" s="40">
        <v>2.0071718572587187</v>
      </c>
      <c r="J72" s="40">
        <v>2.2418020493903064</v>
      </c>
      <c r="K72" s="160">
        <f t="shared" si="5"/>
        <v>2020</v>
      </c>
      <c r="L72" s="4"/>
      <c r="M72" s="4"/>
    </row>
    <row r="73" spans="7:13">
      <c r="G73" s="36">
        <v>44075</v>
      </c>
      <c r="H73" s="40">
        <v>2.2305006122448976</v>
      </c>
      <c r="I73" s="40">
        <v>2.0242034874290349</v>
      </c>
      <c r="J73" s="40">
        <v>2.2320674454349834</v>
      </c>
      <c r="K73" s="160">
        <f t="shared" si="5"/>
        <v>2020</v>
      </c>
      <c r="L73" s="4"/>
      <c r="M73" s="4"/>
    </row>
    <row r="74" spans="7:13">
      <c r="G74" s="36">
        <v>44105</v>
      </c>
      <c r="H74" s="40">
        <v>2.3070312244897959</v>
      </c>
      <c r="I74" s="40">
        <v>2.0494467964314675</v>
      </c>
      <c r="J74" s="40">
        <v>2.308919581924378</v>
      </c>
      <c r="K74" s="160">
        <f t="shared" si="5"/>
        <v>2020</v>
      </c>
      <c r="L74" s="4"/>
      <c r="M74" s="4"/>
    </row>
    <row r="75" spans="7:13">
      <c r="G75" s="36">
        <v>44136</v>
      </c>
      <c r="H75" s="40">
        <v>2.4917251020408164</v>
      </c>
      <c r="I75" s="40">
        <v>2.3496292781832926</v>
      </c>
      <c r="J75" s="40">
        <v>2.4585250742903986</v>
      </c>
      <c r="K75" s="160">
        <f t="shared" si="5"/>
        <v>2020</v>
      </c>
      <c r="L75" s="4"/>
      <c r="M75" s="4"/>
    </row>
    <row r="76" spans="7:13">
      <c r="G76" s="36">
        <v>44166</v>
      </c>
      <c r="H76" s="40">
        <v>2.6998883673469387</v>
      </c>
      <c r="I76" s="40">
        <v>2.4841588807785886</v>
      </c>
      <c r="J76" s="40">
        <v>2.6701246234245311</v>
      </c>
      <c r="K76" s="160">
        <f t="shared" si="5"/>
        <v>2020</v>
      </c>
      <c r="L76" s="4"/>
      <c r="M76" s="4"/>
    </row>
    <row r="77" spans="7:13">
      <c r="G77" s="36">
        <v>44197</v>
      </c>
      <c r="H77" s="40">
        <v>2.815194489795918</v>
      </c>
      <c r="I77" s="40">
        <v>2.5669853203568529</v>
      </c>
      <c r="J77" s="40">
        <v>2.7859151757352185</v>
      </c>
      <c r="K77" s="160">
        <f t="shared" si="5"/>
        <v>2021</v>
      </c>
      <c r="L77" s="4"/>
      <c r="M77" s="4"/>
    </row>
    <row r="78" spans="7:13">
      <c r="G78" s="36">
        <v>44228</v>
      </c>
      <c r="H78" s="40">
        <v>2.8157046938775507</v>
      </c>
      <c r="I78" s="40">
        <v>2.5814824817518245</v>
      </c>
      <c r="J78" s="40">
        <v>2.8017979506096937</v>
      </c>
      <c r="K78" s="160">
        <f t="shared" si="5"/>
        <v>2021</v>
      </c>
      <c r="L78" s="4"/>
      <c r="M78" s="4"/>
    </row>
    <row r="79" spans="7:13">
      <c r="G79" s="36">
        <v>44256</v>
      </c>
      <c r="H79" s="40">
        <v>2.7340720408163266</v>
      </c>
      <c r="I79" s="40">
        <v>2.5105173560421732</v>
      </c>
      <c r="J79" s="40">
        <v>2.7172606004713598</v>
      </c>
      <c r="K79" s="160">
        <f t="shared" si="5"/>
        <v>2021</v>
      </c>
      <c r="L79" s="4"/>
      <c r="M79" s="4"/>
    </row>
    <row r="80" spans="7:13">
      <c r="G80" s="36">
        <v>44287</v>
      </c>
      <c r="H80" s="40">
        <v>2.2264189795918363</v>
      </c>
      <c r="I80" s="40">
        <v>2.0505619626926195</v>
      </c>
      <c r="J80" s="40">
        <v>2.2049130238753971</v>
      </c>
      <c r="K80" s="160">
        <f t="shared" si="5"/>
        <v>2021</v>
      </c>
      <c r="L80" s="4"/>
      <c r="M80" s="4"/>
    </row>
    <row r="81" spans="7:13">
      <c r="G81" s="36">
        <v>44317</v>
      </c>
      <c r="H81" s="40">
        <v>2.1279495918367348</v>
      </c>
      <c r="I81" s="40">
        <v>2.0173097323600975</v>
      </c>
      <c r="J81" s="40">
        <v>2.106029941592376</v>
      </c>
      <c r="K81" s="160">
        <f t="shared" si="5"/>
        <v>2021</v>
      </c>
      <c r="L81" s="4"/>
      <c r="M81" s="4"/>
    </row>
    <row r="82" spans="7:13">
      <c r="G82" s="36">
        <v>44348</v>
      </c>
      <c r="H82" s="40">
        <v>2.1651944897959181</v>
      </c>
      <c r="I82" s="40">
        <v>2.04924403892944</v>
      </c>
      <c r="J82" s="40">
        <v>2.1434313146838817</v>
      </c>
      <c r="K82" s="160">
        <f t="shared" si="5"/>
        <v>2021</v>
      </c>
      <c r="L82" s="4"/>
      <c r="M82" s="4"/>
    </row>
    <row r="83" spans="7:13">
      <c r="G83" s="36">
        <v>44378</v>
      </c>
      <c r="H83" s="40">
        <v>2.2350924489795916</v>
      </c>
      <c r="I83" s="40">
        <v>2.0882748580697483</v>
      </c>
      <c r="J83" s="40">
        <v>2.2136229326775281</v>
      </c>
      <c r="K83" s="160">
        <f t="shared" si="5"/>
        <v>2021</v>
      </c>
      <c r="L83" s="4"/>
      <c r="M83" s="4"/>
    </row>
    <row r="84" spans="7:13">
      <c r="G84" s="36">
        <v>44409</v>
      </c>
      <c r="H84" s="40">
        <v>2.2503985714285712</v>
      </c>
      <c r="I84" s="40">
        <v>2.1123016220600164</v>
      </c>
      <c r="J84" s="40">
        <v>2.2289933599754073</v>
      </c>
      <c r="K84" s="160">
        <f t="shared" si="5"/>
        <v>2021</v>
      </c>
      <c r="L84" s="4"/>
      <c r="M84" s="4"/>
    </row>
    <row r="85" spans="7:13">
      <c r="G85" s="36">
        <v>44440</v>
      </c>
      <c r="H85" s="40">
        <v>2.2631536734693878</v>
      </c>
      <c r="I85" s="40">
        <v>2.1351118410381185</v>
      </c>
      <c r="J85" s="40">
        <v>2.2418020493903064</v>
      </c>
      <c r="K85" s="160">
        <f t="shared" si="5"/>
        <v>2021</v>
      </c>
      <c r="L85" s="4"/>
      <c r="M85" s="4"/>
    </row>
    <row r="86" spans="7:13">
      <c r="G86" s="36">
        <v>44470</v>
      </c>
      <c r="H86" s="40">
        <v>2.3044802040816328</v>
      </c>
      <c r="I86" s="40">
        <v>2.1521434712084346</v>
      </c>
      <c r="J86" s="40">
        <v>2.2833022030945793</v>
      </c>
      <c r="K86" s="160">
        <f t="shared" si="5"/>
        <v>2021</v>
      </c>
      <c r="L86" s="4"/>
      <c r="M86" s="4"/>
    </row>
    <row r="87" spans="7:13">
      <c r="G87" s="36">
        <v>44501</v>
      </c>
      <c r="H87" s="40">
        <v>2.5095822448979588</v>
      </c>
      <c r="I87" s="40">
        <v>2.3851118410381185</v>
      </c>
      <c r="J87" s="40">
        <v>2.4636485500563583</v>
      </c>
      <c r="K87" s="160">
        <f t="shared" si="5"/>
        <v>2021</v>
      </c>
      <c r="L87" s="4"/>
      <c r="M87" s="4"/>
    </row>
    <row r="88" spans="7:13">
      <c r="G88" s="36">
        <v>44531</v>
      </c>
      <c r="H88" s="40">
        <v>2.7070312244897958</v>
      </c>
      <c r="I88" s="40">
        <v>2.5318068937550686</v>
      </c>
      <c r="J88" s="40">
        <v>2.6670505379649558</v>
      </c>
      <c r="K88" s="160">
        <f t="shared" si="5"/>
        <v>2021</v>
      </c>
      <c r="L88" s="4"/>
      <c r="M88" s="4"/>
    </row>
    <row r="89" spans="7:13">
      <c r="G89" s="36">
        <v>44562</v>
      </c>
      <c r="H89" s="40">
        <v>2.8182557142857143</v>
      </c>
      <c r="I89" s="40">
        <v>2.6118961070559608</v>
      </c>
      <c r="J89" s="40">
        <v>2.7761805717798955</v>
      </c>
      <c r="K89" s="160">
        <f t="shared" si="5"/>
        <v>2022</v>
      </c>
      <c r="L89" s="4"/>
      <c r="M89" s="4"/>
    </row>
    <row r="90" spans="7:13">
      <c r="G90" s="36">
        <v>44593</v>
      </c>
      <c r="H90" s="40">
        <v>2.8131536734693876</v>
      </c>
      <c r="I90" s="40">
        <v>2.6030761557177611</v>
      </c>
      <c r="J90" s="40">
        <v>2.7889892611947946</v>
      </c>
      <c r="K90" s="160">
        <f t="shared" si="5"/>
        <v>2022</v>
      </c>
      <c r="L90" s="4"/>
      <c r="M90" s="4"/>
    </row>
    <row r="91" spans="7:13">
      <c r="G91" s="36">
        <v>44621</v>
      </c>
      <c r="H91" s="40">
        <v>2.726929183673469</v>
      </c>
      <c r="I91" s="40">
        <v>2.5503592051905919</v>
      </c>
      <c r="J91" s="40">
        <v>2.6972790449841173</v>
      </c>
      <c r="K91" s="160">
        <f t="shared" si="5"/>
        <v>2022</v>
      </c>
      <c r="L91" s="4"/>
      <c r="M91" s="4"/>
    </row>
    <row r="92" spans="7:13">
      <c r="G92" s="36">
        <v>44652</v>
      </c>
      <c r="H92" s="40">
        <v>2.2958067346938775</v>
      </c>
      <c r="I92" s="40">
        <v>2.1371394160583939</v>
      </c>
      <c r="J92" s="40">
        <v>2.2848392458243674</v>
      </c>
      <c r="K92" s="160">
        <f t="shared" si="5"/>
        <v>2022</v>
      </c>
      <c r="L92" s="4"/>
      <c r="M92" s="4"/>
    </row>
    <row r="93" spans="7:13">
      <c r="G93" s="36">
        <v>44682</v>
      </c>
      <c r="H93" s="40">
        <v>2.1998883673469387</v>
      </c>
      <c r="I93" s="40">
        <v>2.1103754257907541</v>
      </c>
      <c r="J93" s="40">
        <v>2.1962031150732657</v>
      </c>
      <c r="K93" s="160">
        <f t="shared" si="5"/>
        <v>2022</v>
      </c>
      <c r="L93" s="4"/>
      <c r="M93" s="4"/>
    </row>
    <row r="94" spans="7:13">
      <c r="G94" s="36">
        <v>44713</v>
      </c>
      <c r="H94" s="40">
        <v>2.2305006122448976</v>
      </c>
      <c r="I94" s="40">
        <v>2.1369366585563663</v>
      </c>
      <c r="J94" s="40">
        <v>2.2192587560200838</v>
      </c>
      <c r="K94" s="160">
        <f t="shared" si="5"/>
        <v>2022</v>
      </c>
      <c r="L94" s="4"/>
      <c r="M94" s="4"/>
    </row>
    <row r="95" spans="7:13">
      <c r="G95" s="36">
        <v>44743</v>
      </c>
      <c r="H95" s="40">
        <v>2.2937659183673471</v>
      </c>
      <c r="I95" s="40">
        <v>2.1833681265206808</v>
      </c>
      <c r="J95" s="40">
        <v>2.2904750691669227</v>
      </c>
      <c r="K95" s="160">
        <f t="shared" si="5"/>
        <v>2022</v>
      </c>
      <c r="L95" s="4"/>
      <c r="M95" s="4"/>
    </row>
    <row r="96" spans="7:13">
      <c r="G96" s="36">
        <v>44774</v>
      </c>
      <c r="H96" s="40">
        <v>2.3141740816326526</v>
      </c>
      <c r="I96" s="40">
        <v>2.2087128142741279</v>
      </c>
      <c r="J96" s="40">
        <v>2.3109689722307616</v>
      </c>
      <c r="K96" s="160">
        <f t="shared" si="5"/>
        <v>2022</v>
      </c>
      <c r="L96" s="4"/>
      <c r="M96" s="4"/>
    </row>
    <row r="97" spans="7:13">
      <c r="G97" s="36">
        <v>44805</v>
      </c>
      <c r="H97" s="40">
        <v>2.3192761224489797</v>
      </c>
      <c r="I97" s="40">
        <v>2.2239196269261958</v>
      </c>
      <c r="J97" s="40">
        <v>2.3084072343477815</v>
      </c>
      <c r="K97" s="160">
        <f t="shared" si="5"/>
        <v>2022</v>
      </c>
      <c r="L97" s="4"/>
      <c r="M97" s="4"/>
    </row>
    <row r="98" spans="7:13">
      <c r="G98" s="36">
        <v>44835</v>
      </c>
      <c r="H98" s="40">
        <v>2.3662148979591833</v>
      </c>
      <c r="I98" s="40">
        <v>2.2489601784266013</v>
      </c>
      <c r="J98" s="40">
        <v>2.3632284250435496</v>
      </c>
      <c r="K98" s="160">
        <f t="shared" si="5"/>
        <v>2022</v>
      </c>
      <c r="L98" s="4"/>
      <c r="M98" s="4"/>
    </row>
    <row r="99" spans="7:13">
      <c r="G99" s="36">
        <v>44866</v>
      </c>
      <c r="H99" s="40">
        <v>2.5901944897959184</v>
      </c>
      <c r="I99" s="40">
        <v>2.4702699918896998</v>
      </c>
      <c r="J99" s="40">
        <v>2.5471612050415002</v>
      </c>
      <c r="K99" s="160">
        <f t="shared" si="5"/>
        <v>2022</v>
      </c>
      <c r="L99" s="4"/>
      <c r="M99" s="4"/>
    </row>
    <row r="100" spans="7:13">
      <c r="G100" s="36">
        <v>44896</v>
      </c>
      <c r="H100" s="40">
        <v>2.7743781632653057</v>
      </c>
      <c r="I100" s="40">
        <v>2.6203105433901048</v>
      </c>
      <c r="J100" s="40">
        <v>2.7372421559586022</v>
      </c>
      <c r="K100" s="160">
        <f t="shared" si="5"/>
        <v>2022</v>
      </c>
      <c r="L100" s="4"/>
      <c r="M100" s="4"/>
    </row>
    <row r="101" spans="7:13">
      <c r="G101" s="36">
        <v>44927</v>
      </c>
      <c r="H101" s="40">
        <v>2.8764189795918367</v>
      </c>
      <c r="I101" s="40">
        <v>2.7279747769667475</v>
      </c>
      <c r="J101" s="40">
        <v>2.8371499333948154</v>
      </c>
      <c r="K101" s="160">
        <f t="shared" si="5"/>
        <v>2023</v>
      </c>
      <c r="L101" s="4"/>
      <c r="M101" s="4"/>
    </row>
    <row r="102" spans="7:13">
      <c r="G102" s="36">
        <v>44958</v>
      </c>
      <c r="H102" s="40">
        <v>2.8764189795918367</v>
      </c>
      <c r="I102" s="40">
        <v>2.7051645579886454</v>
      </c>
      <c r="J102" s="40">
        <v>2.8525203606926941</v>
      </c>
      <c r="K102" s="160">
        <f t="shared" si="5"/>
        <v>2023</v>
      </c>
      <c r="L102" s="4"/>
      <c r="M102" s="4"/>
    </row>
    <row r="103" spans="7:13">
      <c r="G103" s="36">
        <v>44986</v>
      </c>
      <c r="H103" s="40">
        <v>2.7927455102040817</v>
      </c>
      <c r="I103" s="40">
        <v>2.6676544201135437</v>
      </c>
      <c r="J103" s="40">
        <v>2.7659336202479761</v>
      </c>
      <c r="K103" s="160">
        <f t="shared" si="5"/>
        <v>2023</v>
      </c>
      <c r="L103" s="4"/>
      <c r="M103" s="4"/>
    </row>
    <row r="104" spans="7:13">
      <c r="G104" s="36">
        <v>45017</v>
      </c>
      <c r="H104" s="40">
        <v>2.3238679591836733</v>
      </c>
      <c r="I104" s="40">
        <v>2.2334492295214923</v>
      </c>
      <c r="J104" s="40">
        <v>2.3514444307818425</v>
      </c>
      <c r="K104" s="160">
        <f t="shared" si="5"/>
        <v>2023</v>
      </c>
      <c r="L104" s="4"/>
      <c r="M104" s="4"/>
    </row>
    <row r="105" spans="7:13">
      <c r="G105" s="36">
        <v>45047</v>
      </c>
      <c r="H105" s="40">
        <v>2.2320312244897957</v>
      </c>
      <c r="I105" s="40">
        <v>2.2030356042173556</v>
      </c>
      <c r="J105" s="40">
        <v>2.2643453427605285</v>
      </c>
      <c r="K105" s="160">
        <f t="shared" si="5"/>
        <v>2023</v>
      </c>
      <c r="L105" s="4"/>
      <c r="M105" s="4"/>
    </row>
    <row r="106" spans="7:13">
      <c r="G106" s="36">
        <v>45078</v>
      </c>
      <c r="H106" s="40">
        <v>2.2677455102040818</v>
      </c>
      <c r="I106" s="40">
        <v>2.2322326845093263</v>
      </c>
      <c r="J106" s="40">
        <v>2.2950861973562868</v>
      </c>
      <c r="K106" s="160">
        <f t="shared" si="5"/>
        <v>2023</v>
      </c>
      <c r="L106" s="4"/>
      <c r="M106" s="4"/>
    </row>
    <row r="107" spans="7:13">
      <c r="G107" s="36">
        <v>45108</v>
      </c>
      <c r="H107" s="40">
        <v>2.3029495918367346</v>
      </c>
      <c r="I107" s="40">
        <v>2.2760283049472827</v>
      </c>
      <c r="J107" s="40">
        <v>2.3355616559073678</v>
      </c>
      <c r="K107" s="160">
        <f t="shared" si="5"/>
        <v>2023</v>
      </c>
      <c r="L107" s="4"/>
      <c r="M107" s="4"/>
    </row>
    <row r="108" spans="7:13">
      <c r="G108" s="36">
        <v>45139</v>
      </c>
      <c r="H108" s="40">
        <v>2.3264189795918364</v>
      </c>
      <c r="I108" s="40">
        <v>2.3045157339821571</v>
      </c>
      <c r="J108" s="40">
        <v>2.3591296444307819</v>
      </c>
      <c r="K108" s="160">
        <f t="shared" si="5"/>
        <v>2023</v>
      </c>
      <c r="L108" s="4"/>
      <c r="M108" s="4"/>
    </row>
    <row r="109" spans="7:13">
      <c r="G109" s="36">
        <v>45170</v>
      </c>
      <c r="H109" s="40">
        <v>2.3396842857142857</v>
      </c>
      <c r="I109" s="40">
        <v>2.3251969991889698</v>
      </c>
      <c r="J109" s="40">
        <v>2.3673272056563173</v>
      </c>
      <c r="K109" s="160">
        <f t="shared" si="5"/>
        <v>2023</v>
      </c>
      <c r="L109" s="4"/>
      <c r="M109" s="4"/>
    </row>
    <row r="110" spans="7:13">
      <c r="G110" s="36">
        <v>45200</v>
      </c>
      <c r="H110" s="40">
        <v>2.3937659183673468</v>
      </c>
      <c r="I110" s="40">
        <v>2.3498320356853202</v>
      </c>
      <c r="J110" s="40">
        <v>2.4267595245414491</v>
      </c>
      <c r="K110" s="160">
        <f t="shared" si="5"/>
        <v>2023</v>
      </c>
      <c r="L110" s="4"/>
      <c r="M110" s="4"/>
    </row>
    <row r="111" spans="7:13">
      <c r="G111" s="36">
        <v>45231</v>
      </c>
      <c r="H111" s="40">
        <v>2.6585618367346937</v>
      </c>
      <c r="I111" s="40">
        <v>2.5115311435523111</v>
      </c>
      <c r="J111" s="40">
        <v>2.6721740137309151</v>
      </c>
      <c r="K111" s="160">
        <f t="shared" si="5"/>
        <v>2023</v>
      </c>
      <c r="L111" s="4"/>
      <c r="M111" s="4"/>
    </row>
    <row r="112" spans="7:13">
      <c r="G112" s="36">
        <v>45261</v>
      </c>
      <c r="H112" s="40">
        <v>2.8401944897959184</v>
      </c>
      <c r="I112" s="40">
        <v>2.6615716950527166</v>
      </c>
      <c r="J112" s="40">
        <v>2.8571314888820574</v>
      </c>
      <c r="K112" s="160">
        <f t="shared" si="5"/>
        <v>2023</v>
      </c>
      <c r="L112" s="4"/>
      <c r="M112" s="4"/>
    </row>
    <row r="113" spans="7:13">
      <c r="G113" s="36">
        <v>45292</v>
      </c>
      <c r="H113" s="40">
        <v>2.8494802040816327</v>
      </c>
      <c r="I113" s="40">
        <v>2.7938709651257096</v>
      </c>
      <c r="J113" s="40">
        <v>2.8832612152884516</v>
      </c>
      <c r="K113" s="160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3.5318271428571428</v>
      </c>
      <c r="I114" s="40">
        <v>3.4538466342254659</v>
      </c>
      <c r="J114" s="40">
        <v>3.5106820575878674</v>
      </c>
      <c r="K114" s="160">
        <f t="shared" si="6"/>
        <v>2024</v>
      </c>
      <c r="L114" s="4"/>
      <c r="M114" s="4"/>
    </row>
    <row r="115" spans="7:13">
      <c r="G115" s="36">
        <v>45352</v>
      </c>
      <c r="H115" s="40">
        <v>3.3849904081632651</v>
      </c>
      <c r="I115" s="40">
        <v>3.3307728304947282</v>
      </c>
      <c r="J115" s="40">
        <v>3.3606666871605699</v>
      </c>
      <c r="K115" s="160">
        <f t="shared" si="6"/>
        <v>2024</v>
      </c>
      <c r="L115" s="4"/>
      <c r="M115" s="4"/>
    </row>
    <row r="116" spans="7:13">
      <c r="G116" s="36">
        <v>45383</v>
      </c>
      <c r="H116" s="40">
        <v>2.9931536734693873</v>
      </c>
      <c r="I116" s="40">
        <v>2.9572935117599348</v>
      </c>
      <c r="J116" s="40">
        <v>3.0235419817604261</v>
      </c>
      <c r="K116" s="160">
        <f t="shared" si="6"/>
        <v>2024</v>
      </c>
      <c r="L116" s="4"/>
      <c r="M116" s="4"/>
    </row>
    <row r="117" spans="7:13">
      <c r="G117" s="36">
        <v>45413</v>
      </c>
      <c r="H117" s="40">
        <v>2.9275414285714283</v>
      </c>
      <c r="I117" s="40">
        <v>2.9225206001622057</v>
      </c>
      <c r="J117" s="40">
        <v>2.9627775591761449</v>
      </c>
      <c r="K117" s="160">
        <f t="shared" si="6"/>
        <v>2024</v>
      </c>
      <c r="L117" s="4"/>
      <c r="M117" s="4"/>
    </row>
    <row r="118" spans="7:13">
      <c r="G118" s="36">
        <v>45444</v>
      </c>
      <c r="H118" s="40">
        <v>2.9519291836734691</v>
      </c>
      <c r="I118" s="40">
        <v>2.9371191403081909</v>
      </c>
      <c r="J118" s="40">
        <v>2.9821442975714723</v>
      </c>
      <c r="K118" s="160">
        <f t="shared" si="6"/>
        <v>2024</v>
      </c>
      <c r="L118" s="4"/>
      <c r="M118" s="4"/>
    </row>
    <row r="119" spans="7:13">
      <c r="G119" s="36">
        <v>45474</v>
      </c>
      <c r="H119" s="40">
        <v>3.0285618367346938</v>
      </c>
      <c r="I119" s="40">
        <v>2.9720948094079476</v>
      </c>
      <c r="J119" s="40">
        <v>3.0642223793421457</v>
      </c>
      <c r="K119" s="160">
        <f t="shared" si="6"/>
        <v>2024</v>
      </c>
      <c r="L119" s="4"/>
      <c r="M119" s="4"/>
    </row>
    <row r="120" spans="7:13">
      <c r="G120" s="36">
        <v>45505</v>
      </c>
      <c r="H120" s="40">
        <v>3.059990408163265</v>
      </c>
      <c r="I120" s="40">
        <v>2.986287834549878</v>
      </c>
      <c r="J120" s="40">
        <v>3.095782990060457</v>
      </c>
      <c r="K120" s="160">
        <f t="shared" si="6"/>
        <v>2024</v>
      </c>
      <c r="L120" s="4"/>
      <c r="M120" s="4"/>
    </row>
    <row r="121" spans="7:13">
      <c r="G121" s="36">
        <v>45536</v>
      </c>
      <c r="H121" s="40">
        <v>3.0731536734693878</v>
      </c>
      <c r="I121" s="40">
        <v>3.0292724249797236</v>
      </c>
      <c r="J121" s="40">
        <v>3.1038780817706733</v>
      </c>
      <c r="K121" s="160">
        <f t="shared" si="6"/>
        <v>2024</v>
      </c>
      <c r="L121" s="4"/>
      <c r="M121" s="4"/>
    </row>
    <row r="122" spans="7:13">
      <c r="G122" s="36">
        <v>45566</v>
      </c>
      <c r="H122" s="40">
        <v>3.1001944897959182</v>
      </c>
      <c r="I122" s="40">
        <v>3.0415392538523922</v>
      </c>
      <c r="J122" s="40">
        <v>3.1361559790962188</v>
      </c>
      <c r="K122" s="160">
        <f t="shared" si="6"/>
        <v>2024</v>
      </c>
      <c r="L122" s="4"/>
      <c r="M122" s="4"/>
    </row>
    <row r="123" spans="7:13">
      <c r="G123" s="36">
        <v>45597</v>
      </c>
      <c r="H123" s="40">
        <v>3.2982557142857143</v>
      </c>
      <c r="I123" s="40">
        <v>3.2332464720194642</v>
      </c>
      <c r="J123" s="40">
        <v>3.3145554052669333</v>
      </c>
      <c r="K123" s="160">
        <f t="shared" si="6"/>
        <v>2024</v>
      </c>
      <c r="L123" s="4"/>
      <c r="M123" s="4"/>
    </row>
    <row r="124" spans="7:13">
      <c r="G124" s="36">
        <v>45627</v>
      </c>
      <c r="H124" s="40">
        <v>3.4809087755102039</v>
      </c>
      <c r="I124" s="40">
        <v>3.399507623682076</v>
      </c>
      <c r="J124" s="40">
        <v>3.5005375755712675</v>
      </c>
      <c r="K124" s="160">
        <f t="shared" si="6"/>
        <v>2024</v>
      </c>
      <c r="L124" s="4"/>
      <c r="M124" s="4"/>
    </row>
    <row r="125" spans="7:13">
      <c r="G125" s="36">
        <v>45658</v>
      </c>
      <c r="H125" s="40">
        <v>3.4928475510204078</v>
      </c>
      <c r="I125" s="40">
        <v>3.4728044606650443</v>
      </c>
      <c r="J125" s="40">
        <v>3.5292290398606414</v>
      </c>
      <c r="K125" s="160">
        <f t="shared" si="6"/>
        <v>2025</v>
      </c>
      <c r="L125" s="4"/>
      <c r="M125" s="4"/>
    </row>
    <row r="126" spans="7:13">
      <c r="G126" s="36">
        <v>45689</v>
      </c>
      <c r="H126" s="40">
        <v>4.1871332653061222</v>
      </c>
      <c r="I126" s="40">
        <v>4.2025287104622864</v>
      </c>
      <c r="J126" s="40">
        <v>4.1687412849677221</v>
      </c>
      <c r="K126" s="160">
        <f t="shared" si="6"/>
        <v>2025</v>
      </c>
      <c r="L126" s="4"/>
      <c r="M126" s="4"/>
    </row>
    <row r="127" spans="7:13">
      <c r="G127" s="36">
        <v>45717</v>
      </c>
      <c r="H127" s="40">
        <v>3.977235306122449</v>
      </c>
      <c r="I127" s="40">
        <v>3.9939926196269258</v>
      </c>
      <c r="J127" s="40">
        <v>3.9553997540731634</v>
      </c>
      <c r="K127" s="160">
        <f t="shared" si="6"/>
        <v>2025</v>
      </c>
      <c r="L127" s="4"/>
      <c r="M127" s="4"/>
    </row>
    <row r="128" spans="7:13">
      <c r="G128" s="36">
        <v>45748</v>
      </c>
      <c r="H128" s="40">
        <v>3.6623373469387754</v>
      </c>
      <c r="I128" s="40">
        <v>3.6811377939983778</v>
      </c>
      <c r="J128" s="40">
        <v>3.695537063223691</v>
      </c>
      <c r="K128" s="160">
        <f t="shared" si="6"/>
        <v>2025</v>
      </c>
      <c r="L128" s="4"/>
      <c r="M128" s="4"/>
    </row>
    <row r="129" spans="7:13">
      <c r="G129" s="36">
        <v>45778</v>
      </c>
      <c r="H129" s="40">
        <v>3.6229495918367349</v>
      </c>
      <c r="I129" s="40">
        <v>3.6420055961070554</v>
      </c>
      <c r="J129" s="40">
        <v>3.6611073060764423</v>
      </c>
      <c r="K129" s="160">
        <f t="shared" si="6"/>
        <v>2025</v>
      </c>
      <c r="L129" s="4"/>
      <c r="M129" s="4"/>
    </row>
    <row r="130" spans="7:13">
      <c r="G130" s="36">
        <v>45809</v>
      </c>
      <c r="H130" s="40">
        <v>3.6361128571428569</v>
      </c>
      <c r="I130" s="40">
        <v>3.6420055961070554</v>
      </c>
      <c r="J130" s="40">
        <v>3.6692023977866586</v>
      </c>
      <c r="K130" s="160">
        <f t="shared" si="6"/>
        <v>2025</v>
      </c>
      <c r="L130" s="4"/>
      <c r="M130" s="4"/>
    </row>
    <row r="131" spans="7:13">
      <c r="G131" s="36">
        <v>45839</v>
      </c>
      <c r="H131" s="40">
        <v>3.7541740816326525</v>
      </c>
      <c r="I131" s="40">
        <v>3.6680599351175989</v>
      </c>
      <c r="J131" s="40">
        <v>3.7928831027769241</v>
      </c>
      <c r="K131" s="160">
        <f t="shared" si="6"/>
        <v>2025</v>
      </c>
      <c r="L131" s="4"/>
      <c r="M131" s="4"/>
    </row>
    <row r="132" spans="7:13">
      <c r="G132" s="36">
        <v>45870</v>
      </c>
      <c r="H132" s="40">
        <v>3.7935618367346939</v>
      </c>
      <c r="I132" s="40">
        <v>3.6680599351175989</v>
      </c>
      <c r="J132" s="40">
        <v>3.8324363356901321</v>
      </c>
      <c r="K132" s="160">
        <f t="shared" si="6"/>
        <v>2025</v>
      </c>
      <c r="L132" s="4"/>
      <c r="M132" s="4"/>
    </row>
    <row r="133" spans="7:13">
      <c r="G133" s="36">
        <v>45901</v>
      </c>
      <c r="H133" s="40">
        <v>3.8066230612244896</v>
      </c>
      <c r="I133" s="40">
        <v>3.7332464720194647</v>
      </c>
      <c r="J133" s="40">
        <v>3.8404289578850292</v>
      </c>
      <c r="K133" s="160">
        <f t="shared" si="6"/>
        <v>2025</v>
      </c>
      <c r="L133" s="4"/>
      <c r="M133" s="4"/>
    </row>
    <row r="134" spans="7:13">
      <c r="G134" s="36">
        <v>45931</v>
      </c>
      <c r="H134" s="40">
        <v>3.8066230612244896</v>
      </c>
      <c r="I134" s="40">
        <v>3.7332464720194647</v>
      </c>
      <c r="J134" s="40">
        <v>3.845552433650989</v>
      </c>
      <c r="K134" s="160">
        <f t="shared" si="6"/>
        <v>2025</v>
      </c>
      <c r="L134" s="4"/>
      <c r="M134" s="4"/>
    </row>
    <row r="135" spans="7:13">
      <c r="G135" s="36">
        <v>45962</v>
      </c>
      <c r="H135" s="40">
        <v>3.9378475510204081</v>
      </c>
      <c r="I135" s="40">
        <v>3.9548604217356038</v>
      </c>
      <c r="J135" s="40">
        <v>3.9568343272876318</v>
      </c>
      <c r="K135" s="160">
        <f t="shared" si="6"/>
        <v>2025</v>
      </c>
      <c r="L135" s="4"/>
      <c r="M135" s="4"/>
    </row>
    <row r="136" spans="7:13">
      <c r="G136" s="36">
        <v>45992</v>
      </c>
      <c r="H136" s="40">
        <v>4.1215210204081627</v>
      </c>
      <c r="I136" s="40">
        <v>4.1373421735604214</v>
      </c>
      <c r="J136" s="40">
        <v>4.1438411927451586</v>
      </c>
      <c r="K136" s="160">
        <f t="shared" si="6"/>
        <v>2025</v>
      </c>
      <c r="L136" s="4"/>
      <c r="M136" s="4"/>
    </row>
    <row r="137" spans="7:13">
      <c r="G137" s="36">
        <v>46023</v>
      </c>
      <c r="H137" s="40">
        <v>4.1361128571428569</v>
      </c>
      <c r="I137" s="40">
        <v>4.151839334955393</v>
      </c>
      <c r="J137" s="40">
        <v>4.1751968644328317</v>
      </c>
      <c r="K137" s="160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4.1494802040816321</v>
      </c>
      <c r="I138" s="40">
        <v>4.1651199513381991</v>
      </c>
      <c r="J138" s="40">
        <v>4.1309300338149404</v>
      </c>
      <c r="K138" s="160">
        <f t="shared" si="7"/>
        <v>2026</v>
      </c>
      <c r="L138" s="4"/>
      <c r="M138" s="4"/>
    </row>
    <row r="139" spans="7:13">
      <c r="G139" s="36">
        <v>46082</v>
      </c>
      <c r="H139" s="40">
        <v>3.9481536734693874</v>
      </c>
      <c r="I139" s="40">
        <v>3.9650996755879966</v>
      </c>
      <c r="J139" s="40">
        <v>3.9261959422071935</v>
      </c>
      <c r="K139" s="160">
        <f t="shared" si="7"/>
        <v>2026</v>
      </c>
      <c r="L139" s="4"/>
      <c r="M139" s="4"/>
    </row>
    <row r="140" spans="7:13">
      <c r="G140" s="36">
        <v>46113</v>
      </c>
      <c r="H140" s="40">
        <v>3.6796842857142855</v>
      </c>
      <c r="I140" s="40">
        <v>3.6717095701540954</v>
      </c>
      <c r="J140" s="40">
        <v>3.7129568808279538</v>
      </c>
      <c r="K140" s="160">
        <f t="shared" si="7"/>
        <v>2026</v>
      </c>
      <c r="L140" s="4"/>
      <c r="M140" s="4"/>
    </row>
    <row r="141" spans="7:13">
      <c r="G141" s="36">
        <v>46143</v>
      </c>
      <c r="H141" s="40">
        <v>3.6394802040816328</v>
      </c>
      <c r="I141" s="40">
        <v>3.6317663422546631</v>
      </c>
      <c r="J141" s="40">
        <v>3.6777073675581518</v>
      </c>
      <c r="K141" s="160">
        <f t="shared" si="7"/>
        <v>2026</v>
      </c>
      <c r="L141" s="4"/>
      <c r="M141" s="4"/>
    </row>
    <row r="142" spans="7:13">
      <c r="G142" s="36">
        <v>46174</v>
      </c>
      <c r="H142" s="40">
        <v>3.6663169387755103</v>
      </c>
      <c r="I142" s="40">
        <v>3.6584289537712893</v>
      </c>
      <c r="J142" s="40">
        <v>3.6995333743211396</v>
      </c>
      <c r="K142" s="160">
        <f t="shared" si="7"/>
        <v>2026</v>
      </c>
      <c r="L142" s="4"/>
      <c r="M142" s="4"/>
    </row>
    <row r="143" spans="7:13">
      <c r="G143" s="36">
        <v>46204</v>
      </c>
      <c r="H143" s="40">
        <v>3.7871332653061223</v>
      </c>
      <c r="I143" s="40">
        <v>3.6717095701540954</v>
      </c>
      <c r="J143" s="40">
        <v>3.825980756225023</v>
      </c>
      <c r="K143" s="160">
        <f t="shared" si="7"/>
        <v>2026</v>
      </c>
      <c r="L143" s="4"/>
      <c r="M143" s="4"/>
    </row>
    <row r="144" spans="7:13">
      <c r="G144" s="36">
        <v>46235</v>
      </c>
      <c r="H144" s="40">
        <v>3.8139699999999999</v>
      </c>
      <c r="I144" s="40">
        <v>3.685091565287915</v>
      </c>
      <c r="J144" s="40">
        <v>3.8529302387539706</v>
      </c>
      <c r="K144" s="160">
        <f t="shared" si="7"/>
        <v>2026</v>
      </c>
      <c r="L144" s="4"/>
      <c r="M144" s="4"/>
    </row>
    <row r="145" spans="7:13">
      <c r="G145" s="36">
        <v>46266</v>
      </c>
      <c r="H145" s="40">
        <v>3.8005006122448979</v>
      </c>
      <c r="I145" s="40">
        <v>3.7117541768045412</v>
      </c>
      <c r="J145" s="40">
        <v>3.8342807869658779</v>
      </c>
      <c r="K145" s="160">
        <f t="shared" si="7"/>
        <v>2026</v>
      </c>
      <c r="L145" s="4"/>
      <c r="M145" s="4"/>
    </row>
    <row r="146" spans="7:13">
      <c r="G146" s="36">
        <v>46296</v>
      </c>
      <c r="H146" s="40">
        <v>3.8005006122448979</v>
      </c>
      <c r="I146" s="40">
        <v>3.7117541768045412</v>
      </c>
      <c r="J146" s="40">
        <v>3.8394042627318377</v>
      </c>
      <c r="K146" s="160">
        <f t="shared" si="7"/>
        <v>2026</v>
      </c>
      <c r="L146" s="4"/>
      <c r="M146" s="4"/>
    </row>
    <row r="147" spans="7:13">
      <c r="G147" s="36">
        <v>46327</v>
      </c>
      <c r="H147" s="40">
        <v>3.9481536734693874</v>
      </c>
      <c r="I147" s="40">
        <v>3.9650996755879966</v>
      </c>
      <c r="J147" s="40">
        <v>3.9671837483348704</v>
      </c>
      <c r="K147" s="160">
        <f t="shared" si="7"/>
        <v>2026</v>
      </c>
      <c r="L147" s="4"/>
      <c r="M147" s="4"/>
    </row>
    <row r="148" spans="7:13">
      <c r="G148" s="36">
        <v>46357</v>
      </c>
      <c r="H148" s="40">
        <v>4.1494802040816321</v>
      </c>
      <c r="I148" s="40">
        <v>4.1785019464720188</v>
      </c>
      <c r="J148" s="40">
        <v>4.1719178399426164</v>
      </c>
      <c r="K148" s="160">
        <f t="shared" si="7"/>
        <v>2026</v>
      </c>
      <c r="L148" s="4"/>
      <c r="M148" s="4"/>
    </row>
    <row r="149" spans="7:13">
      <c r="G149" s="36">
        <v>46388</v>
      </c>
      <c r="H149" s="40">
        <v>4.1765210204081633</v>
      </c>
      <c r="I149" s="40">
        <v>4.1919853203568529</v>
      </c>
      <c r="J149" s="40">
        <v>4.2158772620145513</v>
      </c>
      <c r="K149" s="160">
        <f t="shared" si="6"/>
        <v>2027</v>
      </c>
      <c r="L149" s="4"/>
      <c r="M149" s="4"/>
    </row>
    <row r="150" spans="7:13">
      <c r="G150" s="36">
        <v>46419</v>
      </c>
      <c r="H150" s="40">
        <v>4.1765210204081633</v>
      </c>
      <c r="I150" s="40">
        <v>4.2056714517437142</v>
      </c>
      <c r="J150" s="40">
        <v>4.1580844553745262</v>
      </c>
      <c r="K150" s="160">
        <f t="shared" si="6"/>
        <v>2027</v>
      </c>
      <c r="L150" s="4"/>
      <c r="M150" s="4"/>
    </row>
    <row r="151" spans="7:13">
      <c r="G151" s="36">
        <v>46447</v>
      </c>
      <c r="H151" s="40">
        <v>4.0118271428571433</v>
      </c>
      <c r="I151" s="40">
        <v>4.0283600162206001</v>
      </c>
      <c r="J151" s="40">
        <v>3.9901369197663699</v>
      </c>
      <c r="K151" s="160">
        <f t="shared" si="6"/>
        <v>2027</v>
      </c>
      <c r="L151" s="4"/>
      <c r="M151" s="4"/>
    </row>
    <row r="152" spans="7:13">
      <c r="G152" s="36">
        <v>46478</v>
      </c>
      <c r="H152" s="40">
        <v>3.750908775510204</v>
      </c>
      <c r="I152" s="40">
        <v>3.7418636658556363</v>
      </c>
      <c r="J152" s="40">
        <v>3.7844806025207505</v>
      </c>
      <c r="K152" s="160">
        <f t="shared" si="6"/>
        <v>2027</v>
      </c>
      <c r="L152" s="4"/>
      <c r="M152" s="4"/>
    </row>
    <row r="153" spans="7:13">
      <c r="G153" s="36">
        <v>46508</v>
      </c>
      <c r="H153" s="40">
        <v>3.7234597959183668</v>
      </c>
      <c r="I153" s="40">
        <v>3.7281775344687751</v>
      </c>
      <c r="J153" s="40">
        <v>3.762039778665847</v>
      </c>
      <c r="K153" s="160">
        <f t="shared" si="6"/>
        <v>2027</v>
      </c>
      <c r="L153" s="4"/>
      <c r="M153" s="4"/>
    </row>
    <row r="154" spans="7:13">
      <c r="G154" s="36">
        <v>46539</v>
      </c>
      <c r="H154" s="40">
        <v>3.7371332653061224</v>
      </c>
      <c r="I154" s="40">
        <v>3.7418636658556363</v>
      </c>
      <c r="J154" s="40">
        <v>3.7706472179526593</v>
      </c>
      <c r="K154" s="160">
        <f t="shared" si="6"/>
        <v>2027</v>
      </c>
      <c r="L154" s="4"/>
      <c r="M154" s="4"/>
    </row>
    <row r="155" spans="7:13">
      <c r="G155" s="36">
        <v>46569</v>
      </c>
      <c r="H155" s="40">
        <v>3.9431536734693875</v>
      </c>
      <c r="I155" s="40">
        <v>3.8236763179237632</v>
      </c>
      <c r="J155" s="40">
        <v>3.9826566451480687</v>
      </c>
      <c r="K155" s="160">
        <f t="shared" si="6"/>
        <v>2027</v>
      </c>
      <c r="L155" s="4"/>
      <c r="M155" s="4"/>
    </row>
    <row r="156" spans="7:13">
      <c r="G156" s="36">
        <v>46600</v>
      </c>
      <c r="H156" s="40">
        <v>3.9568271428571431</v>
      </c>
      <c r="I156" s="40">
        <v>3.8236763179237632</v>
      </c>
      <c r="J156" s="40">
        <v>3.9963875602008403</v>
      </c>
      <c r="K156" s="160">
        <f t="shared" si="6"/>
        <v>2027</v>
      </c>
      <c r="L156" s="4"/>
      <c r="M156" s="4"/>
    </row>
    <row r="157" spans="7:13">
      <c r="G157" s="36">
        <v>46631</v>
      </c>
      <c r="H157" s="40">
        <v>3.9842761224489793</v>
      </c>
      <c r="I157" s="40">
        <v>3.9054889699918891</v>
      </c>
      <c r="J157" s="40">
        <v>4.0188283840557437</v>
      </c>
      <c r="K157" s="160">
        <f t="shared" si="6"/>
        <v>2027</v>
      </c>
      <c r="L157" s="4"/>
      <c r="M157" s="4"/>
    </row>
    <row r="158" spans="7:13">
      <c r="G158" s="36">
        <v>46661</v>
      </c>
      <c r="H158" s="40">
        <v>4.0118271428571433</v>
      </c>
      <c r="I158" s="40">
        <v>3.9464459854014593</v>
      </c>
      <c r="J158" s="40">
        <v>4.0516186289578853</v>
      </c>
      <c r="K158" s="160">
        <f t="shared" si="6"/>
        <v>2027</v>
      </c>
      <c r="L158" s="4"/>
      <c r="M158" s="4"/>
    </row>
    <row r="159" spans="7:13">
      <c r="G159" s="36">
        <v>46692</v>
      </c>
      <c r="H159" s="40">
        <v>4.2589699999999997</v>
      </c>
      <c r="I159" s="40">
        <v>4.2738993511759933</v>
      </c>
      <c r="J159" s="40">
        <v>4.2793058919971303</v>
      </c>
      <c r="K159" s="160">
        <f t="shared" si="6"/>
        <v>2027</v>
      </c>
      <c r="L159" s="4"/>
      <c r="M159" s="4"/>
    </row>
    <row r="160" spans="7:13">
      <c r="G160" s="36">
        <v>46722</v>
      </c>
      <c r="H160" s="40">
        <v>4.4511128571428573</v>
      </c>
      <c r="I160" s="40">
        <v>4.4921678021086775</v>
      </c>
      <c r="J160" s="40">
        <v>4.4748177272261502</v>
      </c>
      <c r="K160" s="160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4.5397863265306126</v>
      </c>
      <c r="I161" s="40">
        <v>4.5528936739659365</v>
      </c>
      <c r="J161" s="40">
        <v>4.5805662670355574</v>
      </c>
      <c r="K161" s="160">
        <f t="shared" si="8"/>
        <v>2028</v>
      </c>
      <c r="L161" s="4"/>
      <c r="M161" s="4"/>
    </row>
    <row r="162" spans="7:13">
      <c r="G162" s="36">
        <v>46784</v>
      </c>
      <c r="H162" s="40">
        <v>4.4976434693877554</v>
      </c>
      <c r="I162" s="40">
        <v>4.5110242497972424</v>
      </c>
      <c r="J162" s="40">
        <v>4.4805560200840251</v>
      </c>
      <c r="K162" s="160">
        <f t="shared" si="8"/>
        <v>2028</v>
      </c>
      <c r="L162" s="4"/>
      <c r="M162" s="4"/>
    </row>
    <row r="163" spans="7:13">
      <c r="G163" s="36">
        <v>46813</v>
      </c>
      <c r="H163" s="40">
        <v>4.3149904081632657</v>
      </c>
      <c r="I163" s="40">
        <v>4.3295562854825622</v>
      </c>
      <c r="J163" s="40">
        <v>4.2945738497796908</v>
      </c>
      <c r="K163" s="160">
        <f t="shared" si="8"/>
        <v>2028</v>
      </c>
      <c r="L163" s="4"/>
      <c r="M163" s="4"/>
    </row>
    <row r="164" spans="7:13">
      <c r="G164" s="36">
        <v>46844</v>
      </c>
      <c r="H164" s="40">
        <v>3.9638679591836734</v>
      </c>
      <c r="I164" s="40">
        <v>3.9527314679643144</v>
      </c>
      <c r="J164" s="40">
        <v>3.9983344809919052</v>
      </c>
      <c r="K164" s="160">
        <f t="shared" si="8"/>
        <v>2028</v>
      </c>
      <c r="L164" s="4"/>
      <c r="M164" s="4"/>
    </row>
    <row r="165" spans="7:13">
      <c r="G165" s="36">
        <v>46874</v>
      </c>
      <c r="H165" s="40">
        <v>3.9217251020408161</v>
      </c>
      <c r="I165" s="40">
        <v>3.896973154906731</v>
      </c>
      <c r="J165" s="40">
        <v>3.9611380469310382</v>
      </c>
      <c r="K165" s="160">
        <f t="shared" si="8"/>
        <v>2028</v>
      </c>
      <c r="L165" s="4"/>
      <c r="M165" s="4"/>
    </row>
    <row r="166" spans="7:13">
      <c r="G166" s="36">
        <v>46905</v>
      </c>
      <c r="H166" s="40">
        <v>3.9357046938775508</v>
      </c>
      <c r="I166" s="40">
        <v>3.9248523114355227</v>
      </c>
      <c r="J166" s="40">
        <v>3.9700528947638078</v>
      </c>
      <c r="K166" s="160">
        <f t="shared" si="8"/>
        <v>2028</v>
      </c>
      <c r="L166" s="4"/>
      <c r="M166" s="4"/>
    </row>
    <row r="167" spans="7:13">
      <c r="G167" s="36">
        <v>46935</v>
      </c>
      <c r="H167" s="40">
        <v>4.1042761224489794</v>
      </c>
      <c r="I167" s="40">
        <v>3.9667217356042168</v>
      </c>
      <c r="J167" s="40">
        <v>4.1444560098370733</v>
      </c>
      <c r="K167" s="160">
        <f t="shared" si="8"/>
        <v>2028</v>
      </c>
      <c r="L167" s="4"/>
      <c r="M167" s="4"/>
    </row>
    <row r="168" spans="7:13">
      <c r="G168" s="36">
        <v>46966</v>
      </c>
      <c r="H168" s="40">
        <v>4.1042761224489794</v>
      </c>
      <c r="I168" s="40">
        <v>3.9667217356042168</v>
      </c>
      <c r="J168" s="40">
        <v>4.1444560098370733</v>
      </c>
      <c r="K168" s="160">
        <f t="shared" si="8"/>
        <v>2028</v>
      </c>
      <c r="L168" s="4"/>
      <c r="M168" s="4"/>
    </row>
    <row r="169" spans="7:13">
      <c r="G169" s="36">
        <v>46997</v>
      </c>
      <c r="H169" s="40">
        <v>4.0902965306122443</v>
      </c>
      <c r="I169" s="40">
        <v>3.994600892133009</v>
      </c>
      <c r="J169" s="40">
        <v>4.1252942104723846</v>
      </c>
      <c r="K169" s="160">
        <f t="shared" si="8"/>
        <v>2028</v>
      </c>
      <c r="L169" s="4"/>
      <c r="M169" s="4"/>
    </row>
    <row r="170" spans="7:13">
      <c r="G170" s="36">
        <v>47027</v>
      </c>
      <c r="H170" s="40">
        <v>4.1183577551020409</v>
      </c>
      <c r="I170" s="40">
        <v>4.0225814274128142</v>
      </c>
      <c r="J170" s="40">
        <v>4.1585968029511218</v>
      </c>
      <c r="K170" s="160">
        <f t="shared" si="8"/>
        <v>2028</v>
      </c>
      <c r="L170" s="4"/>
      <c r="M170" s="4"/>
    </row>
    <row r="171" spans="7:13">
      <c r="G171" s="36">
        <v>47058</v>
      </c>
      <c r="H171" s="40">
        <v>4.3430516326530615</v>
      </c>
      <c r="I171" s="40">
        <v>4.3574354420113535</v>
      </c>
      <c r="J171" s="40">
        <v>4.3637407726201465</v>
      </c>
      <c r="K171" s="160">
        <f t="shared" si="8"/>
        <v>2028</v>
      </c>
      <c r="L171" s="4"/>
      <c r="M171" s="4"/>
    </row>
    <row r="172" spans="7:13">
      <c r="G172" s="36">
        <v>47088</v>
      </c>
      <c r="H172" s="40">
        <v>4.581929183673469</v>
      </c>
      <c r="I172" s="40">
        <v>4.6086519870235199</v>
      </c>
      <c r="J172" s="40">
        <v>4.6061836458653556</v>
      </c>
      <c r="K172" s="160">
        <f t="shared" si="8"/>
        <v>2028</v>
      </c>
      <c r="L172" s="4"/>
      <c r="M172" s="4"/>
    </row>
    <row r="173" spans="7:13">
      <c r="G173" s="36">
        <v>47119</v>
      </c>
      <c r="H173" s="40">
        <v>4.7019291836734691</v>
      </c>
      <c r="I173" s="40">
        <v>4.7282789132197882</v>
      </c>
      <c r="J173" s="40">
        <v>4.743390326877754</v>
      </c>
      <c r="K173" s="160">
        <f t="shared" si="8"/>
        <v>2029</v>
      </c>
      <c r="L173" s="4"/>
      <c r="M173" s="4"/>
    </row>
    <row r="174" spans="7:13">
      <c r="G174" s="36">
        <v>47150</v>
      </c>
      <c r="H174" s="40">
        <v>4.6443781632653058</v>
      </c>
      <c r="I174" s="40">
        <v>4.6568068937550686</v>
      </c>
      <c r="J174" s="40">
        <v>4.6279071831130238</v>
      </c>
      <c r="K174" s="160">
        <f t="shared" si="8"/>
        <v>2029</v>
      </c>
      <c r="L174" s="4"/>
      <c r="M174" s="4"/>
    </row>
    <row r="175" spans="7:13">
      <c r="G175" s="36">
        <v>47178</v>
      </c>
      <c r="H175" s="40">
        <v>4.5150924489795914</v>
      </c>
      <c r="I175" s="40">
        <v>4.5283600162206001</v>
      </c>
      <c r="J175" s="40">
        <v>4.4955165693206274</v>
      </c>
      <c r="K175" s="160">
        <f t="shared" si="8"/>
        <v>2029</v>
      </c>
      <c r="L175" s="4"/>
      <c r="M175" s="4"/>
    </row>
    <row r="176" spans="7:13">
      <c r="G176" s="36">
        <v>47209</v>
      </c>
      <c r="H176" s="40">
        <v>4.2420312244897955</v>
      </c>
      <c r="I176" s="40">
        <v>4.2142886455798862</v>
      </c>
      <c r="J176" s="40">
        <v>4.2776663797520236</v>
      </c>
      <c r="K176" s="160">
        <f t="shared" si="8"/>
        <v>2029</v>
      </c>
      <c r="L176" s="4"/>
      <c r="M176" s="4"/>
    </row>
    <row r="177" spans="7:13">
      <c r="G177" s="36">
        <v>47239</v>
      </c>
      <c r="H177" s="40">
        <v>4.2133577551020416</v>
      </c>
      <c r="I177" s="40">
        <v>4.1999942416869418</v>
      </c>
      <c r="J177" s="40">
        <v>4.2539959217132912</v>
      </c>
      <c r="K177" s="160">
        <f t="shared" si="8"/>
        <v>2029</v>
      </c>
      <c r="L177" s="4"/>
      <c r="M177" s="4"/>
    </row>
    <row r="178" spans="7:13">
      <c r="G178" s="36">
        <v>47270</v>
      </c>
      <c r="H178" s="40">
        <v>4.2564189795918361</v>
      </c>
      <c r="I178" s="40">
        <v>4.2285830494728307</v>
      </c>
      <c r="J178" s="40">
        <v>4.2921145814120303</v>
      </c>
      <c r="K178" s="160">
        <f t="shared" si="8"/>
        <v>2029</v>
      </c>
      <c r="L178" s="4"/>
      <c r="M178" s="4"/>
    </row>
    <row r="179" spans="7:13">
      <c r="G179" s="36">
        <v>47300</v>
      </c>
      <c r="H179" s="40">
        <v>4.4576434693877554</v>
      </c>
      <c r="I179" s="40">
        <v>4.3142480940794812</v>
      </c>
      <c r="J179" s="40">
        <v>4.4993079413874373</v>
      </c>
      <c r="K179" s="160">
        <f t="shared" si="8"/>
        <v>2029</v>
      </c>
      <c r="L179" s="4"/>
      <c r="M179" s="4"/>
    </row>
    <row r="180" spans="7:13">
      <c r="G180" s="36">
        <v>47331</v>
      </c>
      <c r="H180" s="40">
        <v>4.472031224489796</v>
      </c>
      <c r="I180" s="40">
        <v>4.3427355231143547</v>
      </c>
      <c r="J180" s="40">
        <v>4.513756143047444</v>
      </c>
      <c r="K180" s="160">
        <f t="shared" si="8"/>
        <v>2029</v>
      </c>
      <c r="L180" s="4"/>
      <c r="M180" s="4"/>
    </row>
    <row r="181" spans="7:13">
      <c r="G181" s="36">
        <v>47362</v>
      </c>
      <c r="H181" s="40">
        <v>4.4432557142857148</v>
      </c>
      <c r="I181" s="40">
        <v>4.3142480940794812</v>
      </c>
      <c r="J181" s="40">
        <v>4.4797362639614722</v>
      </c>
      <c r="K181" s="160">
        <f t="shared" si="8"/>
        <v>2029</v>
      </c>
      <c r="L181" s="4"/>
      <c r="M181" s="4"/>
    </row>
    <row r="182" spans="7:13">
      <c r="G182" s="36">
        <v>47392</v>
      </c>
      <c r="H182" s="40">
        <v>4.4863169387755093</v>
      </c>
      <c r="I182" s="40">
        <v>4.3713243309002427</v>
      </c>
      <c r="J182" s="40">
        <v>4.5281018751921307</v>
      </c>
      <c r="K182" s="160">
        <f t="shared" si="8"/>
        <v>2029</v>
      </c>
      <c r="L182" s="4"/>
      <c r="M182" s="4"/>
    </row>
    <row r="183" spans="7:13">
      <c r="G183" s="36">
        <v>47423</v>
      </c>
      <c r="H183" s="40">
        <v>4.7019291836734691</v>
      </c>
      <c r="I183" s="40">
        <v>4.7567663422546627</v>
      </c>
      <c r="J183" s="40">
        <v>4.7241260579977462</v>
      </c>
      <c r="K183" s="160">
        <f t="shared" si="8"/>
        <v>2029</v>
      </c>
      <c r="L183" s="4"/>
      <c r="M183" s="4"/>
    </row>
    <row r="184" spans="7:13">
      <c r="G184" s="36">
        <v>47453</v>
      </c>
      <c r="H184" s="40">
        <v>4.9892761224489801</v>
      </c>
      <c r="I184" s="40">
        <v>5.0137614760746141</v>
      </c>
      <c r="J184" s="40">
        <v>5.015241951019572</v>
      </c>
      <c r="K184" s="160">
        <f t="shared" si="8"/>
        <v>2029</v>
      </c>
      <c r="L184" s="4"/>
      <c r="M184" s="4"/>
    </row>
    <row r="185" spans="7:13">
      <c r="G185" s="36">
        <v>47484</v>
      </c>
      <c r="H185" s="40">
        <v>5.0748883673469392</v>
      </c>
      <c r="I185" s="40">
        <v>5.0845238442822378</v>
      </c>
      <c r="J185" s="40">
        <v>5.1180188748847222</v>
      </c>
      <c r="K185" s="160">
        <f t="shared" si="8"/>
        <v>2030</v>
      </c>
      <c r="L185" s="4"/>
      <c r="M185" s="4"/>
    </row>
    <row r="186" spans="7:13">
      <c r="G186" s="36">
        <v>47515</v>
      </c>
      <c r="H186" s="40">
        <v>5.0455006122448971</v>
      </c>
      <c r="I186" s="40">
        <v>5.0553267639902675</v>
      </c>
      <c r="J186" s="40">
        <v>5.0307148478327708</v>
      </c>
      <c r="K186" s="160">
        <f t="shared" si="8"/>
        <v>2030</v>
      </c>
      <c r="L186" s="4"/>
      <c r="M186" s="4"/>
    </row>
    <row r="187" spans="7:13">
      <c r="G187" s="36">
        <v>47543</v>
      </c>
      <c r="H187" s="40">
        <v>4.8837659183673461</v>
      </c>
      <c r="I187" s="40">
        <v>4.8946414436334145</v>
      </c>
      <c r="J187" s="40">
        <v>4.8657389281688701</v>
      </c>
      <c r="K187" s="160">
        <f t="shared" si="8"/>
        <v>2030</v>
      </c>
      <c r="L187" s="4"/>
      <c r="M187" s="4"/>
    </row>
    <row r="188" spans="7:13">
      <c r="G188" s="36">
        <v>47574</v>
      </c>
      <c r="H188" s="40">
        <v>4.5310108163265301</v>
      </c>
      <c r="I188" s="40">
        <v>4.5003794809407944</v>
      </c>
      <c r="J188" s="40">
        <v>4.5678600471359774</v>
      </c>
      <c r="K188" s="160">
        <f t="shared" si="8"/>
        <v>2030</v>
      </c>
      <c r="L188" s="4"/>
      <c r="M188" s="4"/>
    </row>
    <row r="189" spans="7:13">
      <c r="G189" s="36">
        <v>47604</v>
      </c>
      <c r="H189" s="40">
        <v>4.4869291836734693</v>
      </c>
      <c r="I189" s="40">
        <v>4.4565838605028381</v>
      </c>
      <c r="J189" s="40">
        <v>4.5287166922840454</v>
      </c>
      <c r="K189" s="160">
        <f t="shared" si="8"/>
        <v>2030</v>
      </c>
      <c r="L189" s="4"/>
      <c r="M189" s="4"/>
    </row>
    <row r="190" spans="7:13">
      <c r="G190" s="36">
        <v>47635</v>
      </c>
      <c r="H190" s="40">
        <v>4.5310108163265301</v>
      </c>
      <c r="I190" s="40">
        <v>4.4857809407948093</v>
      </c>
      <c r="J190" s="40">
        <v>4.5678600471359774</v>
      </c>
      <c r="K190" s="160">
        <f t="shared" si="8"/>
        <v>2030</v>
      </c>
      <c r="L190" s="4"/>
      <c r="M190" s="4"/>
    </row>
    <row r="191" spans="7:13">
      <c r="G191" s="36">
        <v>47665</v>
      </c>
      <c r="H191" s="40">
        <v>4.7221332653061223</v>
      </c>
      <c r="I191" s="40">
        <v>4.5879707218167072</v>
      </c>
      <c r="J191" s="40">
        <v>4.7649089250947849</v>
      </c>
      <c r="K191" s="160">
        <f t="shared" si="8"/>
        <v>2030</v>
      </c>
      <c r="L191" s="4"/>
      <c r="M191" s="4"/>
    </row>
    <row r="192" spans="7:13">
      <c r="G192" s="36">
        <v>47696</v>
      </c>
      <c r="H192" s="40">
        <v>4.7662148979591832</v>
      </c>
      <c r="I192" s="40">
        <v>4.6171678021086784</v>
      </c>
      <c r="J192" s="40">
        <v>4.8091757557126753</v>
      </c>
      <c r="K192" s="160">
        <f t="shared" si="8"/>
        <v>2030</v>
      </c>
      <c r="L192" s="4"/>
      <c r="M192" s="4"/>
    </row>
    <row r="193" spans="7:13">
      <c r="G193" s="36">
        <v>47727</v>
      </c>
      <c r="H193" s="40">
        <v>4.7368271428571429</v>
      </c>
      <c r="I193" s="40">
        <v>4.6171678021086784</v>
      </c>
      <c r="J193" s="40">
        <v>4.7745410595347888</v>
      </c>
      <c r="K193" s="160">
        <f t="shared" si="8"/>
        <v>2030</v>
      </c>
      <c r="L193" s="4"/>
      <c r="M193" s="4"/>
    </row>
    <row r="194" spans="7:13">
      <c r="G194" s="36">
        <v>47757</v>
      </c>
      <c r="H194" s="40">
        <v>4.7809087755102038</v>
      </c>
      <c r="I194" s="40">
        <v>4.6609634225466339</v>
      </c>
      <c r="J194" s="40">
        <v>4.8239313659186394</v>
      </c>
      <c r="K194" s="160">
        <f t="shared" si="8"/>
        <v>2030</v>
      </c>
      <c r="L194" s="4"/>
      <c r="M194" s="4"/>
    </row>
    <row r="195" spans="7:13">
      <c r="G195" s="36">
        <v>47788</v>
      </c>
      <c r="H195" s="40">
        <v>5.0014189795918362</v>
      </c>
      <c r="I195" s="40">
        <v>5.0261296836982963</v>
      </c>
      <c r="J195" s="40">
        <v>5.0248740854595768</v>
      </c>
      <c r="K195" s="160">
        <f t="shared" si="8"/>
        <v>2030</v>
      </c>
      <c r="L195" s="4"/>
      <c r="M195" s="4"/>
    </row>
    <row r="196" spans="7:13">
      <c r="G196" s="36">
        <v>47818</v>
      </c>
      <c r="H196" s="40">
        <v>5.2513169387755108</v>
      </c>
      <c r="I196" s="40">
        <v>5.2598077047850769</v>
      </c>
      <c r="J196" s="40">
        <v>5.2783836663592583</v>
      </c>
      <c r="K196" s="160">
        <f t="shared" si="8"/>
        <v>2030</v>
      </c>
      <c r="L196" s="4"/>
      <c r="M196" s="4"/>
    </row>
    <row r="197" spans="7:13">
      <c r="G197" s="36">
        <v>47849</v>
      </c>
      <c r="H197" s="40">
        <v>5.3422353061224488</v>
      </c>
      <c r="I197" s="40">
        <v>5.3501361719383613</v>
      </c>
      <c r="J197" s="40">
        <v>5.3864890050210068</v>
      </c>
      <c r="K197" s="160">
        <f t="shared" si="8"/>
        <v>2031</v>
      </c>
      <c r="L197" s="4"/>
      <c r="M197" s="4"/>
    </row>
    <row r="198" spans="7:13">
      <c r="G198" s="36">
        <v>47880</v>
      </c>
      <c r="H198" s="40">
        <v>5.3122353061224485</v>
      </c>
      <c r="I198" s="40">
        <v>5.3501361719383613</v>
      </c>
      <c r="J198" s="40">
        <v>5.2985701608771398</v>
      </c>
      <c r="K198" s="160">
        <f t="shared" si="8"/>
        <v>2031</v>
      </c>
      <c r="L198" s="4"/>
      <c r="M198" s="4"/>
    </row>
    <row r="199" spans="7:13">
      <c r="G199" s="36">
        <v>47908</v>
      </c>
      <c r="H199" s="40">
        <v>5.1016230612244904</v>
      </c>
      <c r="I199" s="40">
        <v>5.11108507704785</v>
      </c>
      <c r="J199" s="40">
        <v>5.0845113433753459</v>
      </c>
      <c r="K199" s="160">
        <f t="shared" si="8"/>
        <v>2031</v>
      </c>
      <c r="L199" s="4"/>
      <c r="M199" s="4"/>
    </row>
    <row r="200" spans="7:13">
      <c r="G200" s="36">
        <v>47939</v>
      </c>
      <c r="H200" s="40">
        <v>4.755806734693877</v>
      </c>
      <c r="I200" s="40">
        <v>4.70769902676399</v>
      </c>
      <c r="J200" s="40">
        <v>4.7936003893841583</v>
      </c>
      <c r="K200" s="160">
        <f t="shared" si="8"/>
        <v>2031</v>
      </c>
      <c r="L200" s="4"/>
      <c r="M200" s="4"/>
    </row>
    <row r="201" spans="7:13">
      <c r="G201" s="36">
        <v>47969</v>
      </c>
      <c r="H201" s="40">
        <v>4.7107046938775508</v>
      </c>
      <c r="I201" s="40">
        <v>4.6628896188158961</v>
      </c>
      <c r="J201" s="40">
        <v>4.7534323393790352</v>
      </c>
      <c r="K201" s="160">
        <f t="shared" si="8"/>
        <v>2031</v>
      </c>
      <c r="L201" s="4"/>
      <c r="M201" s="4"/>
    </row>
    <row r="202" spans="7:13">
      <c r="G202" s="36">
        <v>48000</v>
      </c>
      <c r="H202" s="40">
        <v>4.755806734693877</v>
      </c>
      <c r="I202" s="40">
        <v>4.70769902676399</v>
      </c>
      <c r="J202" s="40">
        <v>4.7936003893841583</v>
      </c>
      <c r="K202" s="160">
        <f t="shared" si="8"/>
        <v>2031</v>
      </c>
      <c r="L202" s="4"/>
      <c r="M202" s="4"/>
    </row>
    <row r="203" spans="7:13">
      <c r="G203" s="36">
        <v>48030</v>
      </c>
      <c r="H203" s="40">
        <v>5.0565210204081632</v>
      </c>
      <c r="I203" s="40">
        <v>4.9169447688564478</v>
      </c>
      <c r="J203" s="40">
        <v>5.1007015267957785</v>
      </c>
      <c r="K203" s="160">
        <f t="shared" si="8"/>
        <v>2031</v>
      </c>
      <c r="L203" s="4"/>
      <c r="M203" s="4"/>
    </row>
    <row r="204" spans="7:13">
      <c r="G204" s="36">
        <v>48061</v>
      </c>
      <c r="H204" s="40">
        <v>5.146827142857143</v>
      </c>
      <c r="I204" s="40">
        <v>5.0065635847526355</v>
      </c>
      <c r="J204" s="40">
        <v>5.1913870478532642</v>
      </c>
      <c r="K204" s="160">
        <f t="shared" si="8"/>
        <v>2031</v>
      </c>
      <c r="L204" s="4"/>
      <c r="M204" s="4"/>
    </row>
    <row r="205" spans="7:13">
      <c r="G205" s="36">
        <v>48092</v>
      </c>
      <c r="H205" s="40">
        <v>4.9964189795918363</v>
      </c>
      <c r="I205" s="40">
        <v>4.8571313057583128</v>
      </c>
      <c r="J205" s="40">
        <v>5.0352235065068145</v>
      </c>
      <c r="K205" s="160">
        <f t="shared" si="8"/>
        <v>2031</v>
      </c>
      <c r="L205" s="4"/>
      <c r="M205" s="4"/>
    </row>
    <row r="206" spans="7:13">
      <c r="G206" s="36">
        <v>48122</v>
      </c>
      <c r="H206" s="40">
        <v>5.0265210204081638</v>
      </c>
      <c r="I206" s="40">
        <v>4.8870380373073798</v>
      </c>
      <c r="J206" s="40">
        <v>5.0705754892919366</v>
      </c>
      <c r="K206" s="160">
        <f t="shared" si="8"/>
        <v>2031</v>
      </c>
      <c r="L206" s="4"/>
      <c r="M206" s="4"/>
    </row>
    <row r="207" spans="7:13">
      <c r="G207" s="36">
        <v>48153</v>
      </c>
      <c r="H207" s="40">
        <v>5.2219291836734696</v>
      </c>
      <c r="I207" s="40">
        <v>5.245614679643146</v>
      </c>
      <c r="J207" s="40">
        <v>5.2463107080643514</v>
      </c>
      <c r="K207" s="160">
        <f t="shared" si="8"/>
        <v>2031</v>
      </c>
      <c r="L207" s="4"/>
      <c r="M207" s="4"/>
    </row>
    <row r="208" spans="7:13">
      <c r="G208" s="36">
        <v>48183</v>
      </c>
      <c r="H208" s="40">
        <v>5.4776434693877549</v>
      </c>
      <c r="I208" s="40">
        <v>5.5294751824817512</v>
      </c>
      <c r="J208" s="40">
        <v>5.5056610513372277</v>
      </c>
      <c r="K208" s="160">
        <f t="shared" si="8"/>
        <v>2031</v>
      </c>
      <c r="L208" s="4"/>
      <c r="M208" s="4"/>
    </row>
    <row r="209" spans="7:13">
      <c r="G209" s="36">
        <v>48214</v>
      </c>
      <c r="H209" s="40">
        <v>5.5522353061224488</v>
      </c>
      <c r="I209" s="40">
        <v>5.5893900243308998</v>
      </c>
      <c r="J209" s="40">
        <v>5.5973712675479055</v>
      </c>
      <c r="K209" s="160">
        <f t="shared" si="8"/>
        <v>2032</v>
      </c>
      <c r="L209" s="4"/>
      <c r="M209" s="4"/>
    </row>
    <row r="210" spans="7:13">
      <c r="G210" s="36">
        <v>48245</v>
      </c>
      <c r="H210" s="40">
        <v>5.5522353061224488</v>
      </c>
      <c r="I210" s="40">
        <v>5.5740818329278179</v>
      </c>
      <c r="J210" s="40">
        <v>5.5395784609078804</v>
      </c>
      <c r="K210" s="160">
        <f t="shared" si="8"/>
        <v>2032</v>
      </c>
      <c r="L210" s="4"/>
      <c r="M210" s="4"/>
    </row>
    <row r="211" spans="7:13">
      <c r="G211" s="36">
        <v>48274</v>
      </c>
      <c r="H211" s="40">
        <v>5.2910108163265308</v>
      </c>
      <c r="I211" s="40">
        <v>5.3145522303325219</v>
      </c>
      <c r="J211" s="40">
        <v>5.2746947638077675</v>
      </c>
      <c r="K211" s="160">
        <f t="shared" si="8"/>
        <v>2032</v>
      </c>
      <c r="L211" s="4"/>
      <c r="M211" s="4"/>
    </row>
    <row r="212" spans="7:13">
      <c r="G212" s="36">
        <v>48305</v>
      </c>
      <c r="H212" s="40">
        <v>4.8914189795918368</v>
      </c>
      <c r="I212" s="40">
        <v>4.8411134630981341</v>
      </c>
      <c r="J212" s="40">
        <v>4.9297823752433656</v>
      </c>
      <c r="K212" s="160">
        <f t="shared" si="8"/>
        <v>2032</v>
      </c>
      <c r="L212" s="4"/>
      <c r="M212" s="4"/>
    </row>
    <row r="213" spans="7:13">
      <c r="G213" s="36">
        <v>48335</v>
      </c>
      <c r="H213" s="40">
        <v>4.8452965306122451</v>
      </c>
      <c r="I213" s="40">
        <v>4.7953916463909163</v>
      </c>
      <c r="J213" s="40">
        <v>4.8885896300850504</v>
      </c>
      <c r="K213" s="160">
        <f t="shared" si="8"/>
        <v>2032</v>
      </c>
      <c r="L213" s="4"/>
      <c r="M213" s="4"/>
    </row>
    <row r="214" spans="7:13">
      <c r="G214" s="36">
        <v>48366</v>
      </c>
      <c r="H214" s="40">
        <v>4.9221332653061225</v>
      </c>
      <c r="I214" s="40">
        <v>4.8717298459042988</v>
      </c>
      <c r="J214" s="40">
        <v>4.9606256993544422</v>
      </c>
      <c r="K214" s="160">
        <f t="shared" si="8"/>
        <v>2032</v>
      </c>
      <c r="L214" s="4"/>
      <c r="M214" s="4"/>
    </row>
    <row r="215" spans="7:13">
      <c r="G215" s="36">
        <v>48396</v>
      </c>
      <c r="H215" s="40">
        <v>5.2294802040816331</v>
      </c>
      <c r="I215" s="40">
        <v>5.0854362530413626</v>
      </c>
      <c r="J215" s="40">
        <v>5.2743873552618101</v>
      </c>
      <c r="K215" s="160">
        <f t="shared" si="8"/>
        <v>2032</v>
      </c>
      <c r="L215" s="4"/>
      <c r="M215" s="4"/>
    </row>
    <row r="216" spans="7:13">
      <c r="G216" s="36">
        <v>48427</v>
      </c>
      <c r="H216" s="40">
        <v>5.2756026530612239</v>
      </c>
      <c r="I216" s="40">
        <v>5.1312594484995939</v>
      </c>
      <c r="J216" s="40">
        <v>5.3207035761860846</v>
      </c>
      <c r="K216" s="160">
        <f t="shared" si="8"/>
        <v>2032</v>
      </c>
      <c r="L216" s="4"/>
      <c r="M216" s="4"/>
    </row>
    <row r="217" spans="7:13">
      <c r="G217" s="36">
        <v>48458</v>
      </c>
      <c r="H217" s="40">
        <v>5.1680516326530617</v>
      </c>
      <c r="I217" s="40">
        <v>5.024406244931062</v>
      </c>
      <c r="J217" s="40">
        <v>5.2075772312736968</v>
      </c>
      <c r="K217" s="160">
        <f t="shared" si="8"/>
        <v>2032</v>
      </c>
      <c r="L217" s="4"/>
      <c r="M217" s="4"/>
    </row>
    <row r="218" spans="7:13">
      <c r="G218" s="36">
        <v>48488</v>
      </c>
      <c r="H218" s="40">
        <v>5.1987659183673474</v>
      </c>
      <c r="I218" s="40">
        <v>5.0549212489862123</v>
      </c>
      <c r="J218" s="40">
        <v>5.2435440311507335</v>
      </c>
      <c r="K218" s="160">
        <f t="shared" si="8"/>
        <v>2032</v>
      </c>
      <c r="L218" s="4"/>
      <c r="M218" s="4"/>
    </row>
    <row r="219" spans="7:13">
      <c r="G219" s="36">
        <v>48519</v>
      </c>
      <c r="H219" s="40">
        <v>5.4139699999999999</v>
      </c>
      <c r="I219" s="40">
        <v>5.4366122465531221</v>
      </c>
      <c r="J219" s="40">
        <v>5.4391583358950717</v>
      </c>
      <c r="K219" s="160">
        <f t="shared" si="8"/>
        <v>2032</v>
      </c>
      <c r="L219" s="4"/>
      <c r="M219" s="4"/>
    </row>
    <row r="220" spans="7:13">
      <c r="G220" s="36">
        <v>48549</v>
      </c>
      <c r="H220" s="40">
        <v>5.7060108163265308</v>
      </c>
      <c r="I220" s="40">
        <v>5.726758231954582</v>
      </c>
      <c r="J220" s="40">
        <v>5.7349878266215804</v>
      </c>
      <c r="K220" s="160">
        <f t="shared" si="8"/>
        <v>2032</v>
      </c>
      <c r="L220" s="4"/>
      <c r="M220" s="4"/>
    </row>
    <row r="221" spans="7:13">
      <c r="G221" s="36">
        <v>48580</v>
      </c>
      <c r="H221" s="40">
        <v>5.768867959183674</v>
      </c>
      <c r="I221" s="40">
        <v>5.7740007299270069</v>
      </c>
      <c r="J221" s="40">
        <v>5.8149140485705511</v>
      </c>
      <c r="K221" s="160">
        <f t="shared" si="8"/>
        <v>2033</v>
      </c>
      <c r="L221" s="4"/>
      <c r="M221" s="4"/>
    </row>
    <row r="222" spans="7:13">
      <c r="G222" s="36">
        <v>48611</v>
      </c>
      <c r="H222" s="40">
        <v>5.768867959183674</v>
      </c>
      <c r="I222" s="40">
        <v>5.7896130575831295</v>
      </c>
      <c r="J222" s="40">
        <v>5.757121241930526</v>
      </c>
      <c r="K222" s="160">
        <f t="shared" si="8"/>
        <v>2033</v>
      </c>
      <c r="L222" s="4"/>
      <c r="M222" s="4"/>
    </row>
    <row r="223" spans="7:13">
      <c r="G223" s="36">
        <v>48639</v>
      </c>
      <c r="H223" s="40">
        <v>5.5176434693877559</v>
      </c>
      <c r="I223" s="40">
        <v>5.524406244931062</v>
      </c>
      <c r="J223" s="40">
        <v>5.5022795573316943</v>
      </c>
      <c r="K223" s="160">
        <f t="shared" si="8"/>
        <v>2033</v>
      </c>
      <c r="L223" s="4"/>
      <c r="M223" s="4"/>
    </row>
    <row r="224" spans="7:13">
      <c r="G224" s="36">
        <v>48670</v>
      </c>
      <c r="H224" s="40">
        <v>5.1877455102040813</v>
      </c>
      <c r="I224" s="40">
        <v>5.1341994322789937</v>
      </c>
      <c r="J224" s="40">
        <v>5.2273538477303001</v>
      </c>
      <c r="K224" s="160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5.109174081632653</v>
      </c>
      <c r="I225" s="40">
        <v>5.0562391727493914</v>
      </c>
      <c r="J225" s="40">
        <v>5.1535757967004816</v>
      </c>
      <c r="K225" s="160">
        <f t="shared" si="9"/>
        <v>2033</v>
      </c>
      <c r="L225" s="4"/>
      <c r="M225" s="4"/>
    </row>
    <row r="226" spans="7:13">
      <c r="G226" s="36">
        <v>48731</v>
      </c>
      <c r="H226" s="40">
        <v>5.1720312244897961</v>
      </c>
      <c r="I226" s="40">
        <v>5.1029747769667475</v>
      </c>
      <c r="J226" s="40">
        <v>5.2115735423711449</v>
      </c>
      <c r="K226" s="160">
        <f t="shared" si="9"/>
        <v>2033</v>
      </c>
      <c r="L226" s="4"/>
      <c r="M226" s="4"/>
    </row>
    <row r="227" spans="7:13">
      <c r="G227" s="36">
        <v>48761</v>
      </c>
      <c r="H227" s="40">
        <v>5.5176434693877559</v>
      </c>
      <c r="I227" s="40">
        <v>5.3682829683698294</v>
      </c>
      <c r="J227" s="40">
        <v>5.5637612665232101</v>
      </c>
      <c r="K227" s="160">
        <f t="shared" si="9"/>
        <v>2033</v>
      </c>
      <c r="L227" s="4"/>
      <c r="M227" s="4"/>
    </row>
    <row r="228" spans="7:13">
      <c r="G228" s="36">
        <v>48792</v>
      </c>
      <c r="H228" s="40">
        <v>5.5646842857142849</v>
      </c>
      <c r="I228" s="40">
        <v>5.4151199513381991</v>
      </c>
      <c r="J228" s="40">
        <v>5.6109997130853575</v>
      </c>
      <c r="K228" s="160">
        <f t="shared" si="9"/>
        <v>2033</v>
      </c>
      <c r="L228" s="4"/>
      <c r="M228" s="4"/>
    </row>
    <row r="229" spans="7:13">
      <c r="G229" s="36">
        <v>48823</v>
      </c>
      <c r="H229" s="40">
        <v>5.3762148979591835</v>
      </c>
      <c r="I229" s="40">
        <v>5.227873398215733</v>
      </c>
      <c r="J229" s="40">
        <v>5.4166150425248496</v>
      </c>
      <c r="K229" s="160">
        <f t="shared" si="9"/>
        <v>2033</v>
      </c>
      <c r="L229" s="4"/>
      <c r="M229" s="4"/>
    </row>
    <row r="230" spans="7:13">
      <c r="G230" s="36">
        <v>48853</v>
      </c>
      <c r="H230" s="40">
        <v>5.4076434693877555</v>
      </c>
      <c r="I230" s="40">
        <v>5.2590980535279801</v>
      </c>
      <c r="J230" s="40">
        <v>5.4532991290091202</v>
      </c>
      <c r="K230" s="160">
        <f t="shared" si="9"/>
        <v>2033</v>
      </c>
      <c r="L230" s="4"/>
      <c r="M230" s="4"/>
    </row>
    <row r="231" spans="7:13">
      <c r="G231" s="36">
        <v>48884</v>
      </c>
      <c r="H231" s="40">
        <v>5.6118271428571429</v>
      </c>
      <c r="I231" s="40">
        <v>5.6179788321167878</v>
      </c>
      <c r="J231" s="40">
        <v>5.637846726098986</v>
      </c>
      <c r="K231" s="160">
        <f t="shared" si="9"/>
        <v>2033</v>
      </c>
      <c r="L231" s="4"/>
      <c r="M231" s="4"/>
    </row>
    <row r="232" spans="7:13">
      <c r="G232" s="36">
        <v>48914</v>
      </c>
      <c r="H232" s="40">
        <v>5.9731536734693877</v>
      </c>
      <c r="I232" s="40">
        <v>6.0080842660178426</v>
      </c>
      <c r="J232" s="40">
        <v>6.0032530177272267</v>
      </c>
      <c r="K232" s="160">
        <f t="shared" si="9"/>
        <v>2033</v>
      </c>
      <c r="L232" s="4"/>
      <c r="M232" s="4"/>
    </row>
    <row r="233" spans="7:13">
      <c r="G233" s="36">
        <v>48945</v>
      </c>
      <c r="H233" s="40">
        <v>6.0465210204081634</v>
      </c>
      <c r="I233" s="40">
        <v>6.0817866180048661</v>
      </c>
      <c r="J233" s="40">
        <v>6.0936311302387551</v>
      </c>
      <c r="K233" s="160">
        <f t="shared" si="9"/>
        <v>2034</v>
      </c>
      <c r="L233" s="4"/>
      <c r="M233" s="4"/>
    </row>
    <row r="234" spans="7:13">
      <c r="G234" s="36">
        <v>48976</v>
      </c>
      <c r="H234" s="40">
        <v>6.0465210204081634</v>
      </c>
      <c r="I234" s="40">
        <v>6.0817866180048661</v>
      </c>
      <c r="J234" s="40">
        <v>6.0359407931140492</v>
      </c>
      <c r="K234" s="160">
        <f t="shared" si="9"/>
        <v>2034</v>
      </c>
      <c r="L234" s="4"/>
      <c r="M234" s="4"/>
    </row>
    <row r="235" spans="7:13">
      <c r="G235" s="36">
        <v>49004</v>
      </c>
      <c r="H235" s="40">
        <v>5.8215210204081629</v>
      </c>
      <c r="I235" s="40">
        <v>5.8263121654501209</v>
      </c>
      <c r="J235" s="40">
        <v>5.8074337739522504</v>
      </c>
      <c r="K235" s="160">
        <f t="shared" si="9"/>
        <v>2034</v>
      </c>
      <c r="L235" s="4"/>
      <c r="M235" s="4"/>
    </row>
    <row r="236" spans="7:13">
      <c r="G236" s="36">
        <v>49035</v>
      </c>
      <c r="H236" s="40">
        <v>5.4840720408163266</v>
      </c>
      <c r="I236" s="40">
        <v>5.4112675587996755</v>
      </c>
      <c r="J236" s="40">
        <v>5.5249253202172355</v>
      </c>
      <c r="K236" s="160">
        <f t="shared" si="9"/>
        <v>2034</v>
      </c>
      <c r="L236" s="4"/>
      <c r="M236" s="4"/>
    </row>
    <row r="237" spans="7:13">
      <c r="G237" s="36">
        <v>49065</v>
      </c>
      <c r="H237" s="40">
        <v>5.3876434693877551</v>
      </c>
      <c r="I237" s="40">
        <v>5.33138110300081</v>
      </c>
      <c r="J237" s="40">
        <v>5.4332151040065577</v>
      </c>
      <c r="K237" s="160">
        <f t="shared" si="9"/>
        <v>2034</v>
      </c>
      <c r="L237" s="4"/>
      <c r="M237" s="4"/>
    </row>
    <row r="238" spans="7:13">
      <c r="G238" s="36">
        <v>49096</v>
      </c>
      <c r="H238" s="40">
        <v>5.4680516326530615</v>
      </c>
      <c r="I238" s="40">
        <v>5.4112675587996755</v>
      </c>
      <c r="J238" s="40">
        <v>5.5088376063121229</v>
      </c>
      <c r="K238" s="160">
        <f t="shared" si="9"/>
        <v>2034</v>
      </c>
      <c r="L238" s="4"/>
      <c r="M238" s="4"/>
    </row>
    <row r="239" spans="7:13">
      <c r="G239" s="36">
        <v>49126</v>
      </c>
      <c r="H239" s="40">
        <v>5.7733577551020403</v>
      </c>
      <c r="I239" s="40">
        <v>5.6187898621248982</v>
      </c>
      <c r="J239" s="40">
        <v>5.8205498719131059</v>
      </c>
      <c r="K239" s="160">
        <f t="shared" si="9"/>
        <v>2034</v>
      </c>
      <c r="L239" s="4"/>
      <c r="M239" s="4"/>
    </row>
    <row r="240" spans="7:13">
      <c r="G240" s="36">
        <v>49157</v>
      </c>
      <c r="H240" s="40">
        <v>5.837541428571428</v>
      </c>
      <c r="I240" s="40">
        <v>5.6985749391727492</v>
      </c>
      <c r="J240" s="40">
        <v>5.8850031970488779</v>
      </c>
      <c r="K240" s="160">
        <f t="shared" si="9"/>
        <v>2034</v>
      </c>
      <c r="L240" s="4"/>
      <c r="M240" s="4"/>
    </row>
    <row r="241" spans="7:13">
      <c r="G241" s="36">
        <v>49188</v>
      </c>
      <c r="H241" s="40">
        <v>5.6608067346938782</v>
      </c>
      <c r="I241" s="40">
        <v>5.5070704785077043</v>
      </c>
      <c r="J241" s="40">
        <v>5.7024025207500779</v>
      </c>
      <c r="K241" s="160">
        <f t="shared" si="9"/>
        <v>2034</v>
      </c>
      <c r="L241" s="4"/>
      <c r="M241" s="4"/>
    </row>
    <row r="242" spans="7:13">
      <c r="G242" s="36">
        <v>49218</v>
      </c>
      <c r="H242" s="40">
        <v>5.7090720408163262</v>
      </c>
      <c r="I242" s="40">
        <v>5.5708377128953765</v>
      </c>
      <c r="J242" s="40">
        <v>5.7559940772620148</v>
      </c>
      <c r="K242" s="160">
        <f t="shared" si="9"/>
        <v>2034</v>
      </c>
      <c r="L242" s="4"/>
      <c r="M242" s="4"/>
    </row>
    <row r="243" spans="7:13">
      <c r="G243" s="36">
        <v>49249</v>
      </c>
      <c r="H243" s="40">
        <v>5.9018271428571421</v>
      </c>
      <c r="I243" s="40">
        <v>5.9380315490673148</v>
      </c>
      <c r="J243" s="40">
        <v>5.9290650886361309</v>
      </c>
      <c r="K243" s="160">
        <f t="shared" si="9"/>
        <v>2034</v>
      </c>
      <c r="L243" s="4"/>
      <c r="M243" s="4"/>
    </row>
    <row r="244" spans="7:13">
      <c r="G244" s="36">
        <v>49279</v>
      </c>
      <c r="H244" s="40">
        <v>6.2392761224489792</v>
      </c>
      <c r="I244" s="40">
        <v>6.2893089213300888</v>
      </c>
      <c r="J244" s="40">
        <v>6.2704935136796802</v>
      </c>
      <c r="K244" s="160">
        <f t="shared" si="9"/>
        <v>2034</v>
      </c>
      <c r="L244" s="4"/>
      <c r="M244" s="4"/>
    </row>
    <row r="245" spans="7:13">
      <c r="G245" s="36">
        <v>49310</v>
      </c>
      <c r="H245" s="40">
        <v>6.3173373469387757</v>
      </c>
      <c r="I245" s="40">
        <v>6.3515554744525549</v>
      </c>
      <c r="J245" s="40">
        <v>6.3655852238958914</v>
      </c>
      <c r="K245" s="160">
        <f t="shared" si="9"/>
        <v>2035</v>
      </c>
      <c r="L245" s="4"/>
      <c r="M245" s="4"/>
    </row>
    <row r="246" spans="7:13">
      <c r="G246" s="36">
        <v>49341</v>
      </c>
      <c r="H246" s="40">
        <v>6.3337659183673471</v>
      </c>
      <c r="I246" s="40">
        <v>6.3678774533657743</v>
      </c>
      <c r="J246" s="40">
        <v>6.3243924787375754</v>
      </c>
      <c r="K246" s="160">
        <f t="shared" si="9"/>
        <v>2035</v>
      </c>
      <c r="L246" s="4"/>
      <c r="M246" s="4"/>
    </row>
    <row r="247" spans="7:13">
      <c r="G247" s="36">
        <v>49369</v>
      </c>
      <c r="H247" s="40">
        <v>6.0214189795918367</v>
      </c>
      <c r="I247" s="40">
        <v>6.0249131386861308</v>
      </c>
      <c r="J247" s="40">
        <v>6.0081715544625478</v>
      </c>
      <c r="K247" s="160">
        <f t="shared" si="9"/>
        <v>2035</v>
      </c>
      <c r="L247" s="4"/>
      <c r="M247" s="4"/>
    </row>
    <row r="248" spans="7:13">
      <c r="G248" s="36">
        <v>49400</v>
      </c>
      <c r="H248" s="40">
        <v>5.6926434693877557</v>
      </c>
      <c r="I248" s="40">
        <v>5.6166609083536088</v>
      </c>
      <c r="J248" s="40">
        <v>5.7343730095296657</v>
      </c>
      <c r="K248" s="160">
        <f t="shared" si="9"/>
        <v>2035</v>
      </c>
      <c r="L248" s="4"/>
      <c r="M248" s="4"/>
    </row>
    <row r="249" spans="7:13">
      <c r="G249" s="36">
        <v>49430</v>
      </c>
      <c r="H249" s="40">
        <v>5.6105006122448975</v>
      </c>
      <c r="I249" s="40">
        <v>5.5349496350364955</v>
      </c>
      <c r="J249" s="40">
        <v>5.6570085254636746</v>
      </c>
      <c r="K249" s="160">
        <f t="shared" si="9"/>
        <v>2035</v>
      </c>
      <c r="L249" s="4"/>
      <c r="M249" s="4"/>
    </row>
    <row r="250" spans="7:13">
      <c r="G250" s="36">
        <v>49461</v>
      </c>
      <c r="H250" s="40">
        <v>5.6597863265306119</v>
      </c>
      <c r="I250" s="40">
        <v>5.5840169505271691</v>
      </c>
      <c r="J250" s="40">
        <v>5.701377825596885</v>
      </c>
      <c r="K250" s="160">
        <f t="shared" si="9"/>
        <v>2035</v>
      </c>
      <c r="L250" s="4"/>
      <c r="M250" s="4"/>
    </row>
    <row r="251" spans="7:13">
      <c r="G251" s="36">
        <v>49491</v>
      </c>
      <c r="H251" s="40">
        <v>5.9885618367346938</v>
      </c>
      <c r="I251" s="40">
        <v>5.8289480129764799</v>
      </c>
      <c r="J251" s="40">
        <v>6.0366580797212839</v>
      </c>
      <c r="K251" s="160">
        <f t="shared" si="9"/>
        <v>2035</v>
      </c>
      <c r="L251" s="4"/>
      <c r="M251" s="4"/>
    </row>
    <row r="252" spans="7:13">
      <c r="G252" s="36">
        <v>49522</v>
      </c>
      <c r="H252" s="40">
        <v>6.0707046938775511</v>
      </c>
      <c r="I252" s="40">
        <v>5.9105579075425787</v>
      </c>
      <c r="J252" s="40">
        <v>6.1191460395532333</v>
      </c>
      <c r="K252" s="160">
        <f t="shared" si="9"/>
        <v>2035</v>
      </c>
      <c r="L252" s="4"/>
      <c r="M252" s="4"/>
    </row>
    <row r="253" spans="7:13">
      <c r="G253" s="36">
        <v>49553</v>
      </c>
      <c r="H253" s="40">
        <v>5.8570312244897957</v>
      </c>
      <c r="I253" s="40">
        <v>5.6982708029197076</v>
      </c>
      <c r="J253" s="40">
        <v>5.8994513987088846</v>
      </c>
      <c r="K253" s="160">
        <f t="shared" si="9"/>
        <v>2035</v>
      </c>
      <c r="L253" s="4"/>
      <c r="M253" s="4"/>
    </row>
    <row r="254" spans="7:13">
      <c r="G254" s="36">
        <v>49583</v>
      </c>
      <c r="H254" s="40">
        <v>5.9063169387755101</v>
      </c>
      <c r="I254" s="40">
        <v>5.7473381184103811</v>
      </c>
      <c r="J254" s="40">
        <v>5.9540676503740144</v>
      </c>
      <c r="K254" s="160">
        <f t="shared" si="9"/>
        <v>2035</v>
      </c>
      <c r="L254" s="4"/>
      <c r="M254" s="4"/>
    </row>
    <row r="255" spans="7:13">
      <c r="G255" s="36">
        <v>49614</v>
      </c>
      <c r="H255" s="40">
        <v>6.0871332653061225</v>
      </c>
      <c r="I255" s="40">
        <v>6.0902010543390102</v>
      </c>
      <c r="J255" s="40">
        <v>6.1151497284557852</v>
      </c>
      <c r="K255" s="160">
        <f t="shared" si="9"/>
        <v>2035</v>
      </c>
      <c r="L255" s="4"/>
      <c r="M255" s="4"/>
    </row>
    <row r="256" spans="7:13">
      <c r="G256" s="36">
        <v>49644</v>
      </c>
      <c r="H256" s="40">
        <v>6.3994802040816321</v>
      </c>
      <c r="I256" s="40">
        <v>6.4331653690186528</v>
      </c>
      <c r="J256" s="40">
        <v>6.4313706527308128</v>
      </c>
      <c r="K256" s="160">
        <f t="shared" si="9"/>
        <v>2035</v>
      </c>
      <c r="L256" s="4"/>
      <c r="M256" s="4"/>
    </row>
    <row r="257" spans="7:13">
      <c r="G257" s="36">
        <v>49675</v>
      </c>
      <c r="H257" s="40">
        <v>6.462847551020408</v>
      </c>
      <c r="I257" s="40">
        <v>6.4969326034063251</v>
      </c>
      <c r="J257" s="40">
        <v>6.511809222256379</v>
      </c>
      <c r="K257" s="160">
        <f t="shared" si="9"/>
        <v>2036</v>
      </c>
      <c r="L257" s="4"/>
      <c r="M257" s="4"/>
    </row>
    <row r="258" spans="7:13">
      <c r="G258" s="36">
        <v>49706</v>
      </c>
      <c r="H258" s="40">
        <v>6.4965210204081636</v>
      </c>
      <c r="I258" s="40">
        <v>6.4969326034063251</v>
      </c>
      <c r="J258" s="40">
        <v>6.4878313556716884</v>
      </c>
      <c r="K258" s="160">
        <f t="shared" si="9"/>
        <v>2036</v>
      </c>
      <c r="L258" s="4"/>
      <c r="M258" s="4"/>
    </row>
    <row r="259" spans="7:13">
      <c r="G259" s="36">
        <v>49735</v>
      </c>
      <c r="H259" s="40">
        <v>6.2611128571428569</v>
      </c>
      <c r="I259" s="40">
        <v>6.2463243309002427</v>
      </c>
      <c r="J259" s="40">
        <v>6.248872445947331</v>
      </c>
      <c r="K259" s="160">
        <f t="shared" si="9"/>
        <v>2036</v>
      </c>
      <c r="L259" s="4"/>
      <c r="M259" s="4"/>
    </row>
    <row r="260" spans="7:13">
      <c r="G260" s="36">
        <v>49766</v>
      </c>
      <c r="H260" s="40">
        <v>6.0256026530612248</v>
      </c>
      <c r="I260" s="40">
        <v>5.9622610705596104</v>
      </c>
      <c r="J260" s="40">
        <v>6.0687310380161907</v>
      </c>
      <c r="K260" s="160">
        <f t="shared" si="9"/>
        <v>2036</v>
      </c>
      <c r="L260" s="4"/>
      <c r="M260" s="4"/>
    </row>
    <row r="261" spans="7:13">
      <c r="G261" s="36">
        <v>49796</v>
      </c>
      <c r="H261" s="40">
        <v>5.9751944897959186</v>
      </c>
      <c r="I261" s="40">
        <v>5.9121799675587994</v>
      </c>
      <c r="J261" s="40">
        <v>6.0232345732144692</v>
      </c>
      <c r="K261" s="160">
        <f t="shared" si="9"/>
        <v>2036</v>
      </c>
      <c r="L261" s="4"/>
      <c r="M261" s="4"/>
    </row>
    <row r="262" spans="7:13">
      <c r="G262" s="36">
        <v>49827</v>
      </c>
      <c r="H262" s="40">
        <v>6.0592761224489795</v>
      </c>
      <c r="I262" s="40">
        <v>5.9957160583941604</v>
      </c>
      <c r="J262" s="40">
        <v>6.1025459780715234</v>
      </c>
      <c r="K262" s="160">
        <f t="shared" si="9"/>
        <v>2036</v>
      </c>
      <c r="L262" s="4"/>
      <c r="M262" s="4"/>
    </row>
    <row r="263" spans="7:13">
      <c r="G263" s="36">
        <v>49857</v>
      </c>
      <c r="H263" s="40">
        <v>6.4292761224489796</v>
      </c>
      <c r="I263" s="40">
        <v>6.2630518248175182</v>
      </c>
      <c r="J263" s="40">
        <v>6.4792239163848757</v>
      </c>
      <c r="K263" s="160">
        <f t="shared" si="9"/>
        <v>2036</v>
      </c>
      <c r="L263" s="4"/>
      <c r="M263" s="4"/>
    </row>
    <row r="264" spans="7:13">
      <c r="G264" s="36">
        <v>49888</v>
      </c>
      <c r="H264" s="40">
        <v>6.5133577551020405</v>
      </c>
      <c r="I264" s="40">
        <v>6.3465879156528784</v>
      </c>
      <c r="J264" s="40">
        <v>6.5636587970078901</v>
      </c>
      <c r="K264" s="160">
        <f t="shared" si="9"/>
        <v>2036</v>
      </c>
      <c r="L264" s="4"/>
      <c r="M264" s="4"/>
    </row>
    <row r="265" spans="7:13">
      <c r="G265" s="36">
        <v>49919</v>
      </c>
      <c r="H265" s="40">
        <v>6.2946842857142862</v>
      </c>
      <c r="I265" s="40">
        <v>6.1293332522303325</v>
      </c>
      <c r="J265" s="40">
        <v>6.3389431499129012</v>
      </c>
      <c r="K265" s="160">
        <f t="shared" si="9"/>
        <v>2036</v>
      </c>
      <c r="L265" s="4"/>
      <c r="M265" s="4"/>
    </row>
    <row r="266" spans="7:13">
      <c r="G266" s="36">
        <v>49949</v>
      </c>
      <c r="H266" s="40">
        <v>6.3283577551020409</v>
      </c>
      <c r="I266" s="40">
        <v>6.1627882400648817</v>
      </c>
      <c r="J266" s="40">
        <v>6.3778815657341941</v>
      </c>
      <c r="K266" s="160">
        <f t="shared" si="9"/>
        <v>2036</v>
      </c>
      <c r="L266" s="4"/>
      <c r="M266" s="4"/>
    </row>
    <row r="267" spans="7:13">
      <c r="G267" s="36">
        <v>49980</v>
      </c>
      <c r="H267" s="40">
        <v>6.5806026530612245</v>
      </c>
      <c r="I267" s="40">
        <v>6.5971961881589616</v>
      </c>
      <c r="J267" s="40">
        <v>6.6106923045394002</v>
      </c>
      <c r="K267" s="160">
        <f t="shared" si="9"/>
        <v>2036</v>
      </c>
      <c r="L267" s="4"/>
      <c r="M267" s="4"/>
    </row>
    <row r="268" spans="7:13">
      <c r="G268" s="36">
        <v>50010</v>
      </c>
      <c r="H268" s="40">
        <v>6.9673373469387752</v>
      </c>
      <c r="I268" s="40">
        <v>6.9646941605839414</v>
      </c>
      <c r="J268" s="40">
        <v>7.00161350548212</v>
      </c>
      <c r="K268" s="160">
        <f t="shared" si="9"/>
        <v>2036</v>
      </c>
      <c r="L268" s="4"/>
      <c r="M268" s="4"/>
    </row>
    <row r="269" spans="7:13">
      <c r="G269" s="36">
        <v>50041</v>
      </c>
      <c r="H269" s="40">
        <v>7.0006026530612244</v>
      </c>
      <c r="I269" s="40">
        <v>6.9977436334144354</v>
      </c>
      <c r="J269" s="40">
        <v>7.0517210984732044</v>
      </c>
      <c r="K269" s="160">
        <f t="shared" si="9"/>
        <v>2037</v>
      </c>
      <c r="L269" s="4"/>
      <c r="M269" s="4"/>
    </row>
    <row r="270" spans="7:13">
      <c r="G270" s="36">
        <v>50072</v>
      </c>
      <c r="H270" s="40">
        <v>7.0349904081632646</v>
      </c>
      <c r="I270" s="40">
        <v>7.0319082725060822</v>
      </c>
      <c r="J270" s="40">
        <v>7.0285629880110676</v>
      </c>
      <c r="K270" s="160">
        <f t="shared" si="9"/>
        <v>2037</v>
      </c>
      <c r="L270" s="4"/>
      <c r="M270" s="4"/>
    </row>
    <row r="271" spans="7:13">
      <c r="G271" s="36">
        <v>50100</v>
      </c>
      <c r="H271" s="40">
        <v>6.6396842857142859</v>
      </c>
      <c r="I271" s="40">
        <v>6.6391669910786693</v>
      </c>
      <c r="J271" s="40">
        <v>6.6290343477815359</v>
      </c>
      <c r="K271" s="160">
        <f t="shared" si="9"/>
        <v>2037</v>
      </c>
      <c r="L271" s="4"/>
      <c r="M271" s="4"/>
    </row>
    <row r="272" spans="7:13">
      <c r="G272" s="36">
        <v>50131</v>
      </c>
      <c r="H272" s="40">
        <v>6.2099904081632653</v>
      </c>
      <c r="I272" s="40">
        <v>6.1269001622060006</v>
      </c>
      <c r="J272" s="40">
        <v>6.2538934521979712</v>
      </c>
      <c r="K272" s="160">
        <f t="shared" si="9"/>
        <v>2037</v>
      </c>
      <c r="L272" s="4"/>
      <c r="M272" s="4"/>
    </row>
    <row r="273" spans="7:13">
      <c r="G273" s="36">
        <v>50161</v>
      </c>
      <c r="H273" s="40">
        <v>6.1240720408163263</v>
      </c>
      <c r="I273" s="40">
        <v>6.0415392538523918</v>
      </c>
      <c r="J273" s="40">
        <v>6.1727375960651711</v>
      </c>
      <c r="K273" s="160">
        <f t="shared" si="9"/>
        <v>2037</v>
      </c>
      <c r="L273" s="4"/>
      <c r="M273" s="4"/>
    </row>
    <row r="274" spans="7:13">
      <c r="G274" s="36">
        <v>50192</v>
      </c>
      <c r="H274" s="40">
        <v>6.1756026530612242</v>
      </c>
      <c r="I274" s="40">
        <v>6.0586722627737224</v>
      </c>
      <c r="J274" s="40">
        <v>6.2193612255354029</v>
      </c>
      <c r="K274" s="160">
        <f t="shared" si="9"/>
        <v>2037</v>
      </c>
      <c r="L274" s="4"/>
      <c r="M274" s="4"/>
    </row>
    <row r="275" spans="7:13">
      <c r="G275" s="36">
        <v>50222</v>
      </c>
      <c r="H275" s="40">
        <v>6.5193781632653067</v>
      </c>
      <c r="I275" s="40">
        <v>6.3489196269261958</v>
      </c>
      <c r="J275" s="40">
        <v>6.5697044984117232</v>
      </c>
      <c r="K275" s="160">
        <f t="shared" si="9"/>
        <v>2037</v>
      </c>
      <c r="L275" s="4"/>
      <c r="M275" s="4"/>
    </row>
    <row r="276" spans="7:13">
      <c r="G276" s="36">
        <v>50253</v>
      </c>
      <c r="H276" s="40">
        <v>6.6052965306122449</v>
      </c>
      <c r="I276" s="40">
        <v>6.4342805352798047</v>
      </c>
      <c r="J276" s="40">
        <v>6.6559838303104835</v>
      </c>
      <c r="K276" s="160">
        <f t="shared" si="9"/>
        <v>2037</v>
      </c>
      <c r="L276" s="4"/>
      <c r="M276" s="4"/>
    </row>
    <row r="277" spans="7:13">
      <c r="G277" s="36">
        <v>50284</v>
      </c>
      <c r="H277" s="40">
        <v>6.2959087755102043</v>
      </c>
      <c r="I277" s="40">
        <v>6.1269001622060006</v>
      </c>
      <c r="J277" s="40">
        <v>6.3401727840967315</v>
      </c>
      <c r="K277" s="160">
        <f t="shared" si="9"/>
        <v>2037</v>
      </c>
      <c r="L277" s="4"/>
      <c r="M277" s="4"/>
    </row>
    <row r="278" spans="7:13">
      <c r="G278" s="36">
        <v>50314</v>
      </c>
      <c r="H278" s="40">
        <v>6.3646842857142856</v>
      </c>
      <c r="I278" s="40">
        <v>6.1952294403892942</v>
      </c>
      <c r="J278" s="40">
        <v>6.4143607131878273</v>
      </c>
      <c r="K278" s="160">
        <f t="shared" si="9"/>
        <v>2037</v>
      </c>
      <c r="L278" s="4"/>
      <c r="M278" s="4"/>
    </row>
    <row r="279" spans="7:13">
      <c r="G279" s="36">
        <v>50345</v>
      </c>
      <c r="H279" s="40">
        <v>6.5709087755102038</v>
      </c>
      <c r="I279" s="40">
        <v>6.5538060827250604</v>
      </c>
      <c r="J279" s="40">
        <v>6.6009577005840772</v>
      </c>
      <c r="K279" s="160">
        <f t="shared" si="9"/>
        <v>2037</v>
      </c>
      <c r="L279" s="4"/>
      <c r="M279" s="4"/>
    </row>
    <row r="280" spans="7:13">
      <c r="G280" s="36">
        <v>50375</v>
      </c>
      <c r="H280" s="40">
        <v>7.0006026530612244</v>
      </c>
      <c r="I280" s="40">
        <v>7.0319082725060822</v>
      </c>
      <c r="J280" s="40">
        <v>7.0350185674761763</v>
      </c>
      <c r="K280" s="160">
        <f t="shared" si="9"/>
        <v>2037</v>
      </c>
      <c r="L280" s="4"/>
      <c r="M280" s="4"/>
    </row>
    <row r="281" spans="7:13">
      <c r="G281" s="36">
        <v>50406</v>
      </c>
      <c r="H281" s="40">
        <v>7.084582244897959</v>
      </c>
      <c r="I281" s="40">
        <v>7.0811783454987829</v>
      </c>
      <c r="J281" s="40">
        <v>7.1361559790962188</v>
      </c>
      <c r="K281" s="160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7.1021332653061222</v>
      </c>
      <c r="I282" s="40">
        <v>7.0811783454987829</v>
      </c>
      <c r="J282" s="40">
        <v>7.0959879290910957</v>
      </c>
      <c r="K282" s="160">
        <f t="shared" si="10"/>
        <v>2038</v>
      </c>
      <c r="L282" s="4"/>
      <c r="M282" s="4"/>
    </row>
    <row r="283" spans="7:13">
      <c r="G283" s="36">
        <v>50465</v>
      </c>
      <c r="H283" s="40">
        <v>6.7684597959183677</v>
      </c>
      <c r="I283" s="40">
        <v>6.7496698296836977</v>
      </c>
      <c r="J283" s="40">
        <v>6.7583508761143571</v>
      </c>
      <c r="K283" s="160">
        <f t="shared" si="10"/>
        <v>2038</v>
      </c>
      <c r="L283" s="4"/>
      <c r="M283" s="4"/>
    </row>
    <row r="284" spans="7:13">
      <c r="G284" s="36">
        <v>50496</v>
      </c>
      <c r="H284" s="40">
        <v>6.4522353061224491</v>
      </c>
      <c r="I284" s="40">
        <v>6.4006227899432275</v>
      </c>
      <c r="J284" s="40">
        <v>6.497156081565735</v>
      </c>
      <c r="K284" s="160">
        <f t="shared" si="10"/>
        <v>2038</v>
      </c>
      <c r="L284" s="4"/>
      <c r="M284" s="4"/>
    </row>
    <row r="285" spans="7:13">
      <c r="G285" s="36">
        <v>50526</v>
      </c>
      <c r="H285" s="40">
        <v>6.3995822448979585</v>
      </c>
      <c r="I285" s="40">
        <v>6.3133356853203564</v>
      </c>
      <c r="J285" s="40">
        <v>6.4494052874269912</v>
      </c>
      <c r="K285" s="160">
        <f t="shared" si="10"/>
        <v>2038</v>
      </c>
      <c r="L285" s="4"/>
      <c r="M285" s="4"/>
    </row>
    <row r="286" spans="7:13">
      <c r="G286" s="36">
        <v>50557</v>
      </c>
      <c r="H286" s="40">
        <v>6.4346842857142859</v>
      </c>
      <c r="I286" s="40">
        <v>6.3308742092457413</v>
      </c>
      <c r="J286" s="40">
        <v>6.4795313249308339</v>
      </c>
      <c r="K286" s="160">
        <f t="shared" si="10"/>
        <v>2038</v>
      </c>
      <c r="L286" s="4"/>
      <c r="M286" s="4"/>
    </row>
    <row r="287" spans="7:13">
      <c r="G287" s="36">
        <v>50587</v>
      </c>
      <c r="H287" s="40">
        <v>6.8914189795918368</v>
      </c>
      <c r="I287" s="40">
        <v>6.7146941605839414</v>
      </c>
      <c r="J287" s="40">
        <v>6.9433083512654985</v>
      </c>
      <c r="K287" s="160">
        <f t="shared" si="10"/>
        <v>2038</v>
      </c>
      <c r="L287" s="4"/>
      <c r="M287" s="4"/>
    </row>
    <row r="288" spans="7:13">
      <c r="G288" s="36">
        <v>50618</v>
      </c>
      <c r="H288" s="40">
        <v>6.9791740816326531</v>
      </c>
      <c r="I288" s="40">
        <v>6.8019812652068126</v>
      </c>
      <c r="J288" s="40">
        <v>7.0314321344400046</v>
      </c>
      <c r="K288" s="160">
        <f t="shared" si="10"/>
        <v>2038</v>
      </c>
      <c r="L288" s="4"/>
      <c r="M288" s="4"/>
    </row>
    <row r="289" spans="7:13">
      <c r="G289" s="36">
        <v>50649</v>
      </c>
      <c r="H289" s="40">
        <v>6.6806026530612241</v>
      </c>
      <c r="I289" s="40">
        <v>6.50534703974047</v>
      </c>
      <c r="J289" s="40">
        <v>6.7264828568500876</v>
      </c>
      <c r="K289" s="160">
        <f t="shared" si="10"/>
        <v>2038</v>
      </c>
      <c r="L289" s="4"/>
      <c r="M289" s="4"/>
    </row>
    <row r="290" spans="7:13">
      <c r="G290" s="36">
        <v>50679</v>
      </c>
      <c r="H290" s="40">
        <v>6.7333577551020412</v>
      </c>
      <c r="I290" s="40">
        <v>6.5750956204379554</v>
      </c>
      <c r="J290" s="40">
        <v>6.78458307203607</v>
      </c>
      <c r="K290" s="160">
        <f t="shared" si="10"/>
        <v>2038</v>
      </c>
      <c r="L290" s="4"/>
      <c r="M290" s="4"/>
    </row>
    <row r="291" spans="7:13">
      <c r="G291" s="36">
        <v>50710</v>
      </c>
      <c r="H291" s="40">
        <v>7.0143781632653059</v>
      </c>
      <c r="I291" s="40">
        <v>6.9764540957015404</v>
      </c>
      <c r="J291" s="40">
        <v>7.0462902141612878</v>
      </c>
      <c r="K291" s="160">
        <f t="shared" si="10"/>
        <v>2038</v>
      </c>
      <c r="L291" s="4"/>
      <c r="M291" s="4"/>
    </row>
    <row r="292" spans="7:13">
      <c r="G292" s="36">
        <v>50740</v>
      </c>
      <c r="H292" s="40">
        <v>7.4534597959183682</v>
      </c>
      <c r="I292" s="40">
        <v>7.4476625304136252</v>
      </c>
      <c r="J292" s="40">
        <v>7.4897782764627534</v>
      </c>
      <c r="K292" s="160">
        <f t="shared" si="10"/>
        <v>2038</v>
      </c>
      <c r="L292" s="4"/>
      <c r="M292" s="4"/>
    </row>
    <row r="293" spans="7:13">
      <c r="G293" s="36">
        <v>50771</v>
      </c>
      <c r="H293" s="40">
        <v>7.5099904081632651</v>
      </c>
      <c r="I293" s="40">
        <v>7.5395116788321168</v>
      </c>
      <c r="J293" s="40">
        <v>7.5632489189466137</v>
      </c>
      <c r="K293" s="160">
        <f t="shared" si="10"/>
        <v>2039</v>
      </c>
      <c r="L293" s="4"/>
      <c r="M293" s="4"/>
    </row>
    <row r="294" spans="7:13">
      <c r="G294" s="36">
        <v>50802</v>
      </c>
      <c r="H294" s="40">
        <v>7.5099904081632651</v>
      </c>
      <c r="I294" s="40">
        <v>7.5038263584752629</v>
      </c>
      <c r="J294" s="40">
        <v>7.5055585818219086</v>
      </c>
      <c r="K294" s="160">
        <f t="shared" si="10"/>
        <v>2039</v>
      </c>
      <c r="L294" s="4"/>
      <c r="M294" s="4"/>
    </row>
    <row r="295" spans="7:13">
      <c r="G295" s="36">
        <v>50830</v>
      </c>
      <c r="H295" s="40">
        <v>7.0791740816326527</v>
      </c>
      <c r="I295" s="40">
        <v>7.0044346309813461</v>
      </c>
      <c r="J295" s="40">
        <v>7.0703705502612983</v>
      </c>
      <c r="K295" s="160">
        <f t="shared" si="10"/>
        <v>2039</v>
      </c>
      <c r="L295" s="4"/>
      <c r="M295" s="4"/>
    </row>
    <row r="296" spans="7:13">
      <c r="G296" s="36">
        <v>50861</v>
      </c>
      <c r="H296" s="40">
        <v>6.612439387755102</v>
      </c>
      <c r="I296" s="40">
        <v>6.5050429034874284</v>
      </c>
      <c r="J296" s="40">
        <v>6.6580332206168675</v>
      </c>
      <c r="K296" s="160">
        <f t="shared" si="10"/>
        <v>2039</v>
      </c>
      <c r="L296" s="4"/>
      <c r="M296" s="4"/>
    </row>
    <row r="297" spans="7:13">
      <c r="G297" s="36">
        <v>50891</v>
      </c>
      <c r="H297" s="40">
        <v>6.5406026530612245</v>
      </c>
      <c r="I297" s="40">
        <v>6.469458961881589</v>
      </c>
      <c r="J297" s="40">
        <v>6.591018157598115</v>
      </c>
      <c r="K297" s="160">
        <f t="shared" si="10"/>
        <v>2039</v>
      </c>
      <c r="L297" s="4"/>
      <c r="M297" s="4"/>
    </row>
    <row r="298" spans="7:13">
      <c r="G298" s="36">
        <v>50922</v>
      </c>
      <c r="H298" s="40">
        <v>6.5765210204081628</v>
      </c>
      <c r="I298" s="40">
        <v>6.5050429034874284</v>
      </c>
      <c r="J298" s="40">
        <v>6.6219639512245108</v>
      </c>
      <c r="K298" s="160">
        <f t="shared" si="10"/>
        <v>2039</v>
      </c>
      <c r="L298" s="4"/>
      <c r="M298" s="4"/>
    </row>
    <row r="299" spans="7:13">
      <c r="G299" s="36">
        <v>50952</v>
      </c>
      <c r="H299" s="40">
        <v>6.9714189795918369</v>
      </c>
      <c r="I299" s="40">
        <v>6.7904240875912407</v>
      </c>
      <c r="J299" s="40">
        <v>7.0236444512757457</v>
      </c>
      <c r="K299" s="160">
        <f t="shared" si="10"/>
        <v>2039</v>
      </c>
      <c r="L299" s="4"/>
      <c r="M299" s="4"/>
    </row>
    <row r="300" spans="7:13">
      <c r="G300" s="36">
        <v>50983</v>
      </c>
      <c r="H300" s="40">
        <v>7.0252965306122448</v>
      </c>
      <c r="I300" s="40">
        <v>6.8439520681265202</v>
      </c>
      <c r="J300" s="40">
        <v>7.0777483553642799</v>
      </c>
      <c r="K300" s="160">
        <f t="shared" si="10"/>
        <v>2039</v>
      </c>
      <c r="L300" s="4"/>
      <c r="M300" s="4"/>
    </row>
    <row r="301" spans="7:13">
      <c r="G301" s="36">
        <v>51014</v>
      </c>
      <c r="H301" s="40">
        <v>6.7021332653061219</v>
      </c>
      <c r="I301" s="40">
        <v>6.5407282238442814</v>
      </c>
      <c r="J301" s="40">
        <v>6.7481039245824368</v>
      </c>
      <c r="K301" s="160">
        <f t="shared" si="10"/>
        <v>2039</v>
      </c>
      <c r="L301" s="4"/>
      <c r="M301" s="4"/>
    </row>
    <row r="302" spans="7:13">
      <c r="G302" s="36">
        <v>51044</v>
      </c>
      <c r="H302" s="40">
        <v>6.791929183673469</v>
      </c>
      <c r="I302" s="40">
        <v>6.6120988645579883</v>
      </c>
      <c r="J302" s="40">
        <v>6.8434005738292862</v>
      </c>
      <c r="K302" s="160">
        <f t="shared" si="10"/>
        <v>2039</v>
      </c>
      <c r="L302" s="4"/>
      <c r="M302" s="4"/>
    </row>
    <row r="303" spans="7:13">
      <c r="G303" s="36">
        <v>51075</v>
      </c>
      <c r="H303" s="40">
        <v>7.0073373469387752</v>
      </c>
      <c r="I303" s="40">
        <v>6.9687493106244922</v>
      </c>
      <c r="J303" s="40">
        <v>7.0392198176042635</v>
      </c>
      <c r="K303" s="160">
        <f t="shared" si="10"/>
        <v>2039</v>
      </c>
      <c r="L303" s="4"/>
      <c r="M303" s="4"/>
    </row>
    <row r="304" spans="7:13">
      <c r="G304" s="36">
        <v>51105</v>
      </c>
      <c r="H304" s="40">
        <v>7.5459087755102034</v>
      </c>
      <c r="I304" s="40">
        <v>7.5216690186536894</v>
      </c>
      <c r="J304" s="40">
        <v>7.5826156573419405</v>
      </c>
      <c r="K304" s="160">
        <f t="shared" si="10"/>
        <v>2039</v>
      </c>
      <c r="L304" s="4"/>
      <c r="M304" s="4"/>
    </row>
    <row r="305" spans="7:13">
      <c r="G305" s="36">
        <v>51136</v>
      </c>
      <c r="H305" s="40">
        <v>7.6020312244897958</v>
      </c>
      <c r="I305" s="40">
        <v>7.6317663422546627</v>
      </c>
      <c r="J305" s="40">
        <v>7.6557788912798452</v>
      </c>
      <c r="K305" s="160">
        <f t="shared" si="9"/>
        <v>2040</v>
      </c>
      <c r="L305" s="4"/>
      <c r="M305" s="4"/>
    </row>
    <row r="306" spans="7:13">
      <c r="G306" s="36">
        <v>51167</v>
      </c>
      <c r="H306" s="40">
        <v>7.6020312244897958</v>
      </c>
      <c r="I306" s="40">
        <v>7.5952699918896993</v>
      </c>
      <c r="J306" s="40">
        <v>7.5979860846398202</v>
      </c>
      <c r="K306" s="160">
        <f t="shared" si="9"/>
        <v>2040</v>
      </c>
      <c r="L306" s="4"/>
      <c r="M306" s="4"/>
    </row>
    <row r="307" spans="7:13">
      <c r="G307" s="36">
        <v>51196</v>
      </c>
      <c r="H307" s="40">
        <v>7.235092448979592</v>
      </c>
      <c r="I307" s="40">
        <v>7.1943170316301694</v>
      </c>
      <c r="J307" s="40">
        <v>7.2269439696690245</v>
      </c>
      <c r="K307" s="160">
        <f t="shared" si="9"/>
        <v>2040</v>
      </c>
      <c r="L307" s="4"/>
      <c r="M307" s="4"/>
    </row>
    <row r="308" spans="7:13">
      <c r="G308" s="36">
        <v>51227</v>
      </c>
      <c r="H308" s="40">
        <v>6.9048883673469392</v>
      </c>
      <c r="I308" s="40">
        <v>6.8297590429845902</v>
      </c>
      <c r="J308" s="40">
        <v>6.951710851521673</v>
      </c>
      <c r="K308" s="160">
        <f t="shared" si="9"/>
        <v>2040</v>
      </c>
      <c r="L308" s="4"/>
      <c r="M308" s="4"/>
    </row>
    <row r="309" spans="7:13">
      <c r="G309" s="36">
        <v>51257</v>
      </c>
      <c r="H309" s="40">
        <v>6.8131536734693876</v>
      </c>
      <c r="I309" s="40">
        <v>6.7386195458231954</v>
      </c>
      <c r="J309" s="40">
        <v>6.8647142330156781</v>
      </c>
      <c r="K309" s="160">
        <f t="shared" si="9"/>
        <v>2040</v>
      </c>
      <c r="L309" s="4"/>
      <c r="M309" s="4"/>
    </row>
    <row r="310" spans="7:13">
      <c r="G310" s="36">
        <v>51288</v>
      </c>
      <c r="H310" s="40">
        <v>6.8865210204081633</v>
      </c>
      <c r="I310" s="40">
        <v>6.7568677210056771</v>
      </c>
      <c r="J310" s="40">
        <v>6.9332663387642182</v>
      </c>
      <c r="K310" s="160">
        <f t="shared" si="9"/>
        <v>2040</v>
      </c>
      <c r="L310" s="4"/>
      <c r="M310" s="4"/>
    </row>
    <row r="311" spans="7:13">
      <c r="G311" s="36">
        <v>51318</v>
      </c>
      <c r="H311" s="40">
        <v>7.235092448979592</v>
      </c>
      <c r="I311" s="40">
        <v>7.0485343876723432</v>
      </c>
      <c r="J311" s="40">
        <v>7.2884256788605395</v>
      </c>
      <c r="K311" s="160">
        <f t="shared" si="9"/>
        <v>2040</v>
      </c>
      <c r="L311" s="4"/>
      <c r="M311" s="4"/>
    </row>
    <row r="312" spans="7:13">
      <c r="G312" s="36">
        <v>51349</v>
      </c>
      <c r="H312" s="40">
        <v>7.2534597959183671</v>
      </c>
      <c r="I312" s="40">
        <v>7.084929359286293</v>
      </c>
      <c r="J312" s="40">
        <v>7.3068701916179934</v>
      </c>
      <c r="K312" s="160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6.8865210204081633</v>
      </c>
      <c r="I313" s="40">
        <v>6.7022245742092448</v>
      </c>
      <c r="J313" s="40">
        <v>6.9332663387642182</v>
      </c>
      <c r="K313" s="160">
        <f t="shared" si="11"/>
        <v>2040</v>
      </c>
      <c r="L313" s="4"/>
      <c r="M313" s="4"/>
    </row>
    <row r="314" spans="7:13">
      <c r="G314" s="36">
        <v>51410</v>
      </c>
      <c r="H314" s="40">
        <v>6.9048883673469392</v>
      </c>
      <c r="I314" s="40">
        <v>6.7386195458231954</v>
      </c>
      <c r="J314" s="40">
        <v>6.9568343272876323</v>
      </c>
      <c r="K314" s="160">
        <f t="shared" si="11"/>
        <v>2040</v>
      </c>
      <c r="L314" s="4"/>
      <c r="M314" s="4"/>
    </row>
    <row r="315" spans="7:13">
      <c r="G315" s="36">
        <v>51441</v>
      </c>
      <c r="H315" s="40">
        <v>7.1984597959183674</v>
      </c>
      <c r="I315" s="40">
        <v>7.1031775344687746</v>
      </c>
      <c r="J315" s="40">
        <v>7.2311452197971109</v>
      </c>
      <c r="K315" s="160">
        <f t="shared" si="11"/>
        <v>2040</v>
      </c>
      <c r="L315" s="4"/>
      <c r="M315" s="4"/>
    </row>
    <row r="316" spans="7:13">
      <c r="G316" s="36">
        <v>51471</v>
      </c>
      <c r="H316" s="40">
        <v>7.5653985714285712</v>
      </c>
      <c r="I316" s="40">
        <v>7.5952699918896993</v>
      </c>
      <c r="J316" s="40">
        <v>7.6021873347679074</v>
      </c>
      <c r="K316" s="160">
        <f t="shared" si="11"/>
        <v>2040</v>
      </c>
      <c r="L316" s="4"/>
      <c r="M316" s="4"/>
    </row>
    <row r="317" spans="7:13">
      <c r="G317" s="36">
        <v>51502</v>
      </c>
      <c r="H317" s="40">
        <v>7.7695822448979586</v>
      </c>
      <c r="I317" s="40">
        <v>7.7989399026763984</v>
      </c>
      <c r="J317" s="40">
        <v>7.8239313659186394</v>
      </c>
      <c r="K317" s="160">
        <f t="shared" si="11"/>
        <v>2041</v>
      </c>
      <c r="L317" s="4"/>
      <c r="M317" s="4"/>
    </row>
    <row r="318" spans="7:13">
      <c r="G318" s="36">
        <v>51533</v>
      </c>
      <c r="H318" s="40">
        <v>7.7695822448979586</v>
      </c>
      <c r="I318" s="40">
        <v>7.7617339010543382</v>
      </c>
      <c r="J318" s="40">
        <v>7.7662410287939343</v>
      </c>
      <c r="K318" s="160">
        <f t="shared" si="11"/>
        <v>2041</v>
      </c>
      <c r="L318" s="4"/>
      <c r="M318" s="4"/>
    </row>
    <row r="319" spans="7:13">
      <c r="G319" s="36">
        <v>51561</v>
      </c>
      <c r="H319" s="40">
        <v>7.3945822448979595</v>
      </c>
      <c r="I319" s="40">
        <v>7.3518596107055956</v>
      </c>
      <c r="J319" s="40">
        <v>7.3871038221129224</v>
      </c>
      <c r="K319" s="160">
        <f t="shared" si="11"/>
        <v>2041</v>
      </c>
      <c r="L319" s="4"/>
      <c r="M319" s="4"/>
    </row>
    <row r="320" spans="7:13">
      <c r="G320" s="36">
        <v>51592</v>
      </c>
      <c r="H320" s="40">
        <v>7.0570312244897959</v>
      </c>
      <c r="I320" s="40">
        <v>6.9792927007299266</v>
      </c>
      <c r="J320" s="40">
        <v>7.1044928988625884</v>
      </c>
      <c r="K320" s="160">
        <f t="shared" si="11"/>
        <v>2041</v>
      </c>
      <c r="L320" s="4"/>
      <c r="M320" s="4"/>
    </row>
    <row r="321" spans="7:13">
      <c r="G321" s="36">
        <v>51622</v>
      </c>
      <c r="H321" s="40">
        <v>6.9633577551020407</v>
      </c>
      <c r="I321" s="40">
        <v>6.8862270072992695</v>
      </c>
      <c r="J321" s="40">
        <v>7.0155493595655294</v>
      </c>
      <c r="K321" s="160">
        <f t="shared" si="11"/>
        <v>2041</v>
      </c>
      <c r="L321" s="4"/>
      <c r="M321" s="4"/>
    </row>
    <row r="322" spans="7:13">
      <c r="G322" s="36">
        <v>51653</v>
      </c>
      <c r="H322" s="40">
        <v>7.0383577551020409</v>
      </c>
      <c r="I322" s="40">
        <v>6.9047793187347928</v>
      </c>
      <c r="J322" s="40">
        <v>7.0857409775591762</v>
      </c>
      <c r="K322" s="160">
        <f t="shared" si="11"/>
        <v>2041</v>
      </c>
      <c r="L322" s="4"/>
      <c r="M322" s="4"/>
    </row>
    <row r="323" spans="7:13">
      <c r="G323" s="36">
        <v>51683</v>
      </c>
      <c r="H323" s="40">
        <v>7.3945822448979595</v>
      </c>
      <c r="I323" s="40">
        <v>7.202832846715328</v>
      </c>
      <c r="J323" s="40">
        <v>7.4485855313044373</v>
      </c>
      <c r="K323" s="160">
        <f t="shared" si="11"/>
        <v>2041</v>
      </c>
      <c r="L323" s="4"/>
      <c r="M323" s="4"/>
    </row>
    <row r="324" spans="7:13">
      <c r="G324" s="36">
        <v>51714</v>
      </c>
      <c r="H324" s="40">
        <v>7.4133577551020409</v>
      </c>
      <c r="I324" s="40">
        <v>7.2401402270884017</v>
      </c>
      <c r="J324" s="40">
        <v>7.4674399221231695</v>
      </c>
      <c r="K324" s="160">
        <f t="shared" si="11"/>
        <v>2041</v>
      </c>
      <c r="L324" s="4"/>
      <c r="M324" s="4"/>
    </row>
    <row r="325" spans="7:13">
      <c r="G325" s="36">
        <v>51745</v>
      </c>
      <c r="H325" s="40">
        <v>7.0383577551020409</v>
      </c>
      <c r="I325" s="40">
        <v>6.8489196269261958</v>
      </c>
      <c r="J325" s="40">
        <v>7.0857409775591762</v>
      </c>
      <c r="K325" s="160">
        <f t="shared" si="11"/>
        <v>2041</v>
      </c>
      <c r="L325" s="4"/>
      <c r="M325" s="4"/>
    </row>
    <row r="326" spans="7:13">
      <c r="G326" s="36">
        <v>51775</v>
      </c>
      <c r="H326" s="40">
        <v>7.0570312244897959</v>
      </c>
      <c r="I326" s="40">
        <v>6.8862270072992695</v>
      </c>
      <c r="J326" s="40">
        <v>7.1096163746285486</v>
      </c>
      <c r="K326" s="160">
        <f t="shared" si="11"/>
        <v>2041</v>
      </c>
      <c r="L326" s="4"/>
      <c r="M326" s="4"/>
    </row>
    <row r="327" spans="7:13">
      <c r="G327" s="36">
        <v>51806</v>
      </c>
      <c r="H327" s="40">
        <v>7.3570312244897966</v>
      </c>
      <c r="I327" s="40">
        <v>7.2587939172749385</v>
      </c>
      <c r="J327" s="40">
        <v>7.3903828466031358</v>
      </c>
      <c r="K327" s="160">
        <f t="shared" si="11"/>
        <v>2041</v>
      </c>
      <c r="L327" s="4"/>
      <c r="M327" s="4"/>
    </row>
    <row r="328" spans="7:13">
      <c r="G328" s="36">
        <v>51836</v>
      </c>
      <c r="H328" s="40">
        <v>7.7320312244897957</v>
      </c>
      <c r="I328" s="40">
        <v>7.7617339010543382</v>
      </c>
      <c r="J328" s="40">
        <v>7.7695200532841486</v>
      </c>
      <c r="K328" s="160">
        <f t="shared" si="11"/>
        <v>2041</v>
      </c>
      <c r="L328" s="4"/>
      <c r="M328" s="4"/>
    </row>
    <row r="329" spans="7:13">
      <c r="G329" s="36">
        <v>51867</v>
      </c>
      <c r="H329" s="40">
        <v>7.9407046938775503</v>
      </c>
      <c r="I329" s="40">
        <v>7.9698644768856441</v>
      </c>
      <c r="J329" s="40">
        <v>7.9958752126242452</v>
      </c>
      <c r="K329" s="160">
        <f t="shared" ref="K329:K340" si="12">YEAR(G329)</f>
        <v>2042</v>
      </c>
    </row>
    <row r="330" spans="7:13">
      <c r="G330" s="36">
        <v>51898</v>
      </c>
      <c r="H330" s="40">
        <v>7.9407046938775503</v>
      </c>
      <c r="I330" s="40">
        <v>7.9317460665044601</v>
      </c>
      <c r="J330" s="40">
        <v>7.9380824059842201</v>
      </c>
      <c r="K330" s="160">
        <f t="shared" si="12"/>
        <v>2042</v>
      </c>
    </row>
    <row r="331" spans="7:13">
      <c r="G331" s="36">
        <v>51926</v>
      </c>
      <c r="H331" s="40">
        <v>7.5574393877551023</v>
      </c>
      <c r="I331" s="40">
        <v>7.5129504460665038</v>
      </c>
      <c r="J331" s="40">
        <v>7.5506451685623537</v>
      </c>
      <c r="K331" s="160">
        <f t="shared" si="12"/>
        <v>2042</v>
      </c>
    </row>
    <row r="332" spans="7:13">
      <c r="G332" s="36">
        <v>51957</v>
      </c>
      <c r="H332" s="40">
        <v>7.2125414285714289</v>
      </c>
      <c r="I332" s="40">
        <v>7.1321718572587178</v>
      </c>
      <c r="J332" s="40">
        <v>7.2606564402090381</v>
      </c>
      <c r="K332" s="160">
        <f t="shared" si="12"/>
        <v>2042</v>
      </c>
    </row>
    <row r="333" spans="7:13">
      <c r="G333" s="36">
        <v>51987</v>
      </c>
      <c r="H333" s="40">
        <v>7.1167251020408164</v>
      </c>
      <c r="I333" s="40">
        <v>7.0369772100567713</v>
      </c>
      <c r="J333" s="40">
        <v>7.1695610410902768</v>
      </c>
      <c r="K333" s="160">
        <f t="shared" si="12"/>
        <v>2042</v>
      </c>
    </row>
    <row r="334" spans="7:13">
      <c r="G334" s="36">
        <v>52018</v>
      </c>
      <c r="H334" s="40">
        <v>7.1934597959183675</v>
      </c>
      <c r="I334" s="40">
        <v>7.0560364152473634</v>
      </c>
      <c r="J334" s="40">
        <v>7.2414946408443495</v>
      </c>
      <c r="K334" s="160">
        <f t="shared" si="12"/>
        <v>2042</v>
      </c>
    </row>
    <row r="335" spans="7:13">
      <c r="G335" s="36">
        <v>52048</v>
      </c>
      <c r="H335" s="40">
        <v>7.5574393877551023</v>
      </c>
      <c r="I335" s="40">
        <v>7.3606795620437957</v>
      </c>
      <c r="J335" s="40">
        <v>7.6121268777538686</v>
      </c>
      <c r="K335" s="160">
        <f t="shared" si="12"/>
        <v>2042</v>
      </c>
    </row>
    <row r="336" spans="7:13">
      <c r="G336" s="36">
        <v>52079</v>
      </c>
      <c r="H336" s="40">
        <v>7.5766230612244891</v>
      </c>
      <c r="I336" s="40">
        <v>7.3986965936739653</v>
      </c>
      <c r="J336" s="40">
        <v>7.6313911466338764</v>
      </c>
      <c r="K336" s="160">
        <f t="shared" si="12"/>
        <v>2042</v>
      </c>
    </row>
    <row r="337" spans="7:11">
      <c r="G337" s="36">
        <v>52110</v>
      </c>
      <c r="H337" s="40">
        <v>0</v>
      </c>
      <c r="I337" s="40">
        <v>0</v>
      </c>
      <c r="J337" s="40">
        <v>0</v>
      </c>
      <c r="K337" s="160">
        <f t="shared" si="12"/>
        <v>2042</v>
      </c>
    </row>
    <row r="338" spans="7:11">
      <c r="G338" s="36">
        <v>52140</v>
      </c>
      <c r="H338" s="40">
        <v>0</v>
      </c>
      <c r="I338" s="40">
        <v>0</v>
      </c>
      <c r="J338" s="40">
        <v>0</v>
      </c>
      <c r="K338" s="160">
        <f t="shared" si="12"/>
        <v>2042</v>
      </c>
    </row>
    <row r="339" spans="7:11">
      <c r="G339" s="36">
        <v>52171</v>
      </c>
      <c r="H339" s="40">
        <v>0</v>
      </c>
      <c r="I339" s="40">
        <v>0</v>
      </c>
      <c r="J339" s="40">
        <v>0</v>
      </c>
      <c r="K339" s="160">
        <f t="shared" si="12"/>
        <v>2042</v>
      </c>
    </row>
    <row r="340" spans="7:11">
      <c r="G340" s="36">
        <v>52201</v>
      </c>
      <c r="H340" s="40">
        <v>0</v>
      </c>
      <c r="I340" s="40">
        <v>0</v>
      </c>
      <c r="J340" s="40">
        <v>0</v>
      </c>
      <c r="K340" s="160">
        <f t="shared" si="12"/>
        <v>2042</v>
      </c>
    </row>
    <row r="341" spans="7:11">
      <c r="G341" s="36">
        <v>0</v>
      </c>
      <c r="H341" s="40" t="e">
        <v>#N/A</v>
      </c>
      <c r="I341" s="40" t="e">
        <v>#N/A</v>
      </c>
      <c r="J341" s="40" t="e">
        <v>#N/A</v>
      </c>
      <c r="K341" s="160">
        <f t="shared" ref="K341:K343" si="13">YEAR(G341)</f>
        <v>1900</v>
      </c>
    </row>
    <row r="342" spans="7:11">
      <c r="G342" s="36">
        <v>0</v>
      </c>
      <c r="H342" s="40" t="e">
        <v>#N/A</v>
      </c>
      <c r="I342" s="40" t="e">
        <v>#N/A</v>
      </c>
      <c r="J342" s="40" t="e">
        <v>#N/A</v>
      </c>
      <c r="K342" s="160">
        <f t="shared" si="13"/>
        <v>1900</v>
      </c>
    </row>
    <row r="343" spans="7:11">
      <c r="G343" s="36">
        <v>0</v>
      </c>
      <c r="H343" s="40" t="e">
        <v>#N/A</v>
      </c>
      <c r="I343" s="40" t="e">
        <v>#N/A</v>
      </c>
      <c r="J343" s="40" t="e">
        <v>#N/A</v>
      </c>
      <c r="K343" s="160">
        <f t="shared" si="13"/>
        <v>1900</v>
      </c>
    </row>
    <row r="344" spans="7:11">
      <c r="G344" s="36"/>
      <c r="H344" s="40"/>
      <c r="K344" s="160"/>
    </row>
    <row r="345" spans="7:11">
      <c r="G345" s="36"/>
      <c r="H345" s="40"/>
      <c r="K345" s="160"/>
    </row>
  </sheetData>
  <phoneticPr fontId="7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66"/>
  <sheetViews>
    <sheetView zoomScale="70" zoomScaleNormal="70" zoomScaleSheetLayoutView="85" workbookViewId="0">
      <pane xSplit="2" ySplit="12" topLeftCell="C13" activePane="bottomRight" state="frozen"/>
      <selection activeCell="C14" sqref="C14"/>
      <selection pane="topRight" activeCell="C14" sqref="C14"/>
      <selection pane="bottomLeft" activeCell="C14" sqref="C14"/>
      <selection pane="bottomRight" activeCell="J18" sqref="J18"/>
    </sheetView>
  </sheetViews>
  <sheetFormatPr defaultColWidth="9.33203125" defaultRowHeight="12.75" outlineLevelRow="1"/>
  <cols>
    <col min="1" max="1" width="18.5" style="73" customWidth="1"/>
    <col min="2" max="2" width="22.83203125" style="73" customWidth="1"/>
    <col min="3" max="3" width="18.1640625" style="73" customWidth="1"/>
    <col min="4" max="4" width="16.1640625" style="73" customWidth="1"/>
    <col min="5" max="5" width="18.5" style="73" customWidth="1"/>
    <col min="6" max="7" width="16.1640625" style="73" customWidth="1"/>
    <col min="8" max="8" width="3.83203125" style="73" customWidth="1"/>
    <col min="9" max="9" width="9.5" style="73" customWidth="1"/>
    <col min="10" max="11" width="10" style="73" customWidth="1"/>
    <col min="12" max="12" width="9.33203125" style="73" customWidth="1"/>
    <col min="13" max="13" width="21.1640625" style="73" customWidth="1"/>
    <col min="14" max="14" width="13.83203125" style="73" customWidth="1"/>
    <col min="15" max="15" width="16" style="73" customWidth="1"/>
    <col min="16" max="16" width="28.6640625" style="73" customWidth="1"/>
    <col min="17" max="17" width="28" style="73" customWidth="1"/>
    <col min="18" max="19" width="9.33203125" style="73"/>
    <col min="20" max="20" width="15.1640625" style="73" bestFit="1" customWidth="1"/>
    <col min="21" max="16384" width="9.33203125" style="73"/>
  </cols>
  <sheetData>
    <row r="1" spans="1:18" s="4" customFormat="1" ht="15.75" hidden="1">
      <c r="B1" s="1" t="s">
        <v>52</v>
      </c>
      <c r="C1" s="1"/>
      <c r="D1" s="12"/>
      <c r="E1" s="12"/>
      <c r="F1" s="12"/>
      <c r="G1" s="12"/>
      <c r="H1" s="37"/>
      <c r="I1" s="150"/>
      <c r="J1" s="150"/>
      <c r="K1" s="150"/>
    </row>
    <row r="2" spans="1:18" ht="5.25" customHeight="1"/>
    <row r="3" spans="1:18" ht="15.75">
      <c r="B3" s="1" t="str">
        <f>"Table "&amp;RIGHT('Table 4'!B3,1)+1</f>
        <v>Table 5</v>
      </c>
      <c r="C3" s="101"/>
      <c r="D3" s="101"/>
      <c r="E3" s="101"/>
      <c r="F3" s="101"/>
      <c r="G3" s="101"/>
      <c r="M3" s="73" t="s">
        <v>76</v>
      </c>
      <c r="O3" s="181"/>
    </row>
    <row r="4" spans="1:18">
      <c r="B4" s="101" t="str">
        <f ca="1">'Table 1'!B5</f>
        <v>QF - Sch37 - UT - Wind - 10.0 MW and 31.0% CF</v>
      </c>
      <c r="C4" s="101"/>
      <c r="D4" s="101"/>
      <c r="E4" s="101"/>
      <c r="F4" s="101"/>
      <c r="G4" s="101"/>
      <c r="M4" s="74" t="s">
        <v>194</v>
      </c>
      <c r="P4" s="163" t="s">
        <v>167</v>
      </c>
      <c r="Q4" s="163" t="s">
        <v>168</v>
      </c>
      <c r="R4" s="163" t="s">
        <v>169</v>
      </c>
    </row>
    <row r="5" spans="1:18">
      <c r="B5" s="101" t="str">
        <f>TEXT($K$5,"MMMM YYYY")&amp;"  through  "&amp;TEXT($K$6,"MMMM YYYY")</f>
        <v>January 2018  through  December 2037</v>
      </c>
      <c r="C5" s="101"/>
      <c r="D5" s="101"/>
      <c r="E5" s="101"/>
      <c r="F5" s="101"/>
      <c r="G5" s="101"/>
      <c r="J5" s="73" t="s">
        <v>57</v>
      </c>
      <c r="K5" s="291">
        <f>MIN(K13:K24)</f>
        <v>43101</v>
      </c>
      <c r="M5" s="73" t="s">
        <v>58</v>
      </c>
      <c r="O5" s="4" t="s">
        <v>154</v>
      </c>
      <c r="P5" s="6">
        <f>MATCH('Table 5'!K5,'Table 5'!$B$12:$B$264,FALSE)+ROW('Table 5'!$B$11)</f>
        <v>13</v>
      </c>
      <c r="Q5" s="6">
        <f>P5+12</f>
        <v>25</v>
      </c>
      <c r="R5" s="6">
        <f>Q5</f>
        <v>25</v>
      </c>
    </row>
    <row r="6" spans="1:18">
      <c r="B6" s="101" t="s">
        <v>59</v>
      </c>
      <c r="C6" s="101"/>
      <c r="D6" s="101"/>
      <c r="E6" s="101"/>
      <c r="F6" s="101"/>
      <c r="G6" s="101"/>
      <c r="J6" s="73" t="s">
        <v>60</v>
      </c>
      <c r="K6" s="291">
        <f>EDATE(K5,239)</f>
        <v>50375</v>
      </c>
      <c r="M6" s="74">
        <v>10</v>
      </c>
      <c r="N6" s="73" t="s">
        <v>41</v>
      </c>
      <c r="O6" s="6" t="s">
        <v>155</v>
      </c>
      <c r="P6">
        <f>P5+179</f>
        <v>192</v>
      </c>
      <c r="Q6" s="73">
        <f>P6+12</f>
        <v>204</v>
      </c>
      <c r="R6" s="73">
        <f>Q6+5*12</f>
        <v>264</v>
      </c>
    </row>
    <row r="7" spans="1:18">
      <c r="A7" s="163" t="str">
        <f>"15 Year Starting "&amp;YEAR($K$5)+1</f>
        <v>15 Year Starting 2019</v>
      </c>
      <c r="B7" s="269"/>
      <c r="C7" s="75">
        <f ca="1">NPV($K$9,INDIRECT("C"&amp;$Q$5&amp;":C"&amp;$Q$6))</f>
        <v>-686575.72392989451</v>
      </c>
      <c r="D7" s="75">
        <f ca="1">NPV($K$9,INDIRECT("d"&amp;$Q$5&amp;":d"&amp;$Q$6))</f>
        <v>12928578.4531982</v>
      </c>
      <c r="E7" s="75">
        <f ca="1">NPV($K$9,INDIRECT("e"&amp;$Q$5&amp;":e"&amp;$Q$6))</f>
        <v>12242002.729268316</v>
      </c>
      <c r="F7" s="75">
        <f ca="1">NPV($K$9,INDIRECT("f"&amp;$Q$5&amp;":f"&amp;$Q$6))</f>
        <v>261750.00348307277</v>
      </c>
      <c r="G7" s="139">
        <f ca="1">($C7+D7)/$F7</f>
        <v>46.769828333774939</v>
      </c>
      <c r="M7" s="170">
        <f ca="1">SUM(OFFSET(F12,MATCH(K5,B13:B24,0),0,12))/(EDATE(K5,12)-K5)/24/Study_MW</f>
        <v>0.31039805936073062</v>
      </c>
      <c r="N7" s="130" t="s">
        <v>46</v>
      </c>
    </row>
    <row r="8" spans="1:18">
      <c r="A8" s="163"/>
      <c r="B8" s="163" t="str">
        <f>"Nominal NPV at "&amp;TEXT(J9,"0.00%")&amp;" Discount Rate"</f>
        <v>Nominal NPV at 6.57% Discount Rate</v>
      </c>
      <c r="J8" s="73" t="str">
        <f>'Table 1'!I38</f>
        <v>Discount Rate - 2017 IRP</v>
      </c>
    </row>
    <row r="9" spans="1:18">
      <c r="A9" s="163" t="str">
        <f>"15 Year Starting "&amp;YEAR($K$5)</f>
        <v>15 Year Starting 2018</v>
      </c>
      <c r="C9" s="75">
        <f ca="1">NPV($K$9,INDIRECT("C"&amp;$P$5&amp;":C"&amp;$P$6))</f>
        <v>-56638.096518125261</v>
      </c>
      <c r="D9" s="75">
        <f ca="1">NPV($K$9,INDIRECT("d"&amp;$P$5&amp;":d"&amp;$P$6))</f>
        <v>11411177.194833471</v>
      </c>
      <c r="E9" s="75">
        <f ca="1">NPV($K$9,INDIRECT("e"&amp;$P$5&amp;":e"&amp;$P$6))</f>
        <v>11354539.098315345</v>
      </c>
      <c r="F9" s="75">
        <f ca="1">NPV($K$9,INDIRECT("f"&amp;$P$5&amp;":f"&amp;$P$6))</f>
        <v>261736.9702426049</v>
      </c>
      <c r="G9" s="139">
        <f ca="1">($C9+D9)/$F9</f>
        <v>43.381487482608144</v>
      </c>
      <c r="J9" s="167">
        <f>'Table 1'!I39</f>
        <v>6.5699999999999995E-2</v>
      </c>
      <c r="K9" s="141">
        <f>((1+J9)^(1/12))-1</f>
        <v>5.3167389786501484E-3</v>
      </c>
    </row>
    <row r="10" spans="1:18">
      <c r="A10" s="163" t="str">
        <f>"20 Year Starting "&amp;YEAR($K$5)+1</f>
        <v>20 Year Starting 2019</v>
      </c>
      <c r="C10" s="75">
        <f ca="1">NPV($K$9,INDIRECT("C"&amp;$R$5&amp;":C"&amp;$R$6))</f>
        <v>-1203730.9534281569</v>
      </c>
      <c r="D10" s="75">
        <f ca="1">NPV($K$9,INDIRECT("d"&amp;$R$5&amp;":d"&amp;$R$6))</f>
        <v>16326706.272029443</v>
      </c>
      <c r="E10" s="75">
        <f ca="1">NPV($K$9,INDIRECT("e"&amp;$R$5&amp;":e"&amp;$R$6))</f>
        <v>15122975.318601277</v>
      </c>
      <c r="F10" s="75">
        <f ca="1">NPV($K$9,INDIRECT("f"&amp;$R$5&amp;":f"&amp;$R$6))</f>
        <v>306408.07113736315</v>
      </c>
      <c r="G10" s="139">
        <f ca="1">($C10+D10)/$F10</f>
        <v>49.355668936741672</v>
      </c>
      <c r="N10" s="76"/>
    </row>
    <row r="11" spans="1:18">
      <c r="B11" s="140"/>
      <c r="C11" s="78" t="s">
        <v>22</v>
      </c>
      <c r="D11" s="79" t="s">
        <v>61</v>
      </c>
      <c r="E11" s="79" t="s">
        <v>62</v>
      </c>
      <c r="F11" s="79" t="s">
        <v>62</v>
      </c>
      <c r="G11" s="80" t="s">
        <v>70</v>
      </c>
    </row>
    <row r="12" spans="1:18">
      <c r="B12" s="84" t="s">
        <v>63</v>
      </c>
      <c r="C12" s="78" t="s">
        <v>64</v>
      </c>
      <c r="D12" s="82" t="str">
        <f>TEXT((SUM(F25:F72)/(8760*3+8784))/Study_MW,"0.0%")&amp;" CF"</f>
        <v>31.0% CF</v>
      </c>
      <c r="E12" s="83" t="s">
        <v>69</v>
      </c>
      <c r="F12" s="84" t="s">
        <v>65</v>
      </c>
      <c r="G12" s="82" t="str">
        <f>D12</f>
        <v>31.0% CF</v>
      </c>
      <c r="I12" s="79" t="s">
        <v>66</v>
      </c>
      <c r="J12" s="85" t="s">
        <v>0</v>
      </c>
      <c r="K12" s="85" t="s">
        <v>67</v>
      </c>
      <c r="L12" s="85" t="s">
        <v>66</v>
      </c>
      <c r="M12" s="85"/>
      <c r="N12" s="80"/>
      <c r="P12" s="73" t="s">
        <v>62</v>
      </c>
      <c r="Q12" s="73" t="s">
        <v>133</v>
      </c>
      <c r="R12" s="73" t="s">
        <v>134</v>
      </c>
    </row>
    <row r="13" spans="1:18">
      <c r="B13" s="91">
        <f>[6]NPC!$F$3</f>
        <v>43101</v>
      </c>
      <c r="C13" s="86">
        <f>IF(F13="","",-INDEX([6]Delta!$F$1:$EE$997,$L$13,$I13))</f>
        <v>40245.076553702354</v>
      </c>
      <c r="D13" s="87">
        <f>IF(ISNUMBER($F13),VLOOKUP($J13,'Table 1'!$B$13:$C$33,2,FALSE)/12*1000*Study_MW,"")</f>
        <v>0</v>
      </c>
      <c r="E13" s="88">
        <f>IF(ISNUMBER(C13+D13),C13+D13,"")</f>
        <v>40245.076553702354</v>
      </c>
      <c r="F13" s="86">
        <f>IF(INDEX([6]Delta!$F$1:$EE$997,$L$14,$I13)=0,"",INDEX([6]Delta!$F$1:$EE$997,$L$14,$I13))</f>
        <v>2064.39</v>
      </c>
      <c r="G13" s="89">
        <f>IF(ISNUMBER($F13),E13/$F13,"")</f>
        <v>19.49489997224476</v>
      </c>
      <c r="I13" s="77">
        <v>1</v>
      </c>
      <c r="J13" s="90">
        <f>YEAR(B13)</f>
        <v>2018</v>
      </c>
      <c r="K13" s="91">
        <f t="shared" ref="K13:K24" si="0">IF(ISNUMBER(F13),B13,"")</f>
        <v>43101</v>
      </c>
      <c r="L13" s="73">
        <f>MATCH(M13,[6]Delta!$A$1:$A$997,FALSE)</f>
        <v>275</v>
      </c>
      <c r="M13" s="73" t="s">
        <v>68</v>
      </c>
    </row>
    <row r="14" spans="1:18">
      <c r="B14" s="95">
        <f t="shared" ref="B14:B77" si="1">EDATE(B13,1)</f>
        <v>43132</v>
      </c>
      <c r="C14" s="92">
        <f>IF(F14="","",-INDEX([6]Delta!$F$1:$EE$997,$L$13,$I14))</f>
        <v>30930.771339610219</v>
      </c>
      <c r="D14" s="88">
        <f>IF(ISNUMBER($F14),VLOOKUP($J14,'Table 1'!$B$13:$C$33,2,FALSE)/12*1000*Study_MW,"")</f>
        <v>0</v>
      </c>
      <c r="E14" s="88">
        <f t="shared" ref="E14:E23" si="2">IF(ISNUMBER(C14+D14),C14+D14,"")</f>
        <v>30930.771339610219</v>
      </c>
      <c r="F14" s="92">
        <f>IF(INDEX([6]Delta!$F$1:$EE$997,$L$14,$I14)=0,"",INDEX([6]Delta!$F$1:$EE$997,$L$14,$I14))</f>
        <v>1726.86</v>
      </c>
      <c r="G14" s="93">
        <f t="shared" ref="G14:G77" si="3">IF(ISNUMBER($F14),E14/$F14,"")</f>
        <v>17.911568592480119</v>
      </c>
      <c r="I14" s="94">
        <f>I13+1</f>
        <v>2</v>
      </c>
      <c r="J14" s="90">
        <f t="shared" ref="J14:J77" si="4">YEAR(B14)</f>
        <v>2018</v>
      </c>
      <c r="K14" s="95">
        <f t="shared" si="0"/>
        <v>43132</v>
      </c>
      <c r="L14" s="73">
        <f>MATCH(M14,[6]Delta!$C$304:$C$507,FALSE)+ROW([6]Delta!$C$303)+2</f>
        <v>363</v>
      </c>
      <c r="M14" s="137" t="str">
        <f>CHOOSE([6]NPC!$EQ$77,[6]NPC!$EI$77,[6]NPC!$EK$77,[6]NPC!$EM$77,[6]NPC!$EO$77)</f>
        <v>QF - Sch37 - UT - Wind</v>
      </c>
    </row>
    <row r="15" spans="1:18">
      <c r="B15" s="95">
        <f t="shared" si="1"/>
        <v>43160</v>
      </c>
      <c r="C15" s="92">
        <f>IF(F15="","",-INDEX([6]Delta!$F$1:$EE$997,$L$13,$I15))</f>
        <v>36823.771277472377</v>
      </c>
      <c r="D15" s="88">
        <f>IF(ISNUMBER($F15),VLOOKUP($J15,'Table 1'!$B$13:$C$33,2,FALSE)/12*1000*Study_MW,"")</f>
        <v>0</v>
      </c>
      <c r="E15" s="88">
        <f t="shared" si="2"/>
        <v>36823.771277472377</v>
      </c>
      <c r="F15" s="92">
        <f>IF(INDEX([6]Delta!$F$1:$EE$997,$L$14,$I15)=0,"",INDEX([6]Delta!$F$1:$EE$997,$L$14,$I15))</f>
        <v>2109.59</v>
      </c>
      <c r="G15" s="93">
        <f t="shared" si="3"/>
        <v>17.455416112833475</v>
      </c>
      <c r="I15" s="94">
        <f t="shared" ref="I15:I24" si="5">I14+1</f>
        <v>3</v>
      </c>
      <c r="J15" s="90">
        <f t="shared" si="4"/>
        <v>2018</v>
      </c>
      <c r="K15" s="95">
        <f t="shared" si="0"/>
        <v>43160</v>
      </c>
    </row>
    <row r="16" spans="1:18">
      <c r="B16" s="95">
        <f t="shared" si="1"/>
        <v>43191</v>
      </c>
      <c r="C16" s="92">
        <f>IF(F16="","",-INDEX([6]Delta!$F$1:$EE$997,$L$13,$I16))</f>
        <v>29456.599470108747</v>
      </c>
      <c r="D16" s="88">
        <f>IF(ISNUMBER($F16),VLOOKUP($J16,'Table 1'!$B$13:$C$33,2,FALSE)/12*1000*Study_MW,"")</f>
        <v>0</v>
      </c>
      <c r="E16" s="88">
        <f t="shared" si="2"/>
        <v>29456.599470108747</v>
      </c>
      <c r="F16" s="92">
        <f>IF(INDEX([6]Delta!$F$1:$EE$997,$L$14,$I16)=0,"",INDEX([6]Delta!$F$1:$EE$997,$L$14,$I16))</f>
        <v>1813.23</v>
      </c>
      <c r="G16" s="93">
        <f t="shared" si="3"/>
        <v>16.245373984606889</v>
      </c>
      <c r="I16" s="94">
        <f t="shared" si="5"/>
        <v>4</v>
      </c>
      <c r="J16" s="90">
        <f t="shared" si="4"/>
        <v>2018</v>
      </c>
      <c r="K16" s="95">
        <f t="shared" si="0"/>
        <v>43191</v>
      </c>
      <c r="L16" s="90">
        <f>YEAR(B13)</f>
        <v>2018</v>
      </c>
      <c r="M16" s="73">
        <f>SUMIF($J$13:$J$264,L16,$C$13:$C$264)</f>
        <v>489928.68347746134</v>
      </c>
      <c r="N16" s="73">
        <f>SUMIF($J$13:$J$264,L16,$D$13:$D$264)</f>
        <v>0</v>
      </c>
      <c r="O16" s="73">
        <f t="shared" ref="O16:O25" si="6">SUMIF($J$13:$J$264,L16,$F$13:$F$264)</f>
        <v>27190.870000000003</v>
      </c>
      <c r="P16" s="180">
        <f t="shared" ref="P16:P25" si="7">(M16+N16)/O16</f>
        <v>18.018131949344074</v>
      </c>
      <c r="Q16" s="255">
        <f>M16/O16</f>
        <v>18.018131949344074</v>
      </c>
      <c r="R16" s="255">
        <f>IFERROR(N16/O16,0)</f>
        <v>0</v>
      </c>
    </row>
    <row r="17" spans="2:18">
      <c r="B17" s="95">
        <f t="shared" si="1"/>
        <v>43221</v>
      </c>
      <c r="C17" s="92">
        <f>IF(F17="","",-INDEX([6]Delta!$F$1:$EE$997,$L$13,$I17))</f>
        <v>27685.760813459754</v>
      </c>
      <c r="D17" s="88">
        <f>IF(ISNUMBER($F17),VLOOKUP($J17,'Table 1'!$B$13:$C$33,2,FALSE)/12*1000*Study_MW,"")</f>
        <v>0</v>
      </c>
      <c r="E17" s="88">
        <f t="shared" si="2"/>
        <v>27685.760813459754</v>
      </c>
      <c r="F17" s="92">
        <f>IF(INDEX([6]Delta!$F$1:$EE$997,$L$14,$I17)=0,"",INDEX([6]Delta!$F$1:$EE$997,$L$14,$I17))</f>
        <v>1789.22</v>
      </c>
      <c r="G17" s="93">
        <f t="shared" si="3"/>
        <v>15.473648189412009</v>
      </c>
      <c r="I17" s="94">
        <f t="shared" si="5"/>
        <v>5</v>
      </c>
      <c r="J17" s="90">
        <f t="shared" si="4"/>
        <v>2018</v>
      </c>
      <c r="K17" s="95">
        <f t="shared" si="0"/>
        <v>43221</v>
      </c>
      <c r="L17" s="90">
        <f>L16+1</f>
        <v>2019</v>
      </c>
      <c r="M17" s="73">
        <f>SUMIF($J$13:$J$264,L17,$C$13:$C$264)</f>
        <v>497377.51973429322</v>
      </c>
      <c r="N17" s="73">
        <f t="shared" ref="N17:N36" si="8">SUMIF($J$13:$J$264,L17,$D$13:$D$264)</f>
        <v>0</v>
      </c>
      <c r="O17" s="73">
        <f t="shared" si="6"/>
        <v>27190.870000000003</v>
      </c>
      <c r="P17" s="180">
        <f t="shared" si="7"/>
        <v>18.292078176766434</v>
      </c>
      <c r="Q17" s="255">
        <f t="shared" ref="Q17:Q33" si="9">M17/O17</f>
        <v>18.292078176766434</v>
      </c>
      <c r="R17" s="255">
        <f t="shared" ref="R17:R33" si="10">IFERROR(N17/O17,0)</f>
        <v>0</v>
      </c>
    </row>
    <row r="18" spans="2:18">
      <c r="B18" s="95">
        <f t="shared" si="1"/>
        <v>43252</v>
      </c>
      <c r="C18" s="92">
        <f>IF(F18="","",-INDEX([6]Delta!$F$1:$EE$997,$L$13,$I18))</f>
        <v>32937.331613615155</v>
      </c>
      <c r="D18" s="88">
        <f>IF(ISNUMBER($F18),VLOOKUP($J18,'Table 1'!$B$13:$C$33,2,FALSE)/12*1000*Study_MW,"")</f>
        <v>0</v>
      </c>
      <c r="E18" s="88">
        <f t="shared" si="2"/>
        <v>32937.331613615155</v>
      </c>
      <c r="F18" s="92">
        <f>IF(INDEX([6]Delta!$F$1:$EE$997,$L$14,$I18)=0,"",INDEX([6]Delta!$F$1:$EE$997,$L$14,$I18))</f>
        <v>2245.64</v>
      </c>
      <c r="G18" s="93">
        <f t="shared" si="3"/>
        <v>14.667235894272972</v>
      </c>
      <c r="I18" s="94">
        <f t="shared" si="5"/>
        <v>6</v>
      </c>
      <c r="J18" s="90">
        <f t="shared" si="4"/>
        <v>2018</v>
      </c>
      <c r="K18" s="95">
        <f t="shared" si="0"/>
        <v>43252</v>
      </c>
      <c r="L18" s="90">
        <f t="shared" ref="L18:L36" si="11">L17+1</f>
        <v>2020</v>
      </c>
      <c r="M18" s="73">
        <f t="shared" ref="M18:M36" si="12">SUMIF($J$13:$J$264,L18,$C$13:$C$264)</f>
        <v>540027.61713007092</v>
      </c>
      <c r="N18" s="73">
        <f t="shared" si="8"/>
        <v>0</v>
      </c>
      <c r="O18" s="73">
        <f t="shared" si="6"/>
        <v>27270.980000000003</v>
      </c>
      <c r="P18" s="180">
        <f t="shared" si="7"/>
        <v>19.802281294257519</v>
      </c>
      <c r="Q18" s="255">
        <f t="shared" si="9"/>
        <v>19.802281294257519</v>
      </c>
      <c r="R18" s="255">
        <f t="shared" si="10"/>
        <v>0</v>
      </c>
    </row>
    <row r="19" spans="2:18">
      <c r="B19" s="95">
        <f t="shared" si="1"/>
        <v>43282</v>
      </c>
      <c r="C19" s="92">
        <f>IF(F19="","",-INDEX([6]Delta!$F$1:$EE$997,$L$13,$I19))</f>
        <v>53307.329457879066</v>
      </c>
      <c r="D19" s="88">
        <f>IF(ISNUMBER($F19),VLOOKUP($J19,'Table 1'!$B$13:$C$33,2,FALSE)/12*1000*Study_MW,"")</f>
        <v>0</v>
      </c>
      <c r="E19" s="88">
        <f t="shared" si="2"/>
        <v>53307.329457879066</v>
      </c>
      <c r="F19" s="92">
        <f>IF(INDEX([6]Delta!$F$1:$EE$997,$L$14,$I19)=0,"",INDEX([6]Delta!$F$1:$EE$997,$L$14,$I19))</f>
        <v>2583.9</v>
      </c>
      <c r="G19" s="93">
        <f t="shared" si="3"/>
        <v>20.63056985869386</v>
      </c>
      <c r="I19" s="94">
        <f t="shared" si="5"/>
        <v>7</v>
      </c>
      <c r="J19" s="90">
        <f t="shared" si="4"/>
        <v>2018</v>
      </c>
      <c r="K19" s="95">
        <f t="shared" si="0"/>
        <v>43282</v>
      </c>
      <c r="L19" s="90">
        <f t="shared" si="11"/>
        <v>2021</v>
      </c>
      <c r="M19" s="73">
        <f t="shared" si="12"/>
        <v>-178727.4457103163</v>
      </c>
      <c r="N19" s="73">
        <f t="shared" si="8"/>
        <v>1476840.7818969393</v>
      </c>
      <c r="O19" s="73">
        <f t="shared" si="6"/>
        <v>27190.870000000003</v>
      </c>
      <c r="P19" s="180">
        <f t="shared" si="7"/>
        <v>47.740779761244227</v>
      </c>
      <c r="Q19" s="255">
        <f t="shared" si="9"/>
        <v>-6.5730683023498804</v>
      </c>
      <c r="R19" s="255">
        <f t="shared" si="10"/>
        <v>54.313848063594108</v>
      </c>
    </row>
    <row r="20" spans="2:18">
      <c r="B20" s="95">
        <f t="shared" si="1"/>
        <v>43313</v>
      </c>
      <c r="C20" s="92">
        <f>IF(F20="","",-INDEX([6]Delta!$F$1:$EE$997,$L$13,$I20))</f>
        <v>52488.197400152683</v>
      </c>
      <c r="D20" s="88">
        <f>IF(ISNUMBER($F20),VLOOKUP($J20,'Table 1'!$B$13:$C$33,2,FALSE)/12*1000*Study_MW,"")</f>
        <v>0</v>
      </c>
      <c r="E20" s="88">
        <f t="shared" si="2"/>
        <v>52488.197400152683</v>
      </c>
      <c r="F20" s="92">
        <f>IF(INDEX([6]Delta!$F$1:$EE$997,$L$14,$I20)=0,"",INDEX([6]Delta!$F$1:$EE$997,$L$14,$I20))</f>
        <v>2688.27</v>
      </c>
      <c r="G20" s="93">
        <f t="shared" si="3"/>
        <v>19.524897945575663</v>
      </c>
      <c r="I20" s="94">
        <f t="shared" si="5"/>
        <v>8</v>
      </c>
      <c r="J20" s="90">
        <f t="shared" si="4"/>
        <v>2018</v>
      </c>
      <c r="K20" s="95">
        <f t="shared" si="0"/>
        <v>43313</v>
      </c>
      <c r="L20" s="90">
        <f t="shared" si="11"/>
        <v>2022</v>
      </c>
      <c r="M20" s="73">
        <f t="shared" si="12"/>
        <v>-177411.95567162335</v>
      </c>
      <c r="N20" s="73">
        <f t="shared" si="8"/>
        <v>1510731.2500000026</v>
      </c>
      <c r="O20" s="73">
        <f t="shared" si="6"/>
        <v>27190.870000000003</v>
      </c>
      <c r="P20" s="180">
        <f t="shared" si="7"/>
        <v>49.035551062852313</v>
      </c>
      <c r="Q20" s="255">
        <f t="shared" si="9"/>
        <v>-6.5246884587224807</v>
      </c>
      <c r="R20" s="255">
        <f t="shared" si="10"/>
        <v>55.560239521574793</v>
      </c>
    </row>
    <row r="21" spans="2:18">
      <c r="B21" s="95">
        <f t="shared" si="1"/>
        <v>43344</v>
      </c>
      <c r="C21" s="92">
        <f>IF(F21="","",-INDEX([6]Delta!$F$1:$EE$997,$L$13,$I21))</f>
        <v>46215.893621832132</v>
      </c>
      <c r="D21" s="88">
        <f>IF(ISNUMBER($F21),VLOOKUP($J21,'Table 1'!$B$13:$C$33,2,FALSE)/12*1000*Study_MW,"")</f>
        <v>0</v>
      </c>
      <c r="E21" s="88">
        <f t="shared" si="2"/>
        <v>46215.893621832132</v>
      </c>
      <c r="F21" s="92">
        <f>IF(INDEX([6]Delta!$F$1:$EE$997,$L$14,$I21)=0,"",INDEX([6]Delta!$F$1:$EE$997,$L$14,$I21))</f>
        <v>2638.25</v>
      </c>
      <c r="G21" s="93">
        <f t="shared" si="3"/>
        <v>17.517632378217428</v>
      </c>
      <c r="I21" s="94">
        <f t="shared" si="5"/>
        <v>9</v>
      </c>
      <c r="J21" s="90">
        <f t="shared" si="4"/>
        <v>2018</v>
      </c>
      <c r="K21" s="95">
        <f t="shared" si="0"/>
        <v>43344</v>
      </c>
      <c r="L21" s="90">
        <f t="shared" si="11"/>
        <v>2023</v>
      </c>
      <c r="M21" s="73">
        <f t="shared" si="12"/>
        <v>-190756.80003634095</v>
      </c>
      <c r="N21" s="73">
        <f t="shared" si="8"/>
        <v>1545418.7500000026</v>
      </c>
      <c r="O21" s="73">
        <f t="shared" si="6"/>
        <v>27190.870000000003</v>
      </c>
      <c r="P21" s="180">
        <f t="shared" si="7"/>
        <v>49.82047098763892</v>
      </c>
      <c r="Q21" s="255">
        <f t="shared" si="9"/>
        <v>-7.0154724742658452</v>
      </c>
      <c r="R21" s="255">
        <f t="shared" si="10"/>
        <v>56.835943461904762</v>
      </c>
    </row>
    <row r="22" spans="2:18">
      <c r="B22" s="95">
        <f t="shared" si="1"/>
        <v>43374</v>
      </c>
      <c r="C22" s="92">
        <f>IF(F22="","",-INDEX([6]Delta!$F$1:$EE$997,$L$13,$I22))</f>
        <v>42922.617551639676</v>
      </c>
      <c r="D22" s="88">
        <f>IF(ISNUMBER($F22),VLOOKUP($J22,'Table 1'!$B$13:$C$33,2,FALSE)/12*1000*Study_MW,"")</f>
        <v>0</v>
      </c>
      <c r="E22" s="88">
        <f t="shared" si="2"/>
        <v>42922.617551639676</v>
      </c>
      <c r="F22" s="92">
        <f>IF(INDEX([6]Delta!$F$1:$EE$997,$L$14,$I22)=0,"",INDEX([6]Delta!$F$1:$EE$997,$L$14,$I22))</f>
        <v>2527.7199999999998</v>
      </c>
      <c r="G22" s="93">
        <f t="shared" si="3"/>
        <v>16.980764306030604</v>
      </c>
      <c r="I22" s="94">
        <f t="shared" si="5"/>
        <v>10</v>
      </c>
      <c r="J22" s="90">
        <f t="shared" si="4"/>
        <v>2018</v>
      </c>
      <c r="K22" s="95">
        <f t="shared" si="0"/>
        <v>43374</v>
      </c>
      <c r="L22" s="90">
        <f t="shared" si="11"/>
        <v>2024</v>
      </c>
      <c r="M22" s="73">
        <f t="shared" si="12"/>
        <v>-190732.96471884847</v>
      </c>
      <c r="N22" s="73">
        <f t="shared" si="8"/>
        <v>1580987.5000000026</v>
      </c>
      <c r="O22" s="73">
        <f t="shared" si="6"/>
        <v>27270.980000000003</v>
      </c>
      <c r="P22" s="180">
        <f t="shared" si="7"/>
        <v>50.97926569859807</v>
      </c>
      <c r="Q22" s="255">
        <f t="shared" si="9"/>
        <v>-6.9939901213248827</v>
      </c>
      <c r="R22" s="255">
        <f t="shared" si="10"/>
        <v>57.973255819922947</v>
      </c>
    </row>
    <row r="23" spans="2:18">
      <c r="B23" s="95">
        <f t="shared" si="1"/>
        <v>43405</v>
      </c>
      <c r="C23" s="92">
        <f>IF(F23="","",-INDEX([6]Delta!$F$1:$EE$997,$L$13,$I23))</f>
        <v>45265.628841161728</v>
      </c>
      <c r="D23" s="88">
        <f>IF(F23&lt;&gt;0,VLOOKUP($J23,'Table 1'!$B$13:$C$33,2,FALSE)/12*1000*Study_MW,0)</f>
        <v>0</v>
      </c>
      <c r="E23" s="88">
        <f t="shared" si="2"/>
        <v>45265.628841161728</v>
      </c>
      <c r="F23" s="92">
        <f>IF(INDEX([6]Delta!$F$1:$EE$997,$L$14,$I23)=0,"",INDEX([6]Delta!$F$1:$EE$997,$L$14,$I23))</f>
        <v>2521.9</v>
      </c>
      <c r="G23" s="93">
        <f t="shared" si="3"/>
        <v>17.949018137579493</v>
      </c>
      <c r="I23" s="94">
        <f t="shared" si="5"/>
        <v>11</v>
      </c>
      <c r="J23" s="90">
        <f t="shared" si="4"/>
        <v>2018</v>
      </c>
      <c r="K23" s="95">
        <f t="shared" si="0"/>
        <v>43405</v>
      </c>
      <c r="L23" s="90">
        <f t="shared" si="11"/>
        <v>2025</v>
      </c>
      <c r="M23" s="73">
        <f t="shared" si="12"/>
        <v>-136616.84328690171</v>
      </c>
      <c r="N23" s="73">
        <f t="shared" si="8"/>
        <v>1617437.5000000021</v>
      </c>
      <c r="O23" s="73">
        <f t="shared" si="6"/>
        <v>27190.870000000003</v>
      </c>
      <c r="P23" s="180">
        <f t="shared" si="7"/>
        <v>54.46021612081924</v>
      </c>
      <c r="Q23" s="255">
        <f t="shared" si="9"/>
        <v>-5.0243645490895181</v>
      </c>
      <c r="R23" s="255">
        <f t="shared" si="10"/>
        <v>59.484580669908759</v>
      </c>
    </row>
    <row r="24" spans="2:18">
      <c r="B24" s="99">
        <f t="shared" si="1"/>
        <v>43435</v>
      </c>
      <c r="C24" s="96">
        <f>IF(F24="","",-INDEX([6]Delta!$F$1:$EE$997,$L$13,$I24))</f>
        <v>51649.705536827445</v>
      </c>
      <c r="D24" s="97">
        <f>IF(F24&lt;&gt;0,VLOOKUP($J24,'Table 1'!$B$13:$C$33,2,FALSE)/12*1000*Study_MW,0)</f>
        <v>0</v>
      </c>
      <c r="E24" s="97">
        <f t="shared" ref="E24" si="13">IF(ISNUMBER(C24+D24),C24+D24,"")</f>
        <v>51649.705536827445</v>
      </c>
      <c r="F24" s="96">
        <f>IF(INDEX([6]Delta!$F$1:$EE$997,$L$14,$I24)=0,"",INDEX([6]Delta!$F$1:$EE$997,$L$14,$I24))</f>
        <v>2481.9</v>
      </c>
      <c r="G24" s="98">
        <f t="shared" ref="G24" si="14">IF(ISNUMBER($F24),E24/$F24,"")</f>
        <v>20.810550601082817</v>
      </c>
      <c r="I24" s="81">
        <f t="shared" si="5"/>
        <v>12</v>
      </c>
      <c r="J24" s="90">
        <f t="shared" si="4"/>
        <v>2018</v>
      </c>
      <c r="K24" s="99">
        <f t="shared" si="0"/>
        <v>43435</v>
      </c>
      <c r="L24" s="90">
        <f t="shared" si="11"/>
        <v>2026</v>
      </c>
      <c r="M24" s="73">
        <f t="shared" si="12"/>
        <v>-150632.17975343764</v>
      </c>
      <c r="N24" s="73">
        <f t="shared" si="8"/>
        <v>1654575.0000000028</v>
      </c>
      <c r="O24" s="73">
        <f t="shared" si="6"/>
        <v>27190.870000000003</v>
      </c>
      <c r="P24" s="180">
        <f t="shared" si="7"/>
        <v>55.310581097499458</v>
      </c>
      <c r="Q24" s="255">
        <f t="shared" si="9"/>
        <v>-5.5398072865427856</v>
      </c>
      <c r="R24" s="255">
        <f t="shared" si="10"/>
        <v>60.85038838404224</v>
      </c>
    </row>
    <row r="25" spans="2:18">
      <c r="B25" s="91">
        <f t="shared" si="1"/>
        <v>43466</v>
      </c>
      <c r="C25" s="86">
        <f>IF(F25&lt;&gt;0,-INDEX([6]Delta!$F$1:$EE$997,$L$13,$I25),0)</f>
        <v>44173.011898428202</v>
      </c>
      <c r="D25" s="87">
        <f>IF(F25&lt;&gt;0,VLOOKUP($J25,'Table 1'!$B$13:$C$33,2,FALSE)/12*1000*Study_MW,0)</f>
        <v>0</v>
      </c>
      <c r="E25" s="87">
        <f t="shared" ref="E25:E77" si="15">C25+D25</f>
        <v>44173.011898428202</v>
      </c>
      <c r="F25" s="86">
        <f>INDEX([6]Delta!$F$1:$EE$997,$L$14,$I25)</f>
        <v>2064.39</v>
      </c>
      <c r="G25" s="89">
        <f t="shared" si="3"/>
        <v>21.397609898530899</v>
      </c>
      <c r="I25" s="77">
        <f>I13+13</f>
        <v>14</v>
      </c>
      <c r="J25" s="90">
        <f t="shared" si="4"/>
        <v>2019</v>
      </c>
      <c r="K25" s="91">
        <f>IF(ISNUMBER(F25),IF(F25&lt;&gt;0,B25,""),"")</f>
        <v>43466</v>
      </c>
      <c r="L25" s="90">
        <f t="shared" si="11"/>
        <v>2027</v>
      </c>
      <c r="M25" s="73">
        <f t="shared" si="12"/>
        <v>-144313.83027023077</v>
      </c>
      <c r="N25" s="73">
        <f t="shared" si="8"/>
        <v>1692793.7500000021</v>
      </c>
      <c r="O25" s="73">
        <f t="shared" si="6"/>
        <v>27190.870000000003</v>
      </c>
      <c r="P25" s="180">
        <f t="shared" si="7"/>
        <v>56.948524255743607</v>
      </c>
      <c r="Q25" s="255">
        <f t="shared" si="9"/>
        <v>-5.3074370283198276</v>
      </c>
      <c r="R25" s="255">
        <f t="shared" si="10"/>
        <v>62.255961284063432</v>
      </c>
    </row>
    <row r="26" spans="2:18">
      <c r="B26" s="95">
        <f t="shared" si="1"/>
        <v>43497</v>
      </c>
      <c r="C26" s="92">
        <f>IF(F26&lt;&gt;0,-INDEX([6]Delta!$F$1:$EE$997,$L$13,$I26),0)</f>
        <v>33002.649093419313</v>
      </c>
      <c r="D26" s="88">
        <f>IF(F26&lt;&gt;0,VLOOKUP($J26,'Table 1'!$B$13:$C$33,2,FALSE)/12*1000*Study_MW,0)</f>
        <v>0</v>
      </c>
      <c r="E26" s="88">
        <f t="shared" si="15"/>
        <v>33002.649093419313</v>
      </c>
      <c r="F26" s="92">
        <f>INDEX([6]Delta!$F$1:$EE$997,$L$14,$I26)</f>
        <v>1726.86</v>
      </c>
      <c r="G26" s="93">
        <f t="shared" si="3"/>
        <v>19.111363453562717</v>
      </c>
      <c r="I26" s="94">
        <f t="shared" ref="I26:I89" si="16">I14+13</f>
        <v>15</v>
      </c>
      <c r="J26" s="90">
        <f t="shared" si="4"/>
        <v>2019</v>
      </c>
      <c r="K26" s="95">
        <f t="shared" ref="K26:K89" si="17">IF(ISNUMBER(F26),IF(F26&lt;&gt;0,B26,""),"")</f>
        <v>43497</v>
      </c>
      <c r="L26" s="90">
        <f t="shared" si="11"/>
        <v>2028</v>
      </c>
      <c r="M26" s="73">
        <f t="shared" si="12"/>
        <v>-255683.75733950734</v>
      </c>
      <c r="N26" s="73">
        <f t="shared" si="8"/>
        <v>1731793.7500000021</v>
      </c>
      <c r="O26" s="73">
        <f>SUMIF($J$13:$J$264,L26,$F$13:$F$264)</f>
        <v>27270.980000000003</v>
      </c>
      <c r="P26" s="180">
        <f>(M26+N26)/O26</f>
        <v>54.127500832771489</v>
      </c>
      <c r="Q26" s="255">
        <f t="shared" si="9"/>
        <v>-9.3756717704866972</v>
      </c>
      <c r="R26" s="255">
        <f t="shared" si="10"/>
        <v>63.503172603258186</v>
      </c>
    </row>
    <row r="27" spans="2:18">
      <c r="B27" s="95">
        <f t="shared" si="1"/>
        <v>43525</v>
      </c>
      <c r="C27" s="92">
        <f>IF(F27&lt;&gt;0,-INDEX([6]Delta!$F$1:$EE$997,$L$13,$I27),0)</f>
        <v>37808.968701943755</v>
      </c>
      <c r="D27" s="88">
        <f>IF(F27&lt;&gt;0,VLOOKUP($J27,'Table 1'!$B$13:$C$33,2,FALSE)/12*1000*Study_MW,0)</f>
        <v>0</v>
      </c>
      <c r="E27" s="88">
        <f t="shared" si="15"/>
        <v>37808.968701943755</v>
      </c>
      <c r="F27" s="92">
        <f>INDEX([6]Delta!$F$1:$EE$997,$L$14,$I27)</f>
        <v>2109.59</v>
      </c>
      <c r="G27" s="93">
        <f t="shared" si="3"/>
        <v>17.922425069299603</v>
      </c>
      <c r="I27" s="94">
        <f t="shared" si="16"/>
        <v>16</v>
      </c>
      <c r="J27" s="90">
        <f t="shared" si="4"/>
        <v>2019</v>
      </c>
      <c r="K27" s="95">
        <f t="shared" si="17"/>
        <v>43525</v>
      </c>
      <c r="L27" s="90">
        <f t="shared" si="11"/>
        <v>2029</v>
      </c>
      <c r="M27" s="73">
        <f t="shared" si="12"/>
        <v>-285234.90659606457</v>
      </c>
      <c r="N27" s="73">
        <f t="shared" si="8"/>
        <v>1771775.000000003</v>
      </c>
      <c r="O27" s="73">
        <f t="shared" ref="O27:O31" si="18">SUMIF($J$13:$J$264,L27,$F$13:$F$264)</f>
        <v>27190.870000000003</v>
      </c>
      <c r="P27" s="180">
        <f t="shared" ref="P27:P31" si="19">(M27+N27)/O27</f>
        <v>54.67056013301297</v>
      </c>
      <c r="Q27" s="255">
        <f t="shared" si="9"/>
        <v>-10.490098573383806</v>
      </c>
      <c r="R27" s="255">
        <f t="shared" si="10"/>
        <v>65.160658706396774</v>
      </c>
    </row>
    <row r="28" spans="2:18">
      <c r="B28" s="95">
        <f t="shared" si="1"/>
        <v>43556</v>
      </c>
      <c r="C28" s="92">
        <f>IF(F28&lt;&gt;0,-INDEX([6]Delta!$F$1:$EE$997,$L$13,$I28),0)</f>
        <v>29450.343445852399</v>
      </c>
      <c r="D28" s="88">
        <f>IF(F28&lt;&gt;0,VLOOKUP($J28,'Table 1'!$B$13:$C$33,2,FALSE)/12*1000*Study_MW,0)</f>
        <v>0</v>
      </c>
      <c r="E28" s="88">
        <f t="shared" si="15"/>
        <v>29450.343445852399</v>
      </c>
      <c r="F28" s="92">
        <f>INDEX([6]Delta!$F$1:$EE$997,$L$14,$I28)</f>
        <v>1813.23</v>
      </c>
      <c r="G28" s="93">
        <f t="shared" si="3"/>
        <v>16.241923774618993</v>
      </c>
      <c r="I28" s="94">
        <f t="shared" si="16"/>
        <v>17</v>
      </c>
      <c r="J28" s="90">
        <f t="shared" si="4"/>
        <v>2019</v>
      </c>
      <c r="K28" s="95">
        <f t="shared" si="17"/>
        <v>43556</v>
      </c>
      <c r="L28" s="90">
        <f t="shared" si="11"/>
        <v>2030</v>
      </c>
      <c r="M28" s="73">
        <f t="shared" si="12"/>
        <v>-288882.18696022034</v>
      </c>
      <c r="N28" s="73">
        <f t="shared" si="8"/>
        <v>1812437.5000000026</v>
      </c>
      <c r="O28" s="73">
        <f t="shared" si="18"/>
        <v>27190.870000000003</v>
      </c>
      <c r="P28" s="180">
        <f t="shared" si="19"/>
        <v>56.031870736014774</v>
      </c>
      <c r="Q28" s="255">
        <f t="shared" si="9"/>
        <v>-10.624234787640862</v>
      </c>
      <c r="R28" s="255">
        <f t="shared" si="10"/>
        <v>66.65610552365564</v>
      </c>
    </row>
    <row r="29" spans="2:18">
      <c r="B29" s="95">
        <f t="shared" si="1"/>
        <v>43586</v>
      </c>
      <c r="C29" s="92">
        <f>IF(F29&lt;&gt;0,-INDEX([6]Delta!$F$1:$EE$997,$L$13,$I29),0)</f>
        <v>28169.967791482806</v>
      </c>
      <c r="D29" s="88">
        <f>IF(F29&lt;&gt;0,VLOOKUP($J29,'Table 1'!$B$13:$C$33,2,FALSE)/12*1000*Study_MW,0)</f>
        <v>0</v>
      </c>
      <c r="E29" s="88">
        <f t="shared" si="15"/>
        <v>28169.967791482806</v>
      </c>
      <c r="F29" s="92">
        <f>INDEX([6]Delta!$F$1:$EE$997,$L$14,$I29)</f>
        <v>1789.22</v>
      </c>
      <c r="G29" s="93">
        <f t="shared" si="3"/>
        <v>15.744272806855951</v>
      </c>
      <c r="I29" s="94">
        <f t="shared" si="16"/>
        <v>18</v>
      </c>
      <c r="J29" s="90">
        <f t="shared" si="4"/>
        <v>2019</v>
      </c>
      <c r="K29" s="95">
        <f t="shared" si="17"/>
        <v>43586</v>
      </c>
      <c r="L29" s="90">
        <f t="shared" si="11"/>
        <v>2031</v>
      </c>
      <c r="M29" s="73">
        <f t="shared" si="12"/>
        <v>-289167.24243974686</v>
      </c>
      <c r="N29" s="73">
        <f t="shared" si="8"/>
        <v>1853981.250000003</v>
      </c>
      <c r="O29" s="73">
        <f t="shared" si="18"/>
        <v>27190.870000000003</v>
      </c>
      <c r="P29" s="180">
        <f t="shared" si="19"/>
        <v>57.549243829280051</v>
      </c>
      <c r="Q29" s="255">
        <f t="shared" si="9"/>
        <v>-10.634718287415843</v>
      </c>
      <c r="R29" s="255">
        <f t="shared" si="10"/>
        <v>68.183962116695895</v>
      </c>
    </row>
    <row r="30" spans="2:18">
      <c r="B30" s="95">
        <f t="shared" si="1"/>
        <v>43617</v>
      </c>
      <c r="C30" s="92">
        <f>IF(F30&lt;&gt;0,-INDEX([6]Delta!$F$1:$EE$997,$L$13,$I30),0)</f>
        <v>35730.317945256829</v>
      </c>
      <c r="D30" s="88">
        <f>IF(F30&lt;&gt;0,VLOOKUP($J30,'Table 1'!$B$13:$C$33,2,FALSE)/12*1000*Study_MW,0)</f>
        <v>0</v>
      </c>
      <c r="E30" s="88">
        <f t="shared" si="15"/>
        <v>35730.317945256829</v>
      </c>
      <c r="F30" s="92">
        <f>INDEX([6]Delta!$F$1:$EE$997,$L$14,$I30)</f>
        <v>2245.64</v>
      </c>
      <c r="G30" s="93">
        <f t="shared" si="3"/>
        <v>15.910973239369103</v>
      </c>
      <c r="I30" s="94">
        <f t="shared" si="16"/>
        <v>19</v>
      </c>
      <c r="J30" s="90">
        <f t="shared" si="4"/>
        <v>2019</v>
      </c>
      <c r="K30" s="95">
        <f t="shared" si="17"/>
        <v>43617</v>
      </c>
      <c r="L30" s="90">
        <f t="shared" si="11"/>
        <v>2032</v>
      </c>
      <c r="M30" s="73">
        <f t="shared" si="12"/>
        <v>-299966.28365167975</v>
      </c>
      <c r="N30" s="73">
        <f t="shared" si="8"/>
        <v>1894743.7500000028</v>
      </c>
      <c r="O30" s="73">
        <f t="shared" si="18"/>
        <v>27270.980000000003</v>
      </c>
      <c r="P30" s="180">
        <f t="shared" si="19"/>
        <v>58.478920315600057</v>
      </c>
      <c r="Q30" s="255">
        <f t="shared" si="9"/>
        <v>-10.999468433172542</v>
      </c>
      <c r="R30" s="255">
        <f t="shared" si="10"/>
        <v>69.478388748772602</v>
      </c>
    </row>
    <row r="31" spans="2:18">
      <c r="B31" s="95">
        <f t="shared" si="1"/>
        <v>43647</v>
      </c>
      <c r="C31" s="92">
        <f>IF(F31&lt;&gt;0,-INDEX([6]Delta!$F$1:$EE$997,$L$13,$I31),0)</f>
        <v>53139.234142780304</v>
      </c>
      <c r="D31" s="88">
        <f>IF(F31&lt;&gt;0,VLOOKUP($J31,'Table 1'!$B$13:$C$33,2,FALSE)/12*1000*Study_MW,0)</f>
        <v>0</v>
      </c>
      <c r="E31" s="88">
        <f t="shared" si="15"/>
        <v>53139.234142780304</v>
      </c>
      <c r="F31" s="92">
        <f>INDEX([6]Delta!$F$1:$EE$997,$L$14,$I31)</f>
        <v>2583.9</v>
      </c>
      <c r="G31" s="93">
        <f t="shared" si="3"/>
        <v>20.565514974565698</v>
      </c>
      <c r="I31" s="94">
        <f t="shared" si="16"/>
        <v>20</v>
      </c>
      <c r="J31" s="90">
        <f t="shared" si="4"/>
        <v>2019</v>
      </c>
      <c r="K31" s="95">
        <f t="shared" si="17"/>
        <v>43647</v>
      </c>
      <c r="L31" s="90">
        <f t="shared" si="11"/>
        <v>2033</v>
      </c>
      <c r="M31" s="73">
        <f t="shared" si="12"/>
        <v>-307328.95549595356</v>
      </c>
      <c r="N31" s="73">
        <f t="shared" si="8"/>
        <v>1936287.5000000035</v>
      </c>
      <c r="O31" s="73">
        <f t="shared" si="18"/>
        <v>27190.870000000003</v>
      </c>
      <c r="P31" s="180">
        <f t="shared" si="19"/>
        <v>59.908290705815951</v>
      </c>
      <c r="Q31" s="255">
        <f t="shared" si="9"/>
        <v>-11.302652526232281</v>
      </c>
      <c r="R31" s="255">
        <f t="shared" si="10"/>
        <v>71.210943232048237</v>
      </c>
    </row>
    <row r="32" spans="2:18">
      <c r="B32" s="95">
        <f t="shared" si="1"/>
        <v>43678</v>
      </c>
      <c r="C32" s="92">
        <f>IF(F32&lt;&gt;0,-INDEX([6]Delta!$F$1:$EE$997,$L$13,$I32),0)</f>
        <v>52991.065991044044</v>
      </c>
      <c r="D32" s="88">
        <f>IF(F32&lt;&gt;0,VLOOKUP($J32,'Table 1'!$B$13:$C$33,2,FALSE)/12*1000*Study_MW,0)</f>
        <v>0</v>
      </c>
      <c r="E32" s="88">
        <f t="shared" si="15"/>
        <v>52991.065991044044</v>
      </c>
      <c r="F32" s="92">
        <f>INDEX([6]Delta!$F$1:$EE$997,$L$14,$I32)</f>
        <v>2688.27</v>
      </c>
      <c r="G32" s="93">
        <f t="shared" si="3"/>
        <v>19.71195824490994</v>
      </c>
      <c r="I32" s="94">
        <f t="shared" si="16"/>
        <v>21</v>
      </c>
      <c r="J32" s="90">
        <f t="shared" si="4"/>
        <v>2019</v>
      </c>
      <c r="K32" s="95">
        <f t="shared" si="17"/>
        <v>43678</v>
      </c>
      <c r="L32" s="90">
        <f t="shared" si="11"/>
        <v>2034</v>
      </c>
      <c r="M32" s="73">
        <f t="shared" si="12"/>
        <v>-321007.76964618266</v>
      </c>
      <c r="N32" s="73">
        <f t="shared" si="8"/>
        <v>1980568.7500000028</v>
      </c>
      <c r="O32" s="73">
        <f t="shared" ref="O32:O35" si="20">SUMIF($J$13:$J$264,L32,$F$13:$F$264)</f>
        <v>27190.870000000003</v>
      </c>
      <c r="P32" s="180">
        <f t="shared" ref="P32:P34" si="21">(M32+N32)/O32</f>
        <v>61.033758035466313</v>
      </c>
      <c r="Q32" s="255">
        <f t="shared" si="9"/>
        <v>-11.805718965453574</v>
      </c>
      <c r="R32" s="255">
        <f t="shared" si="10"/>
        <v>72.839477000919885</v>
      </c>
    </row>
    <row r="33" spans="2:20">
      <c r="B33" s="95">
        <f t="shared" si="1"/>
        <v>43709</v>
      </c>
      <c r="C33" s="92">
        <f>IF(F33&lt;&gt;0,-INDEX([6]Delta!$F$1:$EE$997,$L$13,$I33),0)</f>
        <v>46314.460744842887</v>
      </c>
      <c r="D33" s="88">
        <f>IF(F33&lt;&gt;0,VLOOKUP($J33,'Table 1'!$B$13:$C$33,2,FALSE)/12*1000*Study_MW,0)</f>
        <v>0</v>
      </c>
      <c r="E33" s="88">
        <f t="shared" si="15"/>
        <v>46314.460744842887</v>
      </c>
      <c r="F33" s="92">
        <f>INDEX([6]Delta!$F$1:$EE$997,$L$14,$I33)</f>
        <v>2638.25</v>
      </c>
      <c r="G33" s="93">
        <f t="shared" si="3"/>
        <v>17.554993175340808</v>
      </c>
      <c r="I33" s="94">
        <f t="shared" si="16"/>
        <v>22</v>
      </c>
      <c r="J33" s="90">
        <f t="shared" si="4"/>
        <v>2019</v>
      </c>
      <c r="K33" s="95">
        <f t="shared" si="17"/>
        <v>43709</v>
      </c>
      <c r="L33" s="90">
        <f t="shared" si="11"/>
        <v>2035</v>
      </c>
      <c r="M33" s="73">
        <f t="shared" si="12"/>
        <v>-317467.09774652123</v>
      </c>
      <c r="N33" s="73">
        <f t="shared" si="8"/>
        <v>2026031.250000003</v>
      </c>
      <c r="O33" s="73">
        <f t="shared" si="20"/>
        <v>27190.870000000003</v>
      </c>
      <c r="P33" s="180">
        <f t="shared" si="21"/>
        <v>62.835950164650178</v>
      </c>
      <c r="Q33" s="255">
        <f t="shared" si="9"/>
        <v>-11.675503496082369</v>
      </c>
      <c r="R33" s="255">
        <f t="shared" si="10"/>
        <v>74.511453660732542</v>
      </c>
    </row>
    <row r="34" spans="2:20">
      <c r="B34" s="95">
        <f t="shared" si="1"/>
        <v>43739</v>
      </c>
      <c r="C34" s="92">
        <f>IF(F34&lt;&gt;0,-INDEX([6]Delta!$F$1:$EE$997,$L$13,$I34),0)</f>
        <v>44441.293453782797</v>
      </c>
      <c r="D34" s="88">
        <f>IF(F34&lt;&gt;0,VLOOKUP($J34,'Table 1'!$B$13:$C$33,2,FALSE)/12*1000*Study_MW,0)</f>
        <v>0</v>
      </c>
      <c r="E34" s="88">
        <f t="shared" si="15"/>
        <v>44441.293453782797</v>
      </c>
      <c r="F34" s="92">
        <f>INDEX([6]Delta!$F$1:$EE$997,$L$14,$I34)</f>
        <v>2527.7199999999998</v>
      </c>
      <c r="G34" s="93">
        <f t="shared" si="3"/>
        <v>17.581572901184785</v>
      </c>
      <c r="I34" s="94">
        <f t="shared" si="16"/>
        <v>23</v>
      </c>
      <c r="J34" s="90">
        <f t="shared" si="4"/>
        <v>2019</v>
      </c>
      <c r="K34" s="95">
        <f t="shared" si="17"/>
        <v>43739</v>
      </c>
      <c r="L34" s="90">
        <f t="shared" si="11"/>
        <v>2036</v>
      </c>
      <c r="M34" s="73">
        <f t="shared" si="12"/>
        <v>-300756.83733329177</v>
      </c>
      <c r="N34" s="73">
        <f t="shared" si="8"/>
        <v>2072275.0000000021</v>
      </c>
      <c r="O34" s="73">
        <f t="shared" si="20"/>
        <v>27270.980000000003</v>
      </c>
      <c r="P34" s="180">
        <f t="shared" si="21"/>
        <v>64.959827724075566</v>
      </c>
      <c r="Q34" s="255">
        <f t="shared" ref="Q34" si="22">M34/O34</f>
        <v>-11.028457258715738</v>
      </c>
      <c r="R34" s="255">
        <f t="shared" ref="R34" si="23">IFERROR(N34/O34,0)</f>
        <v>75.988284982791299</v>
      </c>
    </row>
    <row r="35" spans="2:20">
      <c r="B35" s="95">
        <f t="shared" si="1"/>
        <v>43770</v>
      </c>
      <c r="C35" s="92">
        <f>IF(F35&lt;&gt;0,-INDEX([6]Delta!$F$1:$EE$997,$L$13,$I35),0)</f>
        <v>44719.310525327921</v>
      </c>
      <c r="D35" s="88">
        <f>IF(F35&lt;&gt;0,VLOOKUP($J35,'Table 1'!$B$13:$C$33,2,FALSE)/12*1000*Study_MW,0)</f>
        <v>0</v>
      </c>
      <c r="E35" s="88">
        <f t="shared" si="15"/>
        <v>44719.310525327921</v>
      </c>
      <c r="F35" s="92">
        <f>INDEX([6]Delta!$F$1:$EE$997,$L$14,$I35)</f>
        <v>2521.9</v>
      </c>
      <c r="G35" s="93">
        <f t="shared" si="3"/>
        <v>17.732388486985176</v>
      </c>
      <c r="I35" s="94">
        <f t="shared" si="16"/>
        <v>24</v>
      </c>
      <c r="J35" s="90">
        <f t="shared" si="4"/>
        <v>2019</v>
      </c>
      <c r="K35" s="95">
        <f t="shared" si="17"/>
        <v>43770</v>
      </c>
      <c r="L35" s="90">
        <f t="shared" si="11"/>
        <v>2037</v>
      </c>
      <c r="M35" s="73">
        <f t="shared" si="12"/>
        <v>-304724.0880651765</v>
      </c>
      <c r="N35" s="73">
        <f t="shared" si="8"/>
        <v>2117837.5000000042</v>
      </c>
      <c r="O35" s="73">
        <f t="shared" si="20"/>
        <v>27208.670689655173</v>
      </c>
      <c r="P35" s="180">
        <f t="shared" ref="P35" si="24">(M35+N35)/O35</f>
        <v>66.637338979745877</v>
      </c>
      <c r="Q35" s="255">
        <f t="shared" ref="Q35" si="25">M35/O35</f>
        <v>-11.199521341593274</v>
      </c>
      <c r="R35" s="255">
        <f t="shared" ref="R35" si="26">IFERROR(N35/O35,0)</f>
        <v>77.836860321339145</v>
      </c>
    </row>
    <row r="36" spans="2:20">
      <c r="B36" s="99">
        <f t="shared" si="1"/>
        <v>43800</v>
      </c>
      <c r="C36" s="96">
        <f>IF(F36&lt;&gt;0,-INDEX([6]Delta!$F$1:$EE$997,$L$13,$I36),0)</f>
        <v>47436.896000131965</v>
      </c>
      <c r="D36" s="97">
        <f>IF(F36&lt;&gt;0,VLOOKUP($J36,'Table 1'!$B$13:$C$33,2,FALSE)/12*1000*Study_MW,0)</f>
        <v>0</v>
      </c>
      <c r="E36" s="97">
        <f t="shared" si="15"/>
        <v>47436.896000131965</v>
      </c>
      <c r="F36" s="96">
        <f>INDEX([6]Delta!$F$1:$EE$997,$L$14,$I36)</f>
        <v>2481.9</v>
      </c>
      <c r="G36" s="98">
        <f t="shared" si="3"/>
        <v>19.11313751566621</v>
      </c>
      <c r="I36" s="81">
        <f t="shared" si="16"/>
        <v>25</v>
      </c>
      <c r="J36" s="90">
        <f t="shared" si="4"/>
        <v>2019</v>
      </c>
      <c r="K36" s="99">
        <f t="shared" si="17"/>
        <v>43800</v>
      </c>
      <c r="L36" s="90">
        <f t="shared" si="11"/>
        <v>2038</v>
      </c>
      <c r="M36" s="73">
        <f t="shared" si="12"/>
        <v>-311428.01800261042</v>
      </c>
      <c r="N36" s="73">
        <f t="shared" si="8"/>
        <v>2164181.2500000033</v>
      </c>
      <c r="O36" s="73">
        <f t="shared" ref="O36" si="27">SUMIF($J$13:$J$264,L36,$F$13:$F$264)</f>
        <v>27208.670689655173</v>
      </c>
      <c r="P36" s="180">
        <f t="shared" ref="P36" si="28">(M36+N36)/O36</f>
        <v>68.094220887528166</v>
      </c>
      <c r="Q36" s="255">
        <f t="shared" ref="Q36" si="29">M36/O36</f>
        <v>-11.445910811108327</v>
      </c>
      <c r="R36" s="255">
        <f t="shared" ref="R36" si="30">IFERROR(N36/O36,0)</f>
        <v>79.5401316986365</v>
      </c>
    </row>
    <row r="37" spans="2:20" outlineLevel="1">
      <c r="B37" s="91">
        <f t="shared" si="1"/>
        <v>43831</v>
      </c>
      <c r="C37" s="86">
        <f>IF(F37&lt;&gt;0,-INDEX([6]Delta!$F$1:$EE$997,$L$13,$I37),0)</f>
        <v>44164.859861329198</v>
      </c>
      <c r="D37" s="87">
        <f>IF(F37&lt;&gt;0,VLOOKUP($J37,'Table 1'!$B$13:$C$33,2,FALSE)/12*1000*Study_MW,0)</f>
        <v>0</v>
      </c>
      <c r="E37" s="87">
        <f t="shared" si="15"/>
        <v>44164.859861329198</v>
      </c>
      <c r="F37" s="86">
        <f>INDEX([6]Delta!$F$1:$EE$997,$L$14,$I37)</f>
        <v>2064.39</v>
      </c>
      <c r="G37" s="89">
        <f t="shared" si="3"/>
        <v>21.393661014308925</v>
      </c>
      <c r="I37" s="77">
        <f>I25+13</f>
        <v>27</v>
      </c>
      <c r="J37" s="90">
        <f t="shared" si="4"/>
        <v>2020</v>
      </c>
      <c r="K37" s="91">
        <f t="shared" si="17"/>
        <v>43831</v>
      </c>
      <c r="M37" s="270"/>
    </row>
    <row r="38" spans="2:20" outlineLevel="1">
      <c r="B38" s="95">
        <f t="shared" si="1"/>
        <v>43862</v>
      </c>
      <c r="C38" s="92">
        <f>IF(F38&lt;&gt;0,-INDEX([6]Delta!$F$1:$EE$997,$L$13,$I38),0)</f>
        <v>39890.184779465199</v>
      </c>
      <c r="D38" s="88">
        <f>IF(F38&lt;&gt;0,VLOOKUP($J38,'Table 1'!$B$13:$C$33,2,FALSE)/12*1000*Study_MW,0)</f>
        <v>0</v>
      </c>
      <c r="E38" s="88">
        <f t="shared" si="15"/>
        <v>39890.184779465199</v>
      </c>
      <c r="F38" s="92">
        <f>INDEX([6]Delta!$F$1:$EE$997,$L$14,$I38)</f>
        <v>1806.97</v>
      </c>
      <c r="G38" s="93">
        <f t="shared" si="3"/>
        <v>22.075731627788617</v>
      </c>
      <c r="I38" s="94">
        <f t="shared" si="16"/>
        <v>28</v>
      </c>
      <c r="J38" s="90">
        <f t="shared" si="4"/>
        <v>2020</v>
      </c>
      <c r="K38" s="95">
        <f t="shared" si="17"/>
        <v>43862</v>
      </c>
      <c r="M38" s="270"/>
    </row>
    <row r="39" spans="2:20" outlineLevel="1">
      <c r="B39" s="95">
        <f t="shared" si="1"/>
        <v>43891</v>
      </c>
      <c r="C39" s="92">
        <f>IF(F39&lt;&gt;0,-INDEX([6]Delta!$F$1:$EE$997,$L$13,$I39),0)</f>
        <v>41474.954416975379</v>
      </c>
      <c r="D39" s="88">
        <f>IF(F39&lt;&gt;0,VLOOKUP($J39,'Table 1'!$B$13:$C$33,2,FALSE)/12*1000*Study_MW,0)</f>
        <v>0</v>
      </c>
      <c r="E39" s="88">
        <f t="shared" si="15"/>
        <v>41474.954416975379</v>
      </c>
      <c r="F39" s="92">
        <f>INDEX([6]Delta!$F$1:$EE$997,$L$14,$I39)</f>
        <v>2109.59</v>
      </c>
      <c r="G39" s="93">
        <f t="shared" si="3"/>
        <v>19.660196728736569</v>
      </c>
      <c r="I39" s="94">
        <f t="shared" si="16"/>
        <v>29</v>
      </c>
      <c r="J39" s="90">
        <f t="shared" si="4"/>
        <v>2020</v>
      </c>
      <c r="K39" s="95">
        <f t="shared" si="17"/>
        <v>43891</v>
      </c>
    </row>
    <row r="40" spans="2:20" outlineLevel="1">
      <c r="B40" s="95">
        <f t="shared" si="1"/>
        <v>43922</v>
      </c>
      <c r="C40" s="92">
        <f>IF(F40&lt;&gt;0,-INDEX([6]Delta!$F$1:$EE$997,$L$13,$I40),0)</f>
        <v>33122.634894117713</v>
      </c>
      <c r="D40" s="88">
        <f>IF(F40&lt;&gt;0,VLOOKUP($J40,'Table 1'!$B$13:$C$33,2,FALSE)/12*1000*Study_MW,0)</f>
        <v>0</v>
      </c>
      <c r="E40" s="88">
        <f t="shared" si="15"/>
        <v>33122.634894117713</v>
      </c>
      <c r="F40" s="92">
        <f>INDEX([6]Delta!$F$1:$EE$997,$L$14,$I40)</f>
        <v>1813.23</v>
      </c>
      <c r="G40" s="93">
        <f t="shared" si="3"/>
        <v>18.267199910721594</v>
      </c>
      <c r="I40" s="94">
        <f t="shared" si="16"/>
        <v>30</v>
      </c>
      <c r="J40" s="90">
        <f t="shared" si="4"/>
        <v>2020</v>
      </c>
      <c r="K40" s="95">
        <f t="shared" si="17"/>
        <v>43922</v>
      </c>
      <c r="O40" s="300" t="str">
        <f>"15 Year Starting "&amp;YEAR($K$5)+2</f>
        <v>15 Year Starting 2020</v>
      </c>
      <c r="P40" s="75">
        <f ca="1">NPV($K$9,INDIRECT("C"&amp;$P$5+24&amp;":C"&amp;$P$6+24))</f>
        <v>-1371243.2763346017</v>
      </c>
      <c r="Q40" s="75">
        <f ca="1">NPV($K$9,INDIRECT("D"&amp;$P$5+24&amp;":D"&amp;$P$6+24))</f>
        <v>14563229.321772959</v>
      </c>
      <c r="R40" s="75">
        <f ca="1">NPV($K$9,INDIRECT("E"&amp;$P$5+24&amp;":E"&amp;$P$6+24))</f>
        <v>13191986.045438349</v>
      </c>
      <c r="S40" s="75">
        <f ca="1">NPV($K$9,INDIRECT("F"&amp;$P$5+24&amp;":F"&amp;$P$6+24))</f>
        <v>261763.89300743942</v>
      </c>
      <c r="T40" s="139">
        <f ca="1">R40/S40</f>
        <v>50.396507684363591</v>
      </c>
    </row>
    <row r="41" spans="2:20" outlineLevel="1">
      <c r="B41" s="95">
        <f t="shared" si="1"/>
        <v>43952</v>
      </c>
      <c r="C41" s="92">
        <f>IF(F41&lt;&gt;0,-INDEX([6]Delta!$F$1:$EE$997,$L$13,$I41),0)</f>
        <v>30711.817088037729</v>
      </c>
      <c r="D41" s="88">
        <f>IF(F41&lt;&gt;0,VLOOKUP($J41,'Table 1'!$B$13:$C$33,2,FALSE)/12*1000*Study_MW,0)</f>
        <v>0</v>
      </c>
      <c r="E41" s="88">
        <f t="shared" si="15"/>
        <v>30711.817088037729</v>
      </c>
      <c r="F41" s="92">
        <f>INDEX([6]Delta!$F$1:$EE$997,$L$14,$I41)</f>
        <v>1789.22</v>
      </c>
      <c r="G41" s="93">
        <f t="shared" si="3"/>
        <v>17.164919399535957</v>
      </c>
      <c r="I41" s="94">
        <f t="shared" si="16"/>
        <v>31</v>
      </c>
      <c r="J41" s="90">
        <f t="shared" si="4"/>
        <v>2020</v>
      </c>
      <c r="K41" s="95">
        <f t="shared" si="17"/>
        <v>43952</v>
      </c>
      <c r="O41" s="300" t="str">
        <f>"15 Year Starting "&amp;YEAR($K$5)+3</f>
        <v>15 Year Starting 2021</v>
      </c>
      <c r="P41" s="75">
        <f ca="1">NPV($K$9,INDIRECT("C"&amp;$P$5+36&amp;":C"&amp;$P$6+36))</f>
        <v>-2143285.985935966</v>
      </c>
      <c r="Q41" s="75">
        <f ca="1">NPV($K$9,INDIRECT("D"&amp;$P$5+36&amp;":D"&amp;$P$6+36))</f>
        <v>16323301.434413468</v>
      </c>
      <c r="R41" s="75">
        <f ca="1">NPV($K$9,INDIRECT("E"&amp;$P$5+36&amp;":E"&amp;$P$6+36))</f>
        <v>14180015.448477492</v>
      </c>
      <c r="S41" s="75">
        <f ca="1">NPV($K$9,INDIRECT("F"&amp;$P$5+36&amp;":F"&amp;$P$6+36))</f>
        <v>261694.22247195142</v>
      </c>
      <c r="T41" s="139">
        <f ca="1">R41/S41</f>
        <v>54.185435637568638</v>
      </c>
    </row>
    <row r="42" spans="2:20" outlineLevel="1">
      <c r="B42" s="95">
        <f t="shared" si="1"/>
        <v>43983</v>
      </c>
      <c r="C42" s="92">
        <f>IF(F42&lt;&gt;0,-INDEX([6]Delta!$F$1:$EE$997,$L$13,$I42),0)</f>
        <v>39171.81015740335</v>
      </c>
      <c r="D42" s="88">
        <f>IF(F42&lt;&gt;0,VLOOKUP($J42,'Table 1'!$B$13:$C$33,2,FALSE)/12*1000*Study_MW,0)</f>
        <v>0</v>
      </c>
      <c r="E42" s="88">
        <f t="shared" si="15"/>
        <v>39171.81015740335</v>
      </c>
      <c r="F42" s="92">
        <f>INDEX([6]Delta!$F$1:$EE$997,$L$14,$I42)</f>
        <v>2245.64</v>
      </c>
      <c r="G42" s="93">
        <f t="shared" si="3"/>
        <v>17.443495020307509</v>
      </c>
      <c r="I42" s="94">
        <f t="shared" si="16"/>
        <v>32</v>
      </c>
      <c r="J42" s="90">
        <f t="shared" si="4"/>
        <v>2020</v>
      </c>
      <c r="K42" s="95">
        <f t="shared" si="17"/>
        <v>43983</v>
      </c>
    </row>
    <row r="43" spans="2:20" outlineLevel="1">
      <c r="B43" s="95">
        <f t="shared" si="1"/>
        <v>44013</v>
      </c>
      <c r="C43" s="92">
        <f>IF(F43&lt;&gt;0,-INDEX([6]Delta!$F$1:$EE$997,$L$13,$I43),0)</f>
        <v>54264.036628782749</v>
      </c>
      <c r="D43" s="88">
        <f>IF(F43&lt;&gt;0,VLOOKUP($J43,'Table 1'!$B$13:$C$33,2,FALSE)/12*1000*Study_MW,0)</f>
        <v>0</v>
      </c>
      <c r="E43" s="88">
        <f t="shared" si="15"/>
        <v>54264.036628782749</v>
      </c>
      <c r="F43" s="92">
        <f>INDEX([6]Delta!$F$1:$EE$997,$L$14,$I43)</f>
        <v>2583.9</v>
      </c>
      <c r="G43" s="93">
        <f t="shared" si="3"/>
        <v>21.000826900724775</v>
      </c>
      <c r="I43" s="94">
        <f t="shared" si="16"/>
        <v>33</v>
      </c>
      <c r="J43" s="90">
        <f t="shared" si="4"/>
        <v>2020</v>
      </c>
      <c r="K43" s="95">
        <f t="shared" si="17"/>
        <v>44013</v>
      </c>
    </row>
    <row r="44" spans="2:20" outlineLevel="1">
      <c r="B44" s="95">
        <f t="shared" si="1"/>
        <v>44044</v>
      </c>
      <c r="C44" s="92">
        <f>IF(F44&lt;&gt;0,-INDEX([6]Delta!$F$1:$EE$997,$L$13,$I44),0)</f>
        <v>53898.05832913518</v>
      </c>
      <c r="D44" s="88">
        <f>IF(F44&lt;&gt;0,VLOOKUP($J44,'Table 1'!$B$13:$C$33,2,FALSE)/12*1000*Study_MW,0)</f>
        <v>0</v>
      </c>
      <c r="E44" s="88">
        <f t="shared" si="15"/>
        <v>53898.05832913518</v>
      </c>
      <c r="F44" s="92">
        <f>INDEX([6]Delta!$F$1:$EE$997,$L$14,$I44)</f>
        <v>2688.27</v>
      </c>
      <c r="G44" s="93">
        <f t="shared" si="3"/>
        <v>20.049347100229955</v>
      </c>
      <c r="I44" s="94">
        <f t="shared" si="16"/>
        <v>34</v>
      </c>
      <c r="J44" s="90">
        <f t="shared" si="4"/>
        <v>2020</v>
      </c>
      <c r="K44" s="95">
        <f t="shared" si="17"/>
        <v>44044</v>
      </c>
    </row>
    <row r="45" spans="2:20" outlineLevel="1">
      <c r="B45" s="95">
        <f t="shared" si="1"/>
        <v>44075</v>
      </c>
      <c r="C45" s="92">
        <f>IF(F45&lt;&gt;0,-INDEX([6]Delta!$F$1:$EE$997,$L$13,$I45),0)</f>
        <v>46313.031939908862</v>
      </c>
      <c r="D45" s="88">
        <f>IF(F45&lt;&gt;0,VLOOKUP($J45,'Table 1'!$B$13:$C$33,2,FALSE)/12*1000*Study_MW,0)</f>
        <v>0</v>
      </c>
      <c r="E45" s="88">
        <f t="shared" si="15"/>
        <v>46313.031939908862</v>
      </c>
      <c r="F45" s="92">
        <f>INDEX([6]Delta!$F$1:$EE$997,$L$14,$I45)</f>
        <v>2638.25</v>
      </c>
      <c r="G45" s="93">
        <f t="shared" si="3"/>
        <v>17.554451602353403</v>
      </c>
      <c r="I45" s="94">
        <f t="shared" si="16"/>
        <v>35</v>
      </c>
      <c r="J45" s="90">
        <f t="shared" si="4"/>
        <v>2020</v>
      </c>
      <c r="K45" s="95">
        <f t="shared" si="17"/>
        <v>44075</v>
      </c>
    </row>
    <row r="46" spans="2:20" outlineLevel="1">
      <c r="B46" s="95">
        <f t="shared" si="1"/>
        <v>44105</v>
      </c>
      <c r="C46" s="92">
        <f>IF(F46&lt;&gt;0,-INDEX([6]Delta!$F$1:$EE$997,$L$13,$I46),0)</f>
        <v>48639.379783406854</v>
      </c>
      <c r="D46" s="88">
        <f>IF(F46&lt;&gt;0,VLOOKUP($J46,'Table 1'!$B$13:$C$33,2,FALSE)/12*1000*Study_MW,0)</f>
        <v>0</v>
      </c>
      <c r="E46" s="88">
        <f t="shared" si="15"/>
        <v>48639.379783406854</v>
      </c>
      <c r="F46" s="92">
        <f>INDEX([6]Delta!$F$1:$EE$997,$L$14,$I46)</f>
        <v>2527.7199999999998</v>
      </c>
      <c r="G46" s="93">
        <f t="shared" si="3"/>
        <v>19.24239226789631</v>
      </c>
      <c r="I46" s="94">
        <f t="shared" si="16"/>
        <v>36</v>
      </c>
      <c r="J46" s="90">
        <f t="shared" si="4"/>
        <v>2020</v>
      </c>
      <c r="K46" s="95">
        <f t="shared" si="17"/>
        <v>44105</v>
      </c>
    </row>
    <row r="47" spans="2:20" outlineLevel="1">
      <c r="B47" s="95">
        <f t="shared" si="1"/>
        <v>44136</v>
      </c>
      <c r="C47" s="92">
        <f>IF(F47&lt;&gt;0,-INDEX([6]Delta!$F$1:$EE$997,$L$13,$I47),0)</f>
        <v>49949.860184207559</v>
      </c>
      <c r="D47" s="88">
        <f>IF(F47&lt;&gt;0,VLOOKUP($J47,'Table 1'!$B$13:$C$33,2,FALSE)/12*1000*Study_MW,0)</f>
        <v>0</v>
      </c>
      <c r="E47" s="88">
        <f t="shared" si="15"/>
        <v>49949.860184207559</v>
      </c>
      <c r="F47" s="92">
        <f>INDEX([6]Delta!$F$1:$EE$997,$L$14,$I47)</f>
        <v>2521.9</v>
      </c>
      <c r="G47" s="93">
        <f t="shared" si="3"/>
        <v>19.806439662241786</v>
      </c>
      <c r="I47" s="94">
        <f t="shared" si="16"/>
        <v>37</v>
      </c>
      <c r="J47" s="90">
        <f t="shared" si="4"/>
        <v>2020</v>
      </c>
      <c r="K47" s="95">
        <f t="shared" si="17"/>
        <v>44136</v>
      </c>
    </row>
    <row r="48" spans="2:20" outlineLevel="1">
      <c r="B48" s="99">
        <f t="shared" si="1"/>
        <v>44166</v>
      </c>
      <c r="C48" s="96">
        <f>IF(F48&lt;&gt;0,-INDEX([6]Delta!$F$1:$EE$997,$L$13,$I48),0)</f>
        <v>58426.989067301154</v>
      </c>
      <c r="D48" s="97">
        <f>IF(F48&lt;&gt;0,VLOOKUP($J48,'Table 1'!$B$13:$C$33,2,FALSE)/12*1000*Study_MW,0)</f>
        <v>0</v>
      </c>
      <c r="E48" s="97">
        <f t="shared" si="15"/>
        <v>58426.989067301154</v>
      </c>
      <c r="F48" s="96">
        <f>INDEX([6]Delta!$F$1:$EE$997,$L$14,$I48)</f>
        <v>2481.9</v>
      </c>
      <c r="G48" s="98">
        <f t="shared" si="3"/>
        <v>23.54123416225519</v>
      </c>
      <c r="I48" s="81">
        <f t="shared" si="16"/>
        <v>38</v>
      </c>
      <c r="J48" s="90">
        <f t="shared" si="4"/>
        <v>2020</v>
      </c>
      <c r="K48" s="99">
        <f t="shared" si="17"/>
        <v>44166</v>
      </c>
    </row>
    <row r="49" spans="2:11" outlineLevel="1">
      <c r="B49" s="91">
        <f t="shared" si="1"/>
        <v>44197</v>
      </c>
      <c r="C49" s="86">
        <f>IF(F49&lt;&gt;0,-INDEX([6]Delta!$F$1:$EE$997,$L$13,$I49),0)</f>
        <v>-50863.127403303981</v>
      </c>
      <c r="D49" s="87">
        <f>IF(F49&lt;&gt;0,VLOOKUP($J49,'Table 1'!$B$13:$C$33,2,FALSE)/12*1000*Study_MW,0)</f>
        <v>123070.06515807829</v>
      </c>
      <c r="E49" s="87">
        <f t="shared" si="15"/>
        <v>72206.937754774306</v>
      </c>
      <c r="F49" s="86">
        <f>INDEX([6]Delta!$F$1:$EE$997,$L$14,$I49)</f>
        <v>2064.39</v>
      </c>
      <c r="G49" s="89">
        <f t="shared" si="3"/>
        <v>34.977372373812273</v>
      </c>
      <c r="I49" s="77">
        <f>I37+13</f>
        <v>40</v>
      </c>
      <c r="J49" s="90">
        <f t="shared" si="4"/>
        <v>2021</v>
      </c>
      <c r="K49" s="91">
        <f t="shared" si="17"/>
        <v>44197</v>
      </c>
    </row>
    <row r="50" spans="2:11" outlineLevel="1">
      <c r="B50" s="95">
        <f t="shared" si="1"/>
        <v>44228</v>
      </c>
      <c r="C50" s="92">
        <f>IF(F50&lt;&gt;0,-INDEX([6]Delta!$F$1:$EE$997,$L$13,$I50),0)</f>
        <v>-37784.581686288118</v>
      </c>
      <c r="D50" s="88">
        <f>IF(F50&lt;&gt;0,VLOOKUP($J50,'Table 1'!$B$13:$C$33,2,FALSE)/12*1000*Study_MW,0)</f>
        <v>123070.06515807829</v>
      </c>
      <c r="E50" s="88">
        <f t="shared" si="15"/>
        <v>85285.483471790169</v>
      </c>
      <c r="F50" s="92">
        <f>INDEX([6]Delta!$F$1:$EE$997,$L$14,$I50)</f>
        <v>1726.86</v>
      </c>
      <c r="G50" s="93">
        <f t="shared" si="3"/>
        <v>49.387607259297319</v>
      </c>
      <c r="I50" s="94">
        <f t="shared" si="16"/>
        <v>41</v>
      </c>
      <c r="J50" s="90">
        <f t="shared" si="4"/>
        <v>2021</v>
      </c>
      <c r="K50" s="95">
        <f t="shared" si="17"/>
        <v>44228</v>
      </c>
    </row>
    <row r="51" spans="2:11" outlineLevel="1">
      <c r="B51" s="95">
        <f t="shared" si="1"/>
        <v>44256</v>
      </c>
      <c r="C51" s="92">
        <f>IF(F51&lt;&gt;0,-INDEX([6]Delta!$F$1:$EE$997,$L$13,$I51),0)</f>
        <v>-28704.869267567992</v>
      </c>
      <c r="D51" s="88">
        <f>IF(F51&lt;&gt;0,VLOOKUP($J51,'Table 1'!$B$13:$C$33,2,FALSE)/12*1000*Study_MW,0)</f>
        <v>123070.06515807829</v>
      </c>
      <c r="E51" s="88">
        <f t="shared" si="15"/>
        <v>94365.195890510295</v>
      </c>
      <c r="F51" s="92">
        <f>INDEX([6]Delta!$F$1:$EE$997,$L$14,$I51)</f>
        <v>2109.59</v>
      </c>
      <c r="G51" s="93">
        <f t="shared" si="3"/>
        <v>44.731533563635722</v>
      </c>
      <c r="I51" s="94">
        <f t="shared" si="16"/>
        <v>42</v>
      </c>
      <c r="J51" s="90">
        <f t="shared" si="4"/>
        <v>2021</v>
      </c>
      <c r="K51" s="95">
        <f t="shared" si="17"/>
        <v>44256</v>
      </c>
    </row>
    <row r="52" spans="2:11" outlineLevel="1">
      <c r="B52" s="95">
        <f t="shared" si="1"/>
        <v>44287</v>
      </c>
      <c r="C52" s="92">
        <f>IF(F52&lt;&gt;0,-INDEX([6]Delta!$F$1:$EE$997,$L$13,$I52),0)</f>
        <v>-15802.564705565572</v>
      </c>
      <c r="D52" s="88">
        <f>IF(F52&lt;&gt;0,VLOOKUP($J52,'Table 1'!$B$13:$C$33,2,FALSE)/12*1000*Study_MW,0)</f>
        <v>123070.06515807829</v>
      </c>
      <c r="E52" s="88">
        <f t="shared" si="15"/>
        <v>107267.50045251272</v>
      </c>
      <c r="F52" s="92">
        <f>INDEX([6]Delta!$F$1:$EE$997,$L$14,$I52)</f>
        <v>1813.23</v>
      </c>
      <c r="G52" s="93">
        <f t="shared" si="3"/>
        <v>59.158242722937914</v>
      </c>
      <c r="I52" s="94">
        <f t="shared" si="16"/>
        <v>43</v>
      </c>
      <c r="J52" s="90">
        <f t="shared" si="4"/>
        <v>2021</v>
      </c>
      <c r="K52" s="95">
        <f t="shared" si="17"/>
        <v>44287</v>
      </c>
    </row>
    <row r="53" spans="2:11" outlineLevel="1">
      <c r="B53" s="95">
        <f t="shared" si="1"/>
        <v>44317</v>
      </c>
      <c r="C53" s="92">
        <f>IF(F53&lt;&gt;0,-INDEX([6]Delta!$F$1:$EE$997,$L$13,$I53),0)</f>
        <v>-9567.8890635818243</v>
      </c>
      <c r="D53" s="88">
        <f>IF(F53&lt;&gt;0,VLOOKUP($J53,'Table 1'!$B$13:$C$33,2,FALSE)/12*1000*Study_MW,0)</f>
        <v>123070.06515807829</v>
      </c>
      <c r="E53" s="88">
        <f t="shared" si="15"/>
        <v>113502.17609449646</v>
      </c>
      <c r="F53" s="92">
        <f>INDEX([6]Delta!$F$1:$EE$997,$L$14,$I53)</f>
        <v>1789.22</v>
      </c>
      <c r="G53" s="93">
        <f t="shared" si="3"/>
        <v>63.436679723285266</v>
      </c>
      <c r="I53" s="94">
        <f t="shared" si="16"/>
        <v>44</v>
      </c>
      <c r="J53" s="90">
        <f t="shared" si="4"/>
        <v>2021</v>
      </c>
      <c r="K53" s="95">
        <f t="shared" si="17"/>
        <v>44317</v>
      </c>
    </row>
    <row r="54" spans="2:11" outlineLevel="1">
      <c r="B54" s="95">
        <f t="shared" si="1"/>
        <v>44348</v>
      </c>
      <c r="C54" s="92">
        <f>IF(F54&lt;&gt;0,-INDEX([6]Delta!$F$1:$EE$997,$L$13,$I54),0)</f>
        <v>842.16182780265808</v>
      </c>
      <c r="D54" s="88">
        <f>IF(F54&lt;&gt;0,VLOOKUP($J54,'Table 1'!$B$13:$C$33,2,FALSE)/12*1000*Study_MW,0)</f>
        <v>123070.06515807829</v>
      </c>
      <c r="E54" s="88">
        <f t="shared" si="15"/>
        <v>123912.22698588094</v>
      </c>
      <c r="F54" s="92">
        <f>INDEX([6]Delta!$F$1:$EE$997,$L$14,$I54)</f>
        <v>2245.64</v>
      </c>
      <c r="G54" s="93">
        <f t="shared" si="3"/>
        <v>55.179025572166935</v>
      </c>
      <c r="I54" s="94">
        <f t="shared" si="16"/>
        <v>45</v>
      </c>
      <c r="J54" s="90">
        <f t="shared" si="4"/>
        <v>2021</v>
      </c>
      <c r="K54" s="95">
        <f t="shared" si="17"/>
        <v>44348</v>
      </c>
    </row>
    <row r="55" spans="2:11" outlineLevel="1">
      <c r="B55" s="95">
        <f t="shared" si="1"/>
        <v>44378</v>
      </c>
      <c r="C55" s="92">
        <f>IF(F55&lt;&gt;0,-INDEX([6]Delta!$F$1:$EE$997,$L$13,$I55),0)</f>
        <v>17417.68304926157</v>
      </c>
      <c r="D55" s="88">
        <f>IF(F55&lt;&gt;0,VLOOKUP($J55,'Table 1'!$B$13:$C$33,2,FALSE)/12*1000*Study_MW,0)</f>
        <v>123070.06515807829</v>
      </c>
      <c r="E55" s="88">
        <f t="shared" si="15"/>
        <v>140487.74820733984</v>
      </c>
      <c r="F55" s="92">
        <f>INDEX([6]Delta!$F$1:$EE$997,$L$14,$I55)</f>
        <v>2583.9</v>
      </c>
      <c r="G55" s="93">
        <f t="shared" si="3"/>
        <v>54.37042772837178</v>
      </c>
      <c r="I55" s="94">
        <f t="shared" si="16"/>
        <v>46</v>
      </c>
      <c r="J55" s="90">
        <f t="shared" si="4"/>
        <v>2021</v>
      </c>
      <c r="K55" s="95">
        <f t="shared" si="17"/>
        <v>44378</v>
      </c>
    </row>
    <row r="56" spans="2:11" outlineLevel="1">
      <c r="B56" s="95">
        <f t="shared" si="1"/>
        <v>44409</v>
      </c>
      <c r="C56" s="92">
        <f>IF(F56&lt;&gt;0,-INDEX([6]Delta!$F$1:$EE$997,$L$13,$I56),0)</f>
        <v>17786.952333003283</v>
      </c>
      <c r="D56" s="88">
        <f>IF(F56&lt;&gt;0,VLOOKUP($J56,'Table 1'!$B$13:$C$33,2,FALSE)/12*1000*Study_MW,0)</f>
        <v>123070.06515807829</v>
      </c>
      <c r="E56" s="88">
        <f t="shared" si="15"/>
        <v>140857.01749108155</v>
      </c>
      <c r="F56" s="92">
        <f>INDEX([6]Delta!$F$1:$EE$997,$L$14,$I56)</f>
        <v>2688.27</v>
      </c>
      <c r="G56" s="93">
        <f t="shared" si="3"/>
        <v>52.396901163603935</v>
      </c>
      <c r="I56" s="94">
        <f t="shared" si="16"/>
        <v>47</v>
      </c>
      <c r="J56" s="90">
        <f t="shared" si="4"/>
        <v>2021</v>
      </c>
      <c r="K56" s="95">
        <f t="shared" si="17"/>
        <v>44409</v>
      </c>
    </row>
    <row r="57" spans="2:11" outlineLevel="1">
      <c r="B57" s="95">
        <f t="shared" si="1"/>
        <v>44440</v>
      </c>
      <c r="C57" s="92">
        <f>IF(F57&lt;&gt;0,-INDEX([6]Delta!$F$1:$EE$997,$L$13,$I57),0)</f>
        <v>8647.6523734778166</v>
      </c>
      <c r="D57" s="88">
        <f>IF(F57&lt;&gt;0,VLOOKUP($J57,'Table 1'!$B$13:$C$33,2,FALSE)/12*1000*Study_MW,0)</f>
        <v>123070.06515807829</v>
      </c>
      <c r="E57" s="88">
        <f t="shared" si="15"/>
        <v>131717.71753155609</v>
      </c>
      <c r="F57" s="92">
        <f>INDEX([6]Delta!$F$1:$EE$997,$L$14,$I57)</f>
        <v>2638.25</v>
      </c>
      <c r="G57" s="93">
        <f t="shared" si="3"/>
        <v>49.926169821493829</v>
      </c>
      <c r="I57" s="94">
        <f t="shared" si="16"/>
        <v>48</v>
      </c>
      <c r="J57" s="90">
        <f t="shared" si="4"/>
        <v>2021</v>
      </c>
      <c r="K57" s="95">
        <f t="shared" si="17"/>
        <v>44440</v>
      </c>
    </row>
    <row r="58" spans="2:11" outlineLevel="1">
      <c r="B58" s="95">
        <f t="shared" si="1"/>
        <v>44470</v>
      </c>
      <c r="C58" s="92">
        <f>IF(F58&lt;&gt;0,-INDEX([6]Delta!$F$1:$EE$997,$L$13,$I58),0)</f>
        <v>-8623.6658176928759</v>
      </c>
      <c r="D58" s="88">
        <f>IF(F58&lt;&gt;0,VLOOKUP($J58,'Table 1'!$B$13:$C$33,2,FALSE)/12*1000*Study_MW,0)</f>
        <v>123070.06515807829</v>
      </c>
      <c r="E58" s="88">
        <f t="shared" si="15"/>
        <v>114446.39934038541</v>
      </c>
      <c r="F58" s="92">
        <f>INDEX([6]Delta!$F$1:$EE$997,$L$14,$I58)</f>
        <v>2527.7199999999998</v>
      </c>
      <c r="G58" s="93">
        <f t="shared" si="3"/>
        <v>45.2765335323475</v>
      </c>
      <c r="I58" s="94">
        <f t="shared" si="16"/>
        <v>49</v>
      </c>
      <c r="J58" s="90">
        <f t="shared" si="4"/>
        <v>2021</v>
      </c>
      <c r="K58" s="95">
        <f t="shared" si="17"/>
        <v>44470</v>
      </c>
    </row>
    <row r="59" spans="2:11" outlineLevel="1">
      <c r="B59" s="95">
        <f t="shared" si="1"/>
        <v>44501</v>
      </c>
      <c r="C59" s="92">
        <f>IF(F59&lt;&gt;0,-INDEX([6]Delta!$F$1:$EE$997,$L$13,$I59),0)</f>
        <v>-33496.581589654088</v>
      </c>
      <c r="D59" s="88">
        <f>IF(F59&lt;&gt;0,VLOOKUP($J59,'Table 1'!$B$13:$C$33,2,FALSE)/12*1000*Study_MW,0)</f>
        <v>123070.06515807829</v>
      </c>
      <c r="E59" s="88">
        <f t="shared" si="15"/>
        <v>89573.483568424199</v>
      </c>
      <c r="F59" s="92">
        <f>INDEX([6]Delta!$F$1:$EE$997,$L$14,$I59)</f>
        <v>2521.9</v>
      </c>
      <c r="G59" s="93">
        <f t="shared" si="3"/>
        <v>35.518253526477736</v>
      </c>
      <c r="I59" s="94">
        <f t="shared" si="16"/>
        <v>50</v>
      </c>
      <c r="J59" s="90">
        <f t="shared" si="4"/>
        <v>2021</v>
      </c>
      <c r="K59" s="95">
        <f t="shared" si="17"/>
        <v>44501</v>
      </c>
    </row>
    <row r="60" spans="2:11" outlineLevel="1">
      <c r="B60" s="99">
        <f t="shared" si="1"/>
        <v>44531</v>
      </c>
      <c r="C60" s="96">
        <f>IF(F60&lt;&gt;0,-INDEX([6]Delta!$F$1:$EE$997,$L$13,$I60),0)</f>
        <v>-38578.615760207176</v>
      </c>
      <c r="D60" s="97">
        <f>IF(F60&lt;&gt;0,VLOOKUP($J60,'Table 1'!$B$13:$C$33,2,FALSE)/12*1000*Study_MW,0)</f>
        <v>123070.06515807829</v>
      </c>
      <c r="E60" s="97">
        <f t="shared" si="15"/>
        <v>84491.449397871111</v>
      </c>
      <c r="F60" s="96">
        <f>INDEX([6]Delta!$F$1:$EE$997,$L$14,$I60)</f>
        <v>2481.9</v>
      </c>
      <c r="G60" s="98">
        <f t="shared" si="3"/>
        <v>34.043051451658449</v>
      </c>
      <c r="I60" s="81">
        <f t="shared" si="16"/>
        <v>51</v>
      </c>
      <c r="J60" s="90">
        <f t="shared" si="4"/>
        <v>2021</v>
      </c>
      <c r="K60" s="99">
        <f t="shared" si="17"/>
        <v>44531</v>
      </c>
    </row>
    <row r="61" spans="2:11" outlineLevel="1">
      <c r="B61" s="91">
        <f t="shared" si="1"/>
        <v>44562</v>
      </c>
      <c r="C61" s="86">
        <f>IF(F61&lt;&gt;0,-INDEX([6]Delta!$F$1:$EE$997,$L$13,$I61),0)</f>
        <v>-48545.717330276966</v>
      </c>
      <c r="D61" s="87">
        <f>IF(F61&lt;&gt;0,VLOOKUP($J61,'Table 1'!$B$13:$C$33,2,FALSE)/12*1000*Study_MW,0)</f>
        <v>125894.27083333356</v>
      </c>
      <c r="E61" s="87">
        <f t="shared" si="15"/>
        <v>77348.553503056595</v>
      </c>
      <c r="F61" s="86">
        <f>INDEX([6]Delta!$F$1:$EE$997,$L$14,$I61)</f>
        <v>2064.39</v>
      </c>
      <c r="G61" s="89">
        <f t="shared" si="3"/>
        <v>37.467994663342004</v>
      </c>
      <c r="I61" s="77">
        <f>I49+13</f>
        <v>53</v>
      </c>
      <c r="J61" s="90">
        <f t="shared" si="4"/>
        <v>2022</v>
      </c>
      <c r="K61" s="91">
        <f t="shared" si="17"/>
        <v>44562</v>
      </c>
    </row>
    <row r="62" spans="2:11" outlineLevel="1">
      <c r="B62" s="95">
        <f t="shared" si="1"/>
        <v>44593</v>
      </c>
      <c r="C62" s="92">
        <f>IF(F62&lt;&gt;0,-INDEX([6]Delta!$F$1:$EE$997,$L$13,$I62),0)</f>
        <v>-37216.281221926212</v>
      </c>
      <c r="D62" s="88">
        <f>IF(F62&lt;&gt;0,VLOOKUP($J62,'Table 1'!$B$13:$C$33,2,FALSE)/12*1000*Study_MW,0)</f>
        <v>125894.27083333356</v>
      </c>
      <c r="E62" s="88">
        <f t="shared" si="15"/>
        <v>88677.989611407349</v>
      </c>
      <c r="F62" s="92">
        <f>INDEX([6]Delta!$F$1:$EE$997,$L$14,$I62)</f>
        <v>1726.86</v>
      </c>
      <c r="G62" s="93">
        <f t="shared" si="3"/>
        <v>51.352159185693893</v>
      </c>
      <c r="I62" s="94">
        <f t="shared" si="16"/>
        <v>54</v>
      </c>
      <c r="J62" s="90">
        <f t="shared" si="4"/>
        <v>2022</v>
      </c>
      <c r="K62" s="95">
        <f t="shared" si="17"/>
        <v>44593</v>
      </c>
    </row>
    <row r="63" spans="2:11" outlineLevel="1">
      <c r="B63" s="95">
        <f t="shared" si="1"/>
        <v>44621</v>
      </c>
      <c r="C63" s="92">
        <f>IF(F63&lt;&gt;0,-INDEX([6]Delta!$F$1:$EE$997,$L$13,$I63),0)</f>
        <v>-29596.74839194119</v>
      </c>
      <c r="D63" s="88">
        <f>IF(F63&lt;&gt;0,VLOOKUP($J63,'Table 1'!$B$13:$C$33,2,FALSE)/12*1000*Study_MW,0)</f>
        <v>125894.27083333356</v>
      </c>
      <c r="E63" s="88">
        <f t="shared" si="15"/>
        <v>96297.522441392372</v>
      </c>
      <c r="F63" s="92">
        <f>INDEX([6]Delta!$F$1:$EE$997,$L$14,$I63)</f>
        <v>2109.59</v>
      </c>
      <c r="G63" s="93">
        <f t="shared" si="3"/>
        <v>45.647506122702687</v>
      </c>
      <c r="I63" s="94">
        <f t="shared" si="16"/>
        <v>55</v>
      </c>
      <c r="J63" s="90">
        <f t="shared" si="4"/>
        <v>2022</v>
      </c>
      <c r="K63" s="95">
        <f t="shared" si="17"/>
        <v>44621</v>
      </c>
    </row>
    <row r="64" spans="2:11" outlineLevel="1">
      <c r="B64" s="95">
        <f t="shared" si="1"/>
        <v>44652</v>
      </c>
      <c r="C64" s="92">
        <f>IF(F64&lt;&gt;0,-INDEX([6]Delta!$F$1:$EE$997,$L$13,$I64),0)</f>
        <v>-17329.269616365433</v>
      </c>
      <c r="D64" s="88">
        <f>IF(F64&lt;&gt;0,VLOOKUP($J64,'Table 1'!$B$13:$C$33,2,FALSE)/12*1000*Study_MW,0)</f>
        <v>125894.27083333356</v>
      </c>
      <c r="E64" s="88">
        <f t="shared" si="15"/>
        <v>108565.00121696813</v>
      </c>
      <c r="F64" s="92">
        <f>INDEX([6]Delta!$F$1:$EE$997,$L$14,$I64)</f>
        <v>1813.23</v>
      </c>
      <c r="G64" s="93">
        <f t="shared" si="3"/>
        <v>59.87381700995909</v>
      </c>
      <c r="I64" s="94">
        <f t="shared" si="16"/>
        <v>56</v>
      </c>
      <c r="J64" s="90">
        <f t="shared" si="4"/>
        <v>2022</v>
      </c>
      <c r="K64" s="95">
        <f t="shared" si="17"/>
        <v>44652</v>
      </c>
    </row>
    <row r="65" spans="2:11" outlineLevel="1">
      <c r="B65" s="95">
        <f t="shared" si="1"/>
        <v>44682</v>
      </c>
      <c r="C65" s="92">
        <f>IF(F65&lt;&gt;0,-INDEX([6]Delta!$F$1:$EE$997,$L$13,$I65),0)</f>
        <v>-9563.7054433524609</v>
      </c>
      <c r="D65" s="88">
        <f>IF(F65&lt;&gt;0,VLOOKUP($J65,'Table 1'!$B$13:$C$33,2,FALSE)/12*1000*Study_MW,0)</f>
        <v>125894.27083333356</v>
      </c>
      <c r="E65" s="88">
        <f t="shared" si="15"/>
        <v>116330.5653899811</v>
      </c>
      <c r="F65" s="92">
        <f>INDEX([6]Delta!$F$1:$EE$997,$L$14,$I65)</f>
        <v>1789.22</v>
      </c>
      <c r="G65" s="93">
        <f t="shared" si="3"/>
        <v>65.017474312818493</v>
      </c>
      <c r="I65" s="94">
        <f t="shared" si="16"/>
        <v>57</v>
      </c>
      <c r="J65" s="90">
        <f t="shared" si="4"/>
        <v>2022</v>
      </c>
      <c r="K65" s="95">
        <f t="shared" si="17"/>
        <v>44682</v>
      </c>
    </row>
    <row r="66" spans="2:11" outlineLevel="1">
      <c r="B66" s="95">
        <f t="shared" si="1"/>
        <v>44713</v>
      </c>
      <c r="C66" s="92">
        <f>IF(F66&lt;&gt;0,-INDEX([6]Delta!$F$1:$EE$997,$L$13,$I66),0)</f>
        <v>1958.4667630046606</v>
      </c>
      <c r="D66" s="88">
        <f>IF(F66&lt;&gt;0,VLOOKUP($J66,'Table 1'!$B$13:$C$33,2,FALSE)/12*1000*Study_MW,0)</f>
        <v>125894.27083333356</v>
      </c>
      <c r="E66" s="88">
        <f t="shared" si="15"/>
        <v>127852.73759633822</v>
      </c>
      <c r="F66" s="92">
        <f>INDEX([6]Delta!$F$1:$EE$997,$L$14,$I66)</f>
        <v>2245.64</v>
      </c>
      <c r="G66" s="93">
        <f t="shared" si="3"/>
        <v>56.933763914224109</v>
      </c>
      <c r="I66" s="94">
        <f t="shared" si="16"/>
        <v>58</v>
      </c>
      <c r="J66" s="90">
        <f t="shared" si="4"/>
        <v>2022</v>
      </c>
      <c r="K66" s="95">
        <f t="shared" si="17"/>
        <v>44713</v>
      </c>
    </row>
    <row r="67" spans="2:11" outlineLevel="1">
      <c r="B67" s="95">
        <f t="shared" si="1"/>
        <v>44743</v>
      </c>
      <c r="C67" s="92">
        <f>IF(F67&lt;&gt;0,-INDEX([6]Delta!$F$1:$EE$997,$L$13,$I67),0)</f>
        <v>18613.484994083643</v>
      </c>
      <c r="D67" s="88">
        <f>IF(F67&lt;&gt;0,VLOOKUP($J67,'Table 1'!$B$13:$C$33,2,FALSE)/12*1000*Study_MW,0)</f>
        <v>125894.27083333356</v>
      </c>
      <c r="E67" s="88">
        <f t="shared" si="15"/>
        <v>144507.75582741719</v>
      </c>
      <c r="F67" s="92">
        <f>INDEX([6]Delta!$F$1:$EE$997,$L$14,$I67)</f>
        <v>2583.9</v>
      </c>
      <c r="G67" s="93">
        <f t="shared" si="3"/>
        <v>55.926218440116564</v>
      </c>
      <c r="I67" s="94">
        <f t="shared" si="16"/>
        <v>59</v>
      </c>
      <c r="J67" s="90">
        <f t="shared" si="4"/>
        <v>2022</v>
      </c>
      <c r="K67" s="95">
        <f t="shared" si="17"/>
        <v>44743</v>
      </c>
    </row>
    <row r="68" spans="2:11" outlineLevel="1">
      <c r="B68" s="95">
        <f t="shared" si="1"/>
        <v>44774</v>
      </c>
      <c r="C68" s="92">
        <f>IF(F68&lt;&gt;0,-INDEX([6]Delta!$F$1:$EE$997,$L$13,$I68),0)</f>
        <v>18747.281242415309</v>
      </c>
      <c r="D68" s="88">
        <f>IF(F68&lt;&gt;0,VLOOKUP($J68,'Table 1'!$B$13:$C$33,2,FALSE)/12*1000*Study_MW,0)</f>
        <v>125894.27083333356</v>
      </c>
      <c r="E68" s="88">
        <f t="shared" si="15"/>
        <v>144641.55207574886</v>
      </c>
      <c r="F68" s="92">
        <f>INDEX([6]Delta!$F$1:$EE$997,$L$14,$I68)</f>
        <v>2688.27</v>
      </c>
      <c r="G68" s="93">
        <f t="shared" si="3"/>
        <v>53.804696729029772</v>
      </c>
      <c r="I68" s="94">
        <f t="shared" si="16"/>
        <v>60</v>
      </c>
      <c r="J68" s="90">
        <f t="shared" si="4"/>
        <v>2022</v>
      </c>
      <c r="K68" s="95">
        <f t="shared" si="17"/>
        <v>44774</v>
      </c>
    </row>
    <row r="69" spans="2:11" outlineLevel="1">
      <c r="B69" s="95">
        <f t="shared" si="1"/>
        <v>44805</v>
      </c>
      <c r="C69" s="92">
        <f>IF(F69&lt;&gt;0,-INDEX([6]Delta!$F$1:$EE$997,$L$13,$I69),0)</f>
        <v>9388.2033544182777</v>
      </c>
      <c r="D69" s="88">
        <f>IF(F69&lt;&gt;0,VLOOKUP($J69,'Table 1'!$B$13:$C$33,2,FALSE)/12*1000*Study_MW,0)</f>
        <v>125894.27083333356</v>
      </c>
      <c r="E69" s="88">
        <f t="shared" si="15"/>
        <v>135282.47418775182</v>
      </c>
      <c r="F69" s="92">
        <f>INDEX([6]Delta!$F$1:$EE$997,$L$14,$I69)</f>
        <v>2638.25</v>
      </c>
      <c r="G69" s="93">
        <f t="shared" si="3"/>
        <v>51.277352103762652</v>
      </c>
      <c r="I69" s="94">
        <f t="shared" si="16"/>
        <v>61</v>
      </c>
      <c r="J69" s="90">
        <f t="shared" si="4"/>
        <v>2022</v>
      </c>
      <c r="K69" s="95">
        <f t="shared" si="17"/>
        <v>44805</v>
      </c>
    </row>
    <row r="70" spans="2:11" outlineLevel="1">
      <c r="B70" s="95">
        <f t="shared" si="1"/>
        <v>44835</v>
      </c>
      <c r="C70" s="92">
        <f>IF(F70&lt;&gt;0,-INDEX([6]Delta!$F$1:$EE$997,$L$13,$I70),0)</f>
        <v>-9458.787075728178</v>
      </c>
      <c r="D70" s="88">
        <f>IF(F70&lt;&gt;0,VLOOKUP($J70,'Table 1'!$B$13:$C$33,2,FALSE)/12*1000*Study_MW,0)</f>
        <v>125894.27083333356</v>
      </c>
      <c r="E70" s="88">
        <f t="shared" si="15"/>
        <v>116435.48375760538</v>
      </c>
      <c r="F70" s="92">
        <f>INDEX([6]Delta!$F$1:$EE$997,$L$14,$I70)</f>
        <v>2527.7199999999998</v>
      </c>
      <c r="G70" s="93">
        <f t="shared" si="3"/>
        <v>46.063442057508503</v>
      </c>
      <c r="I70" s="94">
        <f t="shared" si="16"/>
        <v>62</v>
      </c>
      <c r="J70" s="90">
        <f t="shared" si="4"/>
        <v>2022</v>
      </c>
      <c r="K70" s="95">
        <f t="shared" si="17"/>
        <v>44835</v>
      </c>
    </row>
    <row r="71" spans="2:11" outlineLevel="1">
      <c r="B71" s="95">
        <f t="shared" si="1"/>
        <v>44866</v>
      </c>
      <c r="C71" s="92">
        <f>IF(F71&lt;&gt;0,-INDEX([6]Delta!$F$1:$EE$997,$L$13,$I71),0)</f>
        <v>-34229.894667595625</v>
      </c>
      <c r="D71" s="88">
        <f>IF(F71&lt;&gt;0,VLOOKUP($J71,'Table 1'!$B$13:$C$33,2,FALSE)/12*1000*Study_MW,0)</f>
        <v>125894.27083333356</v>
      </c>
      <c r="E71" s="88">
        <f t="shared" si="15"/>
        <v>91664.376165737936</v>
      </c>
      <c r="F71" s="92">
        <f>INDEX([6]Delta!$F$1:$EE$997,$L$14,$I71)</f>
        <v>2521.9</v>
      </c>
      <c r="G71" s="93">
        <f t="shared" si="3"/>
        <v>36.347347700439322</v>
      </c>
      <c r="I71" s="94">
        <f t="shared" si="16"/>
        <v>63</v>
      </c>
      <c r="J71" s="90">
        <f t="shared" si="4"/>
        <v>2022</v>
      </c>
      <c r="K71" s="95">
        <f t="shared" si="17"/>
        <v>44866</v>
      </c>
    </row>
    <row r="72" spans="2:11" outlineLevel="1">
      <c r="B72" s="99">
        <f t="shared" si="1"/>
        <v>44896</v>
      </c>
      <c r="C72" s="96">
        <f>IF(F72&lt;&gt;0,-INDEX([6]Delta!$F$1:$EE$997,$L$13,$I72),0)</f>
        <v>-40178.988278359175</v>
      </c>
      <c r="D72" s="97">
        <f>IF(F72&lt;&gt;0,VLOOKUP($J72,'Table 1'!$B$13:$C$33,2,FALSE)/12*1000*Study_MW,0)</f>
        <v>125894.27083333356</v>
      </c>
      <c r="E72" s="97">
        <f t="shared" si="15"/>
        <v>85715.282554974387</v>
      </c>
      <c r="F72" s="96">
        <f>INDEX([6]Delta!$F$1:$EE$997,$L$14,$I72)</f>
        <v>2481.9</v>
      </c>
      <c r="G72" s="98">
        <f t="shared" si="3"/>
        <v>34.536154782615895</v>
      </c>
      <c r="I72" s="81">
        <f t="shared" si="16"/>
        <v>64</v>
      </c>
      <c r="J72" s="90">
        <f t="shared" si="4"/>
        <v>2022</v>
      </c>
      <c r="K72" s="99">
        <f t="shared" si="17"/>
        <v>44896</v>
      </c>
    </row>
    <row r="73" spans="2:11" outlineLevel="1">
      <c r="B73" s="91">
        <f t="shared" si="1"/>
        <v>44927</v>
      </c>
      <c r="C73" s="86">
        <f>IF(F73&lt;&gt;0,-INDEX([6]Delta!$F$1:$EE$997,$L$13,$I73),0)</f>
        <v>-54029.801886335015</v>
      </c>
      <c r="D73" s="87">
        <f>IF(F73&lt;&gt;0,VLOOKUP($J73,'Table 1'!$B$13:$C$33,2,FALSE)/12*1000*Study_MW,0)</f>
        <v>128784.89583333356</v>
      </c>
      <c r="E73" s="87">
        <f t="shared" si="15"/>
        <v>74755.093946998546</v>
      </c>
      <c r="F73" s="86">
        <f>INDEX([6]Delta!$F$1:$EE$997,$L$14,$I73)</f>
        <v>2064.39</v>
      </c>
      <c r="G73" s="89">
        <f t="shared" si="3"/>
        <v>36.211710939792653</v>
      </c>
      <c r="I73" s="77">
        <f>I61+13</f>
        <v>66</v>
      </c>
      <c r="J73" s="90">
        <f t="shared" si="4"/>
        <v>2023</v>
      </c>
      <c r="K73" s="91">
        <f t="shared" si="17"/>
        <v>44927</v>
      </c>
    </row>
    <row r="74" spans="2:11" outlineLevel="1">
      <c r="B74" s="95">
        <f t="shared" si="1"/>
        <v>44958</v>
      </c>
      <c r="C74" s="92">
        <f>IF(F74&lt;&gt;0,-INDEX([6]Delta!$F$1:$EE$997,$L$13,$I74),0)</f>
        <v>-39087.648852720857</v>
      </c>
      <c r="D74" s="88">
        <f>IF(F74&lt;&gt;0,VLOOKUP($J74,'Table 1'!$B$13:$C$33,2,FALSE)/12*1000*Study_MW,0)</f>
        <v>128784.89583333356</v>
      </c>
      <c r="E74" s="88">
        <f t="shared" si="15"/>
        <v>89697.246980612705</v>
      </c>
      <c r="F74" s="92">
        <f>INDEX([6]Delta!$F$1:$EE$997,$L$14,$I74)</f>
        <v>1726.86</v>
      </c>
      <c r="G74" s="93">
        <f t="shared" si="3"/>
        <v>51.942396593014323</v>
      </c>
      <c r="I74" s="94">
        <f t="shared" si="16"/>
        <v>67</v>
      </c>
      <c r="J74" s="90">
        <f t="shared" si="4"/>
        <v>2023</v>
      </c>
      <c r="K74" s="95">
        <f t="shared" si="17"/>
        <v>44958</v>
      </c>
    </row>
    <row r="75" spans="2:11" outlineLevel="1">
      <c r="B75" s="95">
        <f t="shared" si="1"/>
        <v>44986</v>
      </c>
      <c r="C75" s="92">
        <f>IF(F75&lt;&gt;0,-INDEX([6]Delta!$F$1:$EE$997,$L$13,$I75),0)</f>
        <v>-28979.072830960155</v>
      </c>
      <c r="D75" s="88">
        <f>IF(F75&lt;&gt;0,VLOOKUP($J75,'Table 1'!$B$13:$C$33,2,FALSE)/12*1000*Study_MW,0)</f>
        <v>128784.89583333356</v>
      </c>
      <c r="E75" s="88">
        <f t="shared" si="15"/>
        <v>99805.823002373407</v>
      </c>
      <c r="F75" s="92">
        <f>INDEX([6]Delta!$F$1:$EE$997,$L$14,$I75)</f>
        <v>2109.59</v>
      </c>
      <c r="G75" s="93">
        <f t="shared" si="3"/>
        <v>47.310530957377217</v>
      </c>
      <c r="I75" s="94">
        <f t="shared" si="16"/>
        <v>68</v>
      </c>
      <c r="J75" s="90">
        <f t="shared" si="4"/>
        <v>2023</v>
      </c>
      <c r="K75" s="95">
        <f t="shared" si="17"/>
        <v>44986</v>
      </c>
    </row>
    <row r="76" spans="2:11" outlineLevel="1">
      <c r="B76" s="95">
        <f t="shared" si="1"/>
        <v>45017</v>
      </c>
      <c r="C76" s="92">
        <f>IF(F76&lt;&gt;0,-INDEX([6]Delta!$F$1:$EE$997,$L$13,$I76),0)</f>
        <v>-17148.522217035294</v>
      </c>
      <c r="D76" s="88">
        <f>IF(F76&lt;&gt;0,VLOOKUP($J76,'Table 1'!$B$13:$C$33,2,FALSE)/12*1000*Study_MW,0)</f>
        <v>128784.89583333356</v>
      </c>
      <c r="E76" s="88">
        <f t="shared" si="15"/>
        <v>111636.37361629827</v>
      </c>
      <c r="F76" s="92">
        <f>INDEX([6]Delta!$F$1:$EE$997,$L$14,$I76)</f>
        <v>1813.23</v>
      </c>
      <c r="G76" s="93">
        <f t="shared" si="3"/>
        <v>61.56768507927746</v>
      </c>
      <c r="I76" s="94">
        <f t="shared" si="16"/>
        <v>69</v>
      </c>
      <c r="J76" s="90">
        <f t="shared" si="4"/>
        <v>2023</v>
      </c>
      <c r="K76" s="95">
        <f t="shared" si="17"/>
        <v>45017</v>
      </c>
    </row>
    <row r="77" spans="2:11" outlineLevel="1">
      <c r="B77" s="95">
        <f t="shared" si="1"/>
        <v>45047</v>
      </c>
      <c r="C77" s="92">
        <f>IF(F77&lt;&gt;0,-INDEX([6]Delta!$F$1:$EE$997,$L$13,$I77),0)</f>
        <v>-10859.315255314112</v>
      </c>
      <c r="D77" s="88">
        <f>IF(F77&lt;&gt;0,VLOOKUP($J77,'Table 1'!$B$13:$C$33,2,FALSE)/12*1000*Study_MW,0)</f>
        <v>128784.89583333356</v>
      </c>
      <c r="E77" s="88">
        <f t="shared" si="15"/>
        <v>117925.58057801945</v>
      </c>
      <c r="F77" s="92">
        <f>INDEX([6]Delta!$F$1:$EE$997,$L$14,$I77)</f>
        <v>1789.22</v>
      </c>
      <c r="G77" s="93">
        <f t="shared" si="3"/>
        <v>65.908932707000503</v>
      </c>
      <c r="I77" s="94">
        <f t="shared" si="16"/>
        <v>70</v>
      </c>
      <c r="J77" s="90">
        <f t="shared" si="4"/>
        <v>2023</v>
      </c>
      <c r="K77" s="95">
        <f t="shared" si="17"/>
        <v>45047</v>
      </c>
    </row>
    <row r="78" spans="2:11" outlineLevel="1">
      <c r="B78" s="95">
        <f t="shared" ref="B78:B141" si="31">EDATE(B77,1)</f>
        <v>45078</v>
      </c>
      <c r="C78" s="92">
        <f>IF(F78&lt;&gt;0,-INDEX([6]Delta!$F$1:$EE$997,$L$13,$I78),0)</f>
        <v>-333.73396900296211</v>
      </c>
      <c r="D78" s="88">
        <f>IF(F78&lt;&gt;0,VLOOKUP($J78,'Table 1'!$B$13:$C$33,2,FALSE)/12*1000*Study_MW,0)</f>
        <v>128784.89583333356</v>
      </c>
      <c r="E78" s="88">
        <f t="shared" ref="E78:E141" si="32">C78+D78</f>
        <v>128451.1618643306</v>
      </c>
      <c r="F78" s="92">
        <f>INDEX([6]Delta!$F$1:$EE$997,$L$14,$I78)</f>
        <v>2245.64</v>
      </c>
      <c r="G78" s="93">
        <f t="shared" ref="G78:G141" si="33">IF(ISNUMBER($F78),E78/$F78,"")</f>
        <v>57.200246639857951</v>
      </c>
      <c r="I78" s="94">
        <f t="shared" si="16"/>
        <v>71</v>
      </c>
      <c r="J78" s="90">
        <f t="shared" ref="J78:J141" si="34">YEAR(B78)</f>
        <v>2023</v>
      </c>
      <c r="K78" s="95">
        <f t="shared" si="17"/>
        <v>45078</v>
      </c>
    </row>
    <row r="79" spans="2:11" outlineLevel="1">
      <c r="B79" s="95">
        <f t="shared" si="31"/>
        <v>45108</v>
      </c>
      <c r="C79" s="92">
        <f>IF(F79&lt;&gt;0,-INDEX([6]Delta!$F$1:$EE$997,$L$13,$I79),0)</f>
        <v>19147.825196176767</v>
      </c>
      <c r="D79" s="88">
        <f>IF(F79&lt;&gt;0,VLOOKUP($J79,'Table 1'!$B$13:$C$33,2,FALSE)/12*1000*Study_MW,0)</f>
        <v>128784.89583333356</v>
      </c>
      <c r="E79" s="88">
        <f t="shared" si="32"/>
        <v>147932.72102951031</v>
      </c>
      <c r="F79" s="92">
        <f>INDEX([6]Delta!$F$1:$EE$997,$L$14,$I79)</f>
        <v>2583.9</v>
      </c>
      <c r="G79" s="93">
        <f t="shared" si="33"/>
        <v>57.251720666244942</v>
      </c>
      <c r="I79" s="94">
        <f t="shared" si="16"/>
        <v>72</v>
      </c>
      <c r="J79" s="90">
        <f t="shared" si="34"/>
        <v>2023</v>
      </c>
      <c r="K79" s="95">
        <f t="shared" si="17"/>
        <v>45108</v>
      </c>
    </row>
    <row r="80" spans="2:11" outlineLevel="1">
      <c r="B80" s="95">
        <f t="shared" si="31"/>
        <v>45139</v>
      </c>
      <c r="C80" s="92">
        <f>IF(F80&lt;&gt;0,-INDEX([6]Delta!$F$1:$EE$997,$L$13,$I80),0)</f>
        <v>18164.270700544119</v>
      </c>
      <c r="D80" s="88">
        <f>IF(F80&lt;&gt;0,VLOOKUP($J80,'Table 1'!$B$13:$C$33,2,FALSE)/12*1000*Study_MW,0)</f>
        <v>128784.89583333356</v>
      </c>
      <c r="E80" s="88">
        <f t="shared" si="32"/>
        <v>146949.16653387767</v>
      </c>
      <c r="F80" s="92">
        <f>INDEX([6]Delta!$F$1:$EE$997,$L$14,$I80)</f>
        <v>2688.27</v>
      </c>
      <c r="G80" s="93">
        <f t="shared" si="33"/>
        <v>54.663098027310376</v>
      </c>
      <c r="I80" s="94">
        <f t="shared" si="16"/>
        <v>73</v>
      </c>
      <c r="J80" s="90">
        <f t="shared" si="34"/>
        <v>2023</v>
      </c>
      <c r="K80" s="95">
        <f t="shared" si="17"/>
        <v>45139</v>
      </c>
    </row>
    <row r="81" spans="2:11" outlineLevel="1">
      <c r="B81" s="95">
        <f t="shared" si="31"/>
        <v>45170</v>
      </c>
      <c r="C81" s="92">
        <f>IF(F81&lt;&gt;0,-INDEX([6]Delta!$F$1:$EE$997,$L$13,$I81),0)</f>
        <v>8818.8505915552378</v>
      </c>
      <c r="D81" s="88">
        <f>IF(F81&lt;&gt;0,VLOOKUP($J81,'Table 1'!$B$13:$C$33,2,FALSE)/12*1000*Study_MW,0)</f>
        <v>128784.89583333356</v>
      </c>
      <c r="E81" s="88">
        <f t="shared" si="32"/>
        <v>137603.74642488878</v>
      </c>
      <c r="F81" s="92">
        <f>INDEX([6]Delta!$F$1:$EE$997,$L$14,$I81)</f>
        <v>2638.25</v>
      </c>
      <c r="G81" s="93">
        <f t="shared" si="33"/>
        <v>52.157205126462159</v>
      </c>
      <c r="I81" s="94">
        <f t="shared" si="16"/>
        <v>74</v>
      </c>
      <c r="J81" s="90">
        <f t="shared" si="34"/>
        <v>2023</v>
      </c>
      <c r="K81" s="95">
        <f t="shared" si="17"/>
        <v>45170</v>
      </c>
    </row>
    <row r="82" spans="2:11" outlineLevel="1">
      <c r="B82" s="95">
        <f t="shared" si="31"/>
        <v>45200</v>
      </c>
      <c r="C82" s="92">
        <f>IF(F82&lt;&gt;0,-INDEX([6]Delta!$F$1:$EE$997,$L$13,$I82),0)</f>
        <v>-8761.8378118872643</v>
      </c>
      <c r="D82" s="88">
        <f>IF(F82&lt;&gt;0,VLOOKUP($J82,'Table 1'!$B$13:$C$33,2,FALSE)/12*1000*Study_MW,0)</f>
        <v>128784.89583333356</v>
      </c>
      <c r="E82" s="88">
        <f t="shared" si="32"/>
        <v>120023.0580214463</v>
      </c>
      <c r="F82" s="92">
        <f>INDEX([6]Delta!$F$1:$EE$997,$L$14,$I82)</f>
        <v>2527.7199999999998</v>
      </c>
      <c r="G82" s="93">
        <f t="shared" si="33"/>
        <v>47.482734646814642</v>
      </c>
      <c r="I82" s="94">
        <f t="shared" si="16"/>
        <v>75</v>
      </c>
      <c r="J82" s="90">
        <f t="shared" si="34"/>
        <v>2023</v>
      </c>
      <c r="K82" s="95">
        <f t="shared" si="17"/>
        <v>45200</v>
      </c>
    </row>
    <row r="83" spans="2:11" outlineLevel="1">
      <c r="B83" s="95">
        <f t="shared" si="31"/>
        <v>45231</v>
      </c>
      <c r="C83" s="92">
        <f>IF(F83&lt;&gt;0,-INDEX([6]Delta!$F$1:$EE$997,$L$13,$I83),0)</f>
        <v>-36133.956427156925</v>
      </c>
      <c r="D83" s="88">
        <f>IF(F83&lt;&gt;0,VLOOKUP($J83,'Table 1'!$B$13:$C$33,2,FALSE)/12*1000*Study_MW,0)</f>
        <v>128784.89583333356</v>
      </c>
      <c r="E83" s="88">
        <f t="shared" si="32"/>
        <v>92650.939406176636</v>
      </c>
      <c r="F83" s="92">
        <f>INDEX([6]Delta!$F$1:$EE$997,$L$14,$I83)</f>
        <v>2521.9</v>
      </c>
      <c r="G83" s="93">
        <f t="shared" si="33"/>
        <v>36.738546098646509</v>
      </c>
      <c r="I83" s="94">
        <f t="shared" si="16"/>
        <v>76</v>
      </c>
      <c r="J83" s="90">
        <f t="shared" si="34"/>
        <v>2023</v>
      </c>
      <c r="K83" s="95">
        <f t="shared" si="17"/>
        <v>45231</v>
      </c>
    </row>
    <row r="84" spans="2:11" outlineLevel="1">
      <c r="B84" s="99">
        <f t="shared" si="31"/>
        <v>45261</v>
      </c>
      <c r="C84" s="96">
        <f>IF(F84&lt;&gt;0,-INDEX([6]Delta!$F$1:$EE$997,$L$13,$I84),0)</f>
        <v>-41553.857274204493</v>
      </c>
      <c r="D84" s="97">
        <f>IF(F84&lt;&gt;0,VLOOKUP($J84,'Table 1'!$B$13:$C$33,2,FALSE)/12*1000*Study_MW,0)</f>
        <v>128784.89583333356</v>
      </c>
      <c r="E84" s="97">
        <f t="shared" si="32"/>
        <v>87231.038559129069</v>
      </c>
      <c r="F84" s="96">
        <f>INDEX([6]Delta!$F$1:$EE$997,$L$14,$I84)</f>
        <v>2481.9</v>
      </c>
      <c r="G84" s="98">
        <f t="shared" si="33"/>
        <v>35.146878826354431</v>
      </c>
      <c r="I84" s="81">
        <f t="shared" si="16"/>
        <v>77</v>
      </c>
      <c r="J84" s="90">
        <f t="shared" si="34"/>
        <v>2023</v>
      </c>
      <c r="K84" s="99">
        <f t="shared" si="17"/>
        <v>45261</v>
      </c>
    </row>
    <row r="85" spans="2:11" outlineLevel="1">
      <c r="B85" s="91">
        <f t="shared" si="31"/>
        <v>45292</v>
      </c>
      <c r="C85" s="86">
        <f>IF(F85&lt;&gt;0,-INDEX([6]Delta!$F$1:$EE$997,$L$13,$I85),0)</f>
        <v>-52795.994404017925</v>
      </c>
      <c r="D85" s="87">
        <f>IF(F85&lt;&gt;0,VLOOKUP($J85,'Table 1'!$B$13:$C$33,2,FALSE)/12*1000*Study_MW,0)</f>
        <v>131748.95833333358</v>
      </c>
      <c r="E85" s="87">
        <f t="shared" si="32"/>
        <v>78952.963929315651</v>
      </c>
      <c r="F85" s="86">
        <f>INDEX([6]Delta!$F$1:$EE$997,$L$14,$I85)</f>
        <v>2064.39</v>
      </c>
      <c r="G85" s="89">
        <f t="shared" si="33"/>
        <v>38.24517844463287</v>
      </c>
      <c r="I85" s="77">
        <f>I73+13</f>
        <v>79</v>
      </c>
      <c r="J85" s="90">
        <f t="shared" si="34"/>
        <v>2024</v>
      </c>
      <c r="K85" s="91">
        <f t="shared" si="17"/>
        <v>45292</v>
      </c>
    </row>
    <row r="86" spans="2:11" outlineLevel="1">
      <c r="B86" s="95">
        <f t="shared" si="31"/>
        <v>45323</v>
      </c>
      <c r="C86" s="92">
        <f>IF(F86&lt;&gt;0,-INDEX([6]Delta!$F$1:$EE$997,$L$13,$I86),0)</f>
        <v>-43140.945328012109</v>
      </c>
      <c r="D86" s="88">
        <f>IF(F86&lt;&gt;0,VLOOKUP($J86,'Table 1'!$B$13:$C$33,2,FALSE)/12*1000*Study_MW,0)</f>
        <v>131748.95833333358</v>
      </c>
      <c r="E86" s="88">
        <f t="shared" si="32"/>
        <v>88608.013005321467</v>
      </c>
      <c r="F86" s="92">
        <f>INDEX([6]Delta!$F$1:$EE$997,$L$14,$I86)</f>
        <v>1806.97</v>
      </c>
      <c r="G86" s="93">
        <f t="shared" si="33"/>
        <v>49.036792534088264</v>
      </c>
      <c r="I86" s="94">
        <f t="shared" si="16"/>
        <v>80</v>
      </c>
      <c r="J86" s="90">
        <f t="shared" si="34"/>
        <v>2024</v>
      </c>
      <c r="K86" s="95">
        <f t="shared" si="17"/>
        <v>45323</v>
      </c>
    </row>
    <row r="87" spans="2:11" outlineLevel="1">
      <c r="B87" s="95">
        <f t="shared" si="31"/>
        <v>45352</v>
      </c>
      <c r="C87" s="92">
        <f>IF(F87&lt;&gt;0,-INDEX([6]Delta!$F$1:$EE$997,$L$13,$I87),0)</f>
        <v>-24459.598633125424</v>
      </c>
      <c r="D87" s="88">
        <f>IF(F87&lt;&gt;0,VLOOKUP($J87,'Table 1'!$B$13:$C$33,2,FALSE)/12*1000*Study_MW,0)</f>
        <v>131748.95833333358</v>
      </c>
      <c r="E87" s="88">
        <f t="shared" si="32"/>
        <v>107289.35970020815</v>
      </c>
      <c r="F87" s="92">
        <f>INDEX([6]Delta!$F$1:$EE$997,$L$14,$I87)</f>
        <v>2109.59</v>
      </c>
      <c r="G87" s="93">
        <f t="shared" si="33"/>
        <v>50.857920117277835</v>
      </c>
      <c r="I87" s="94">
        <f t="shared" si="16"/>
        <v>81</v>
      </c>
      <c r="J87" s="90">
        <f t="shared" si="34"/>
        <v>2024</v>
      </c>
      <c r="K87" s="95">
        <f t="shared" si="17"/>
        <v>45352</v>
      </c>
    </row>
    <row r="88" spans="2:11" outlineLevel="1">
      <c r="B88" s="95">
        <f t="shared" si="31"/>
        <v>45383</v>
      </c>
      <c r="C88" s="92">
        <f>IF(F88&lt;&gt;0,-INDEX([6]Delta!$F$1:$EE$997,$L$13,$I88),0)</f>
        <v>-21880.833757162094</v>
      </c>
      <c r="D88" s="88">
        <f>IF(F88&lt;&gt;0,VLOOKUP($J88,'Table 1'!$B$13:$C$33,2,FALSE)/12*1000*Study_MW,0)</f>
        <v>131748.95833333358</v>
      </c>
      <c r="E88" s="88">
        <f t="shared" si="32"/>
        <v>109868.12457617148</v>
      </c>
      <c r="F88" s="92">
        <f>INDEX([6]Delta!$F$1:$EE$997,$L$14,$I88)</f>
        <v>1813.23</v>
      </c>
      <c r="G88" s="93">
        <f t="shared" si="33"/>
        <v>60.592492169317453</v>
      </c>
      <c r="I88" s="94">
        <f t="shared" si="16"/>
        <v>82</v>
      </c>
      <c r="J88" s="90">
        <f t="shared" si="34"/>
        <v>2024</v>
      </c>
      <c r="K88" s="95">
        <f t="shared" si="17"/>
        <v>45383</v>
      </c>
    </row>
    <row r="89" spans="2:11" outlineLevel="1">
      <c r="B89" s="95">
        <f t="shared" si="31"/>
        <v>45413</v>
      </c>
      <c r="C89" s="92">
        <f>IF(F89&lt;&gt;0,-INDEX([6]Delta!$F$1:$EE$997,$L$13,$I89),0)</f>
        <v>-8374.6243831217289</v>
      </c>
      <c r="D89" s="88">
        <f>IF(F89&lt;&gt;0,VLOOKUP($J89,'Table 1'!$B$13:$C$33,2,FALSE)/12*1000*Study_MW,0)</f>
        <v>131748.95833333358</v>
      </c>
      <c r="E89" s="88">
        <f t="shared" si="32"/>
        <v>123374.33395021185</v>
      </c>
      <c r="F89" s="92">
        <f>INDEX([6]Delta!$F$1:$EE$997,$L$14,$I89)</f>
        <v>1789.22</v>
      </c>
      <c r="G89" s="93">
        <f t="shared" si="33"/>
        <v>68.954256016706637</v>
      </c>
      <c r="I89" s="94">
        <f t="shared" si="16"/>
        <v>83</v>
      </c>
      <c r="J89" s="90">
        <f t="shared" si="34"/>
        <v>2024</v>
      </c>
      <c r="K89" s="95">
        <f t="shared" si="17"/>
        <v>45413</v>
      </c>
    </row>
    <row r="90" spans="2:11" outlineLevel="1">
      <c r="B90" s="95">
        <f t="shared" si="31"/>
        <v>45444</v>
      </c>
      <c r="C90" s="92">
        <f>IF(F90&lt;&gt;0,-INDEX([6]Delta!$F$1:$EE$997,$L$13,$I90),0)</f>
        <v>2307.3766722530127</v>
      </c>
      <c r="D90" s="88">
        <f>IF(F90&lt;&gt;0,VLOOKUP($J90,'Table 1'!$B$13:$C$33,2,FALSE)/12*1000*Study_MW,0)</f>
        <v>131748.95833333358</v>
      </c>
      <c r="E90" s="88">
        <f t="shared" si="32"/>
        <v>134056.33500558659</v>
      </c>
      <c r="F90" s="92">
        <f>INDEX([6]Delta!$F$1:$EE$997,$L$14,$I90)</f>
        <v>2245.64</v>
      </c>
      <c r="G90" s="93">
        <f t="shared" si="33"/>
        <v>59.696271444036711</v>
      </c>
      <c r="I90" s="94">
        <f t="shared" ref="I90:I96" si="35">I78+13</f>
        <v>84</v>
      </c>
      <c r="J90" s="90">
        <f t="shared" si="34"/>
        <v>2024</v>
      </c>
      <c r="K90" s="95">
        <f t="shared" ref="K90:K153" si="36">IF(ISNUMBER(F90),IF(F90&lt;&gt;0,B90,""),"")</f>
        <v>45444</v>
      </c>
    </row>
    <row r="91" spans="2:11" outlineLevel="1">
      <c r="B91" s="95">
        <f t="shared" si="31"/>
        <v>45474</v>
      </c>
      <c r="C91" s="92">
        <f>IF(F91&lt;&gt;0,-INDEX([6]Delta!$F$1:$EE$997,$L$13,$I91),0)</f>
        <v>19003.409441590309</v>
      </c>
      <c r="D91" s="88">
        <f>IF(F91&lt;&gt;0,VLOOKUP($J91,'Table 1'!$B$13:$C$33,2,FALSE)/12*1000*Study_MW,0)</f>
        <v>131748.95833333358</v>
      </c>
      <c r="E91" s="88">
        <f t="shared" si="32"/>
        <v>150752.36777492389</v>
      </c>
      <c r="F91" s="92">
        <f>INDEX([6]Delta!$F$1:$EE$997,$L$14,$I91)</f>
        <v>2583.9</v>
      </c>
      <c r="G91" s="93">
        <f t="shared" si="33"/>
        <v>58.342957457689494</v>
      </c>
      <c r="I91" s="94">
        <f t="shared" si="35"/>
        <v>85</v>
      </c>
      <c r="J91" s="90">
        <f t="shared" si="34"/>
        <v>2024</v>
      </c>
      <c r="K91" s="95">
        <f t="shared" si="36"/>
        <v>45474</v>
      </c>
    </row>
    <row r="92" spans="2:11" outlineLevel="1">
      <c r="B92" s="95">
        <f t="shared" si="31"/>
        <v>45505</v>
      </c>
      <c r="C92" s="92">
        <f>IF(F92&lt;&gt;0,-INDEX([6]Delta!$F$1:$EE$997,$L$13,$I92),0)</f>
        <v>20399.792291373014</v>
      </c>
      <c r="D92" s="88">
        <f>IF(F92&lt;&gt;0,VLOOKUP($J92,'Table 1'!$B$13:$C$33,2,FALSE)/12*1000*Study_MW,0)</f>
        <v>131748.95833333358</v>
      </c>
      <c r="E92" s="88">
        <f t="shared" si="32"/>
        <v>152148.75062470659</v>
      </c>
      <c r="F92" s="92">
        <f>INDEX([6]Delta!$F$1:$EE$997,$L$14,$I92)</f>
        <v>2688.27</v>
      </c>
      <c r="G92" s="93">
        <f t="shared" si="33"/>
        <v>56.597272827769011</v>
      </c>
      <c r="I92" s="94">
        <f t="shared" si="35"/>
        <v>86</v>
      </c>
      <c r="J92" s="90">
        <f t="shared" si="34"/>
        <v>2024</v>
      </c>
      <c r="K92" s="95">
        <f t="shared" si="36"/>
        <v>45505</v>
      </c>
    </row>
    <row r="93" spans="2:11" outlineLevel="1">
      <c r="B93" s="95">
        <f t="shared" si="31"/>
        <v>45536</v>
      </c>
      <c r="C93" s="92">
        <f>IF(F93&lt;&gt;0,-INDEX([6]Delta!$F$1:$EE$997,$L$13,$I93),0)</f>
        <v>8039.158117428422</v>
      </c>
      <c r="D93" s="88">
        <f>IF(F93&lt;&gt;0,VLOOKUP($J93,'Table 1'!$B$13:$C$33,2,FALSE)/12*1000*Study_MW,0)</f>
        <v>131748.95833333358</v>
      </c>
      <c r="E93" s="88">
        <f t="shared" si="32"/>
        <v>139788.116450762</v>
      </c>
      <c r="F93" s="92">
        <f>INDEX([6]Delta!$F$1:$EE$997,$L$14,$I93)</f>
        <v>2638.25</v>
      </c>
      <c r="G93" s="93">
        <f t="shared" si="33"/>
        <v>52.9851668533164</v>
      </c>
      <c r="I93" s="94">
        <f t="shared" si="35"/>
        <v>87</v>
      </c>
      <c r="J93" s="90">
        <f t="shared" si="34"/>
        <v>2024</v>
      </c>
      <c r="K93" s="95">
        <f t="shared" si="36"/>
        <v>45536</v>
      </c>
    </row>
    <row r="94" spans="2:11" outlineLevel="1">
      <c r="B94" s="95">
        <f t="shared" si="31"/>
        <v>45566</v>
      </c>
      <c r="C94" s="92">
        <f>IF(F94&lt;&gt;0,-INDEX([6]Delta!$F$1:$EE$997,$L$13,$I94),0)</f>
        <v>-8148.4783541113138</v>
      </c>
      <c r="D94" s="88">
        <f>IF(F94&lt;&gt;0,VLOOKUP($J94,'Table 1'!$B$13:$C$33,2,FALSE)/12*1000*Study_MW,0)</f>
        <v>131748.95833333358</v>
      </c>
      <c r="E94" s="88">
        <f t="shared" si="32"/>
        <v>123600.47997922226</v>
      </c>
      <c r="F94" s="92">
        <f>INDEX([6]Delta!$F$1:$EE$997,$L$14,$I94)</f>
        <v>2527.7199999999998</v>
      </c>
      <c r="G94" s="93">
        <f t="shared" si="33"/>
        <v>48.898010847412799</v>
      </c>
      <c r="I94" s="94">
        <f t="shared" si="35"/>
        <v>88</v>
      </c>
      <c r="J94" s="90">
        <f t="shared" si="34"/>
        <v>2024</v>
      </c>
      <c r="K94" s="95">
        <f t="shared" si="36"/>
        <v>45566</v>
      </c>
    </row>
    <row r="95" spans="2:11" outlineLevel="1">
      <c r="B95" s="95">
        <f t="shared" si="31"/>
        <v>45597</v>
      </c>
      <c r="C95" s="92">
        <f>IF(F95&lt;&gt;0,-INDEX([6]Delta!$F$1:$EE$997,$L$13,$I95),0)</f>
        <v>-38056.48073862493</v>
      </c>
      <c r="D95" s="88">
        <f>IF(F95&lt;&gt;0,VLOOKUP($J95,'Table 1'!$B$13:$C$33,2,FALSE)/12*1000*Study_MW,0)</f>
        <v>131748.95833333358</v>
      </c>
      <c r="E95" s="88">
        <f t="shared" si="32"/>
        <v>93692.477594708645</v>
      </c>
      <c r="F95" s="92">
        <f>INDEX([6]Delta!$F$1:$EE$997,$L$14,$I95)</f>
        <v>2521.9</v>
      </c>
      <c r="G95" s="93">
        <f t="shared" si="33"/>
        <v>37.151543516677364</v>
      </c>
      <c r="I95" s="94">
        <f t="shared" si="35"/>
        <v>89</v>
      </c>
      <c r="J95" s="90">
        <f t="shared" si="34"/>
        <v>2024</v>
      </c>
      <c r="K95" s="95">
        <f t="shared" si="36"/>
        <v>45597</v>
      </c>
    </row>
    <row r="96" spans="2:11" outlineLevel="1">
      <c r="B96" s="99">
        <f t="shared" si="31"/>
        <v>45627</v>
      </c>
      <c r="C96" s="96">
        <f>IF(F96&lt;&gt;0,-INDEX([6]Delta!$F$1:$EE$997,$L$13,$I96),0)</f>
        <v>-43625.745643317699</v>
      </c>
      <c r="D96" s="97">
        <f>IF(F96&lt;&gt;0,VLOOKUP($J96,'Table 1'!$B$13:$C$33,2,FALSE)/12*1000*Study_MW,0)</f>
        <v>131748.95833333358</v>
      </c>
      <c r="E96" s="97">
        <f t="shared" si="32"/>
        <v>88123.212690015876</v>
      </c>
      <c r="F96" s="96">
        <f>INDEX([6]Delta!$F$1:$EE$997,$L$14,$I96)</f>
        <v>2481.9</v>
      </c>
      <c r="G96" s="98">
        <f t="shared" si="33"/>
        <v>35.506351057663835</v>
      </c>
      <c r="I96" s="81">
        <f t="shared" si="35"/>
        <v>90</v>
      </c>
      <c r="J96" s="90">
        <f t="shared" si="34"/>
        <v>2024</v>
      </c>
      <c r="K96" s="99">
        <f t="shared" si="36"/>
        <v>45627</v>
      </c>
    </row>
    <row r="97" spans="2:11" outlineLevel="1">
      <c r="B97" s="91">
        <f t="shared" si="31"/>
        <v>45658</v>
      </c>
      <c r="C97" s="86">
        <f>IF(F97&lt;&gt;0,-INDEX([6]Delta!$F$1:$EE$997,$L$13,$I97),0)</f>
        <v>-52382.158486172557</v>
      </c>
      <c r="D97" s="87">
        <f>IF(F97&lt;&gt;0,VLOOKUP($J97,'Table 1'!$B$13:$C$33,2,FALSE)/12*1000*Study_MW,0)</f>
        <v>134786.45833333355</v>
      </c>
      <c r="E97" s="87">
        <f t="shared" si="32"/>
        <v>82404.29984716099</v>
      </c>
      <c r="F97" s="86">
        <f>INDEX([6]Delta!$F$1:$EE$997,$L$14,$I97)</f>
        <v>2064.39</v>
      </c>
      <c r="G97" s="89">
        <f t="shared" si="33"/>
        <v>39.917021418995922</v>
      </c>
      <c r="I97" s="77">
        <f>I85+13</f>
        <v>92</v>
      </c>
      <c r="J97" s="90">
        <f t="shared" si="34"/>
        <v>2025</v>
      </c>
      <c r="K97" s="91">
        <f t="shared" si="36"/>
        <v>45658</v>
      </c>
    </row>
    <row r="98" spans="2:11" outlineLevel="1">
      <c r="B98" s="95">
        <f t="shared" si="31"/>
        <v>45689</v>
      </c>
      <c r="C98" s="92">
        <f>IF(F98&lt;&gt;0,-INDEX([6]Delta!$F$1:$EE$997,$L$13,$I98),0)</f>
        <v>-37631.160390913486</v>
      </c>
      <c r="D98" s="88">
        <f>IF(F98&lt;&gt;0,VLOOKUP($J98,'Table 1'!$B$13:$C$33,2,FALSE)/12*1000*Study_MW,0)</f>
        <v>134786.45833333355</v>
      </c>
      <c r="E98" s="88">
        <f t="shared" si="32"/>
        <v>97155.29794242006</v>
      </c>
      <c r="F98" s="92">
        <f>INDEX([6]Delta!$F$1:$EE$997,$L$14,$I98)</f>
        <v>1726.86</v>
      </c>
      <c r="G98" s="93">
        <f t="shared" si="33"/>
        <v>56.261247548973316</v>
      </c>
      <c r="I98" s="94">
        <f t="shared" ref="I98:I120" si="37">I86+13</f>
        <v>93</v>
      </c>
      <c r="J98" s="90">
        <f t="shared" si="34"/>
        <v>2025</v>
      </c>
      <c r="K98" s="95">
        <f t="shared" si="36"/>
        <v>45689</v>
      </c>
    </row>
    <row r="99" spans="2:11" outlineLevel="1">
      <c r="B99" s="95">
        <f t="shared" si="31"/>
        <v>45717</v>
      </c>
      <c r="C99" s="92">
        <f>IF(F99&lt;&gt;0,-INDEX([6]Delta!$F$1:$EE$997,$L$13,$I99),0)</f>
        <v>-23373.624051690102</v>
      </c>
      <c r="D99" s="88">
        <f>IF(F99&lt;&gt;0,VLOOKUP($J99,'Table 1'!$B$13:$C$33,2,FALSE)/12*1000*Study_MW,0)</f>
        <v>134786.45833333355</v>
      </c>
      <c r="E99" s="88">
        <f t="shared" si="32"/>
        <v>111412.83428164345</v>
      </c>
      <c r="F99" s="92">
        <f>INDEX([6]Delta!$F$1:$EE$997,$L$14,$I99)</f>
        <v>2109.59</v>
      </c>
      <c r="G99" s="93">
        <f t="shared" si="33"/>
        <v>52.812553283644419</v>
      </c>
      <c r="I99" s="94">
        <f t="shared" si="37"/>
        <v>94</v>
      </c>
      <c r="J99" s="90">
        <f t="shared" si="34"/>
        <v>2025</v>
      </c>
      <c r="K99" s="95">
        <f t="shared" si="36"/>
        <v>45717</v>
      </c>
    </row>
    <row r="100" spans="2:11" outlineLevel="1">
      <c r="B100" s="95">
        <f t="shared" si="31"/>
        <v>45748</v>
      </c>
      <c r="C100" s="92">
        <f>IF(F100&lt;&gt;0,-INDEX([6]Delta!$F$1:$EE$997,$L$13,$I100),0)</f>
        <v>-18486.202673390508</v>
      </c>
      <c r="D100" s="88">
        <f>IF(F100&lt;&gt;0,VLOOKUP($J100,'Table 1'!$B$13:$C$33,2,FALSE)/12*1000*Study_MW,0)</f>
        <v>134786.45833333355</v>
      </c>
      <c r="E100" s="88">
        <f t="shared" si="32"/>
        <v>116300.25565994304</v>
      </c>
      <c r="F100" s="92">
        <f>INDEX([6]Delta!$F$1:$EE$997,$L$14,$I100)</f>
        <v>1813.23</v>
      </c>
      <c r="G100" s="93">
        <f t="shared" si="33"/>
        <v>64.13982542752052</v>
      </c>
      <c r="I100" s="94">
        <f t="shared" si="37"/>
        <v>95</v>
      </c>
      <c r="J100" s="90">
        <f t="shared" si="34"/>
        <v>2025</v>
      </c>
      <c r="K100" s="95">
        <f t="shared" si="36"/>
        <v>45748</v>
      </c>
    </row>
    <row r="101" spans="2:11" outlineLevel="1">
      <c r="B101" s="95">
        <f t="shared" si="31"/>
        <v>45778</v>
      </c>
      <c r="C101" s="92">
        <f>IF(F101&lt;&gt;0,-INDEX([6]Delta!$F$1:$EE$997,$L$13,$I101),0)</f>
        <v>-7724.9811592400074</v>
      </c>
      <c r="D101" s="88">
        <f>IF(F101&lt;&gt;0,VLOOKUP($J101,'Table 1'!$B$13:$C$33,2,FALSE)/12*1000*Study_MW,0)</f>
        <v>134786.45833333355</v>
      </c>
      <c r="E101" s="88">
        <f t="shared" si="32"/>
        <v>127061.47717409354</v>
      </c>
      <c r="F101" s="92">
        <f>INDEX([6]Delta!$F$1:$EE$997,$L$14,$I101)</f>
        <v>1789.22</v>
      </c>
      <c r="G101" s="93">
        <f t="shared" si="33"/>
        <v>71.01501054878301</v>
      </c>
      <c r="I101" s="94">
        <f t="shared" si="37"/>
        <v>96</v>
      </c>
      <c r="J101" s="90">
        <f t="shared" si="34"/>
        <v>2025</v>
      </c>
      <c r="K101" s="95">
        <f t="shared" si="36"/>
        <v>45778</v>
      </c>
    </row>
    <row r="102" spans="2:11" outlineLevel="1">
      <c r="B102" s="95">
        <f t="shared" si="31"/>
        <v>45809</v>
      </c>
      <c r="C102" s="92">
        <f>IF(F102&lt;&gt;0,-INDEX([6]Delta!$F$1:$EE$997,$L$13,$I102),0)</f>
        <v>4757.785516127944</v>
      </c>
      <c r="D102" s="88">
        <f>IF(F102&lt;&gt;0,VLOOKUP($J102,'Table 1'!$B$13:$C$33,2,FALSE)/12*1000*Study_MW,0)</f>
        <v>134786.45833333355</v>
      </c>
      <c r="E102" s="88">
        <f t="shared" si="32"/>
        <v>139544.24384946149</v>
      </c>
      <c r="F102" s="92">
        <f>INDEX([6]Delta!$F$1:$EE$997,$L$14,$I102)</f>
        <v>2245.64</v>
      </c>
      <c r="G102" s="93">
        <f t="shared" si="33"/>
        <v>62.140077594566137</v>
      </c>
      <c r="I102" s="94">
        <f t="shared" si="37"/>
        <v>97</v>
      </c>
      <c r="J102" s="90">
        <f t="shared" si="34"/>
        <v>2025</v>
      </c>
      <c r="K102" s="95">
        <f t="shared" si="36"/>
        <v>45809</v>
      </c>
    </row>
    <row r="103" spans="2:11" outlineLevel="1">
      <c r="B103" s="95">
        <f t="shared" si="31"/>
        <v>45839</v>
      </c>
      <c r="C103" s="92">
        <f>IF(F103&lt;&gt;0,-INDEX([6]Delta!$F$1:$EE$997,$L$13,$I103),0)</f>
        <v>32321.469186872244</v>
      </c>
      <c r="D103" s="88">
        <f>IF(F103&lt;&gt;0,VLOOKUP($J103,'Table 1'!$B$13:$C$33,2,FALSE)/12*1000*Study_MW,0)</f>
        <v>134786.45833333355</v>
      </c>
      <c r="E103" s="88">
        <f t="shared" si="32"/>
        <v>167107.92752020579</v>
      </c>
      <c r="F103" s="92">
        <f>INDEX([6]Delta!$F$1:$EE$997,$L$14,$I103)</f>
        <v>2583.9</v>
      </c>
      <c r="G103" s="93">
        <f t="shared" si="33"/>
        <v>64.672753403849143</v>
      </c>
      <c r="I103" s="94">
        <f t="shared" si="37"/>
        <v>98</v>
      </c>
      <c r="J103" s="90">
        <f t="shared" si="34"/>
        <v>2025</v>
      </c>
      <c r="K103" s="95">
        <f t="shared" si="36"/>
        <v>45839</v>
      </c>
    </row>
    <row r="104" spans="2:11" outlineLevel="1">
      <c r="B104" s="95">
        <f t="shared" si="31"/>
        <v>45870</v>
      </c>
      <c r="C104" s="92">
        <f>IF(F104&lt;&gt;0,-INDEX([6]Delta!$F$1:$EE$997,$L$13,$I104),0)</f>
        <v>22021.444683432579</v>
      </c>
      <c r="D104" s="88">
        <f>IF(F104&lt;&gt;0,VLOOKUP($J104,'Table 1'!$B$13:$C$33,2,FALSE)/12*1000*Study_MW,0)</f>
        <v>134786.45833333355</v>
      </c>
      <c r="E104" s="88">
        <f t="shared" si="32"/>
        <v>156807.90301676613</v>
      </c>
      <c r="F104" s="92">
        <f>INDEX([6]Delta!$F$1:$EE$997,$L$14,$I104)</f>
        <v>2688.27</v>
      </c>
      <c r="G104" s="93">
        <f t="shared" si="33"/>
        <v>58.330414361937649</v>
      </c>
      <c r="I104" s="94">
        <f t="shared" si="37"/>
        <v>99</v>
      </c>
      <c r="J104" s="90">
        <f t="shared" si="34"/>
        <v>2025</v>
      </c>
      <c r="K104" s="95">
        <f t="shared" si="36"/>
        <v>45870</v>
      </c>
    </row>
    <row r="105" spans="2:11" outlineLevel="1">
      <c r="B105" s="95">
        <f t="shared" si="31"/>
        <v>45901</v>
      </c>
      <c r="C105" s="92">
        <f>IF(F105&lt;&gt;0,-INDEX([6]Delta!$F$1:$EE$997,$L$13,$I105),0)</f>
        <v>9454.5277537554502</v>
      </c>
      <c r="D105" s="88">
        <f>IF(F105&lt;&gt;0,VLOOKUP($J105,'Table 1'!$B$13:$C$33,2,FALSE)/12*1000*Study_MW,0)</f>
        <v>134786.45833333355</v>
      </c>
      <c r="E105" s="88">
        <f t="shared" si="32"/>
        <v>144240.986087089</v>
      </c>
      <c r="F105" s="92">
        <f>INDEX([6]Delta!$F$1:$EE$997,$L$14,$I105)</f>
        <v>2638.25</v>
      </c>
      <c r="G105" s="93">
        <f t="shared" si="33"/>
        <v>54.67297871205875</v>
      </c>
      <c r="I105" s="94">
        <f t="shared" si="37"/>
        <v>100</v>
      </c>
      <c r="J105" s="90">
        <f t="shared" si="34"/>
        <v>2025</v>
      </c>
      <c r="K105" s="95">
        <f t="shared" si="36"/>
        <v>45901</v>
      </c>
    </row>
    <row r="106" spans="2:11" outlineLevel="1">
      <c r="B106" s="95">
        <f t="shared" si="31"/>
        <v>45931</v>
      </c>
      <c r="C106" s="92">
        <f>IF(F106&lt;&gt;0,-INDEX([6]Delta!$F$1:$EE$997,$L$13,$I106),0)</f>
        <v>-5874.8996185362339</v>
      </c>
      <c r="D106" s="88">
        <f>IF(F106&lt;&gt;0,VLOOKUP($J106,'Table 1'!$B$13:$C$33,2,FALSE)/12*1000*Study_MW,0)</f>
        <v>134786.45833333355</v>
      </c>
      <c r="E106" s="88">
        <f t="shared" si="32"/>
        <v>128911.55871479731</v>
      </c>
      <c r="F106" s="92">
        <f>INDEX([6]Delta!$F$1:$EE$997,$L$14,$I106)</f>
        <v>2527.7199999999998</v>
      </c>
      <c r="G106" s="93">
        <f t="shared" si="33"/>
        <v>50.999144966530046</v>
      </c>
      <c r="I106" s="94">
        <f t="shared" si="37"/>
        <v>101</v>
      </c>
      <c r="J106" s="90">
        <f t="shared" si="34"/>
        <v>2025</v>
      </c>
      <c r="K106" s="95">
        <f t="shared" si="36"/>
        <v>45931</v>
      </c>
    </row>
    <row r="107" spans="2:11" outlineLevel="1">
      <c r="B107" s="95">
        <f t="shared" si="31"/>
        <v>45962</v>
      </c>
      <c r="C107" s="92">
        <f>IF(F107&lt;&gt;0,-INDEX([6]Delta!$F$1:$EE$997,$L$13,$I107),0)</f>
        <v>-21858.937822654843</v>
      </c>
      <c r="D107" s="88">
        <f>IF(F107&lt;&gt;0,VLOOKUP($J107,'Table 1'!$B$13:$C$33,2,FALSE)/12*1000*Study_MW,0)</f>
        <v>134786.45833333355</v>
      </c>
      <c r="E107" s="88">
        <f t="shared" si="32"/>
        <v>112927.5205106787</v>
      </c>
      <c r="F107" s="92">
        <f>INDEX([6]Delta!$F$1:$EE$997,$L$14,$I107)</f>
        <v>2521.9</v>
      </c>
      <c r="G107" s="93">
        <f t="shared" si="33"/>
        <v>44.778746385930724</v>
      </c>
      <c r="I107" s="94">
        <f t="shared" si="37"/>
        <v>102</v>
      </c>
      <c r="J107" s="90">
        <f t="shared" si="34"/>
        <v>2025</v>
      </c>
      <c r="K107" s="95">
        <f t="shared" si="36"/>
        <v>45962</v>
      </c>
    </row>
    <row r="108" spans="2:11" outlineLevel="1">
      <c r="B108" s="99">
        <f t="shared" si="31"/>
        <v>45992</v>
      </c>
      <c r="C108" s="96">
        <f>IF(F108&lt;&gt;0,-INDEX([6]Delta!$F$1:$EE$997,$L$13,$I108),0)</f>
        <v>-37840.106224492192</v>
      </c>
      <c r="D108" s="97">
        <f>IF(F108&lt;&gt;0,VLOOKUP($J108,'Table 1'!$B$13:$C$33,2,FALSE)/12*1000*Study_MW,0)</f>
        <v>134786.45833333355</v>
      </c>
      <c r="E108" s="97">
        <f t="shared" si="32"/>
        <v>96946.352108841354</v>
      </c>
      <c r="F108" s="96">
        <f>INDEX([6]Delta!$F$1:$EE$997,$L$14,$I108)</f>
        <v>2481.9</v>
      </c>
      <c r="G108" s="98">
        <f t="shared" si="33"/>
        <v>39.061344981200435</v>
      </c>
      <c r="I108" s="81">
        <f t="shared" si="37"/>
        <v>103</v>
      </c>
      <c r="J108" s="90">
        <f t="shared" si="34"/>
        <v>2025</v>
      </c>
      <c r="K108" s="99">
        <f t="shared" si="36"/>
        <v>45992</v>
      </c>
    </row>
    <row r="109" spans="2:11" outlineLevel="1">
      <c r="B109" s="91">
        <f t="shared" si="31"/>
        <v>46023</v>
      </c>
      <c r="C109" s="86">
        <f>IF(F109&lt;&gt;0,-INDEX([6]Delta!$F$1:$EE$997,$L$13,$I109),0)</f>
        <v>-49109.323273777962</v>
      </c>
      <c r="D109" s="87">
        <f>IF(F109&lt;&gt;0,VLOOKUP($J109,'Table 1'!$B$13:$C$33,2,FALSE)/12*1000*Study_MW,0)</f>
        <v>137881.25000000023</v>
      </c>
      <c r="E109" s="87">
        <f t="shared" si="32"/>
        <v>88771.926726222271</v>
      </c>
      <c r="F109" s="86">
        <f>INDEX([6]Delta!$F$1:$EE$997,$L$14,$I109)</f>
        <v>2064.39</v>
      </c>
      <c r="G109" s="89">
        <f t="shared" si="33"/>
        <v>43.001529132684368</v>
      </c>
      <c r="I109" s="77">
        <f>I97+13</f>
        <v>105</v>
      </c>
      <c r="J109" s="90">
        <f t="shared" si="34"/>
        <v>2026</v>
      </c>
      <c r="K109" s="91">
        <f t="shared" si="36"/>
        <v>46023</v>
      </c>
    </row>
    <row r="110" spans="2:11" outlineLevel="1">
      <c r="B110" s="95">
        <f t="shared" si="31"/>
        <v>46054</v>
      </c>
      <c r="C110" s="92">
        <f>IF(F110&lt;&gt;0,-INDEX([6]Delta!$F$1:$EE$997,$L$13,$I110),0)</f>
        <v>-37948.507872313261</v>
      </c>
      <c r="D110" s="88">
        <f>IF(F110&lt;&gt;0,VLOOKUP($J110,'Table 1'!$B$13:$C$33,2,FALSE)/12*1000*Study_MW,0)</f>
        <v>137881.25000000023</v>
      </c>
      <c r="E110" s="88">
        <f t="shared" si="32"/>
        <v>99932.742127686972</v>
      </c>
      <c r="F110" s="92">
        <f>INDEX([6]Delta!$F$1:$EE$997,$L$14,$I110)</f>
        <v>1726.86</v>
      </c>
      <c r="G110" s="93">
        <f t="shared" si="33"/>
        <v>57.869625868736883</v>
      </c>
      <c r="I110" s="94">
        <f t="shared" si="37"/>
        <v>106</v>
      </c>
      <c r="J110" s="90">
        <f t="shared" si="34"/>
        <v>2026</v>
      </c>
      <c r="K110" s="95">
        <f t="shared" si="36"/>
        <v>46054</v>
      </c>
    </row>
    <row r="111" spans="2:11" outlineLevel="1">
      <c r="B111" s="95">
        <f t="shared" si="31"/>
        <v>46082</v>
      </c>
      <c r="C111" s="92">
        <f>IF(F111&lt;&gt;0,-INDEX([6]Delta!$F$1:$EE$997,$L$13,$I111),0)</f>
        <v>-26039.605840310454</v>
      </c>
      <c r="D111" s="88">
        <f>IF(F111&lt;&gt;0,VLOOKUP($J111,'Table 1'!$B$13:$C$33,2,FALSE)/12*1000*Study_MW,0)</f>
        <v>137881.25000000023</v>
      </c>
      <c r="E111" s="88">
        <f t="shared" si="32"/>
        <v>111841.64415968978</v>
      </c>
      <c r="F111" s="92">
        <f>INDEX([6]Delta!$F$1:$EE$997,$L$14,$I111)</f>
        <v>2109.59</v>
      </c>
      <c r="G111" s="93">
        <f t="shared" si="33"/>
        <v>53.015820211363234</v>
      </c>
      <c r="I111" s="94">
        <f t="shared" si="37"/>
        <v>107</v>
      </c>
      <c r="J111" s="90">
        <f t="shared" si="34"/>
        <v>2026</v>
      </c>
      <c r="K111" s="95">
        <f t="shared" si="36"/>
        <v>46082</v>
      </c>
    </row>
    <row r="112" spans="2:11" outlineLevel="1">
      <c r="B112" s="95">
        <f t="shared" si="31"/>
        <v>46113</v>
      </c>
      <c r="C112" s="92">
        <f>IF(F112&lt;&gt;0,-INDEX([6]Delta!$F$1:$EE$997,$L$13,$I112),0)</f>
        <v>-11586.65915876627</v>
      </c>
      <c r="D112" s="88">
        <f>IF(F112&lt;&gt;0,VLOOKUP($J112,'Table 1'!$B$13:$C$33,2,FALSE)/12*1000*Study_MW,0)</f>
        <v>137881.25000000023</v>
      </c>
      <c r="E112" s="88">
        <f t="shared" si="32"/>
        <v>126294.59084123396</v>
      </c>
      <c r="F112" s="92">
        <f>INDEX([6]Delta!$F$1:$EE$997,$L$14,$I112)</f>
        <v>1813.23</v>
      </c>
      <c r="G112" s="93">
        <f t="shared" si="33"/>
        <v>69.651721425982345</v>
      </c>
      <c r="I112" s="94">
        <f t="shared" si="37"/>
        <v>108</v>
      </c>
      <c r="J112" s="90">
        <f t="shared" si="34"/>
        <v>2026</v>
      </c>
      <c r="K112" s="95">
        <f t="shared" si="36"/>
        <v>46113</v>
      </c>
    </row>
    <row r="113" spans="2:11" outlineLevel="1">
      <c r="B113" s="95">
        <f t="shared" si="31"/>
        <v>46143</v>
      </c>
      <c r="C113" s="92">
        <f>IF(F113&lt;&gt;0,-INDEX([6]Delta!$F$1:$EE$997,$L$13,$I113),0)</f>
        <v>-7577.483377635479</v>
      </c>
      <c r="D113" s="88">
        <f>IF(F113&lt;&gt;0,VLOOKUP($J113,'Table 1'!$B$13:$C$33,2,FALSE)/12*1000*Study_MW,0)</f>
        <v>137881.25000000023</v>
      </c>
      <c r="E113" s="88">
        <f t="shared" si="32"/>
        <v>130303.76662236475</v>
      </c>
      <c r="F113" s="92">
        <f>INDEX([6]Delta!$F$1:$EE$997,$L$14,$I113)</f>
        <v>1789.22</v>
      </c>
      <c r="G113" s="93">
        <f t="shared" si="33"/>
        <v>72.827135076941204</v>
      </c>
      <c r="I113" s="94">
        <f t="shared" si="37"/>
        <v>109</v>
      </c>
      <c r="J113" s="90">
        <f t="shared" si="34"/>
        <v>2026</v>
      </c>
      <c r="K113" s="95">
        <f t="shared" si="36"/>
        <v>46143</v>
      </c>
    </row>
    <row r="114" spans="2:11" outlineLevel="1">
      <c r="B114" s="95">
        <f t="shared" si="31"/>
        <v>46174</v>
      </c>
      <c r="C114" s="92">
        <f>IF(F114&lt;&gt;0,-INDEX([6]Delta!$F$1:$EE$997,$L$13,$I114),0)</f>
        <v>5205.2730479538441</v>
      </c>
      <c r="D114" s="88">
        <f>IF(F114&lt;&gt;0,VLOOKUP($J114,'Table 1'!$B$13:$C$33,2,FALSE)/12*1000*Study_MW,0)</f>
        <v>137881.25000000023</v>
      </c>
      <c r="E114" s="88">
        <f t="shared" si="32"/>
        <v>143086.52304795408</v>
      </c>
      <c r="F114" s="92">
        <f>INDEX([6]Delta!$F$1:$EE$997,$L$14,$I114)</f>
        <v>2245.64</v>
      </c>
      <c r="G114" s="93">
        <f t="shared" si="33"/>
        <v>63.717480561423059</v>
      </c>
      <c r="I114" s="94">
        <f t="shared" si="37"/>
        <v>110</v>
      </c>
      <c r="J114" s="90">
        <f t="shared" si="34"/>
        <v>2026</v>
      </c>
      <c r="K114" s="95">
        <f t="shared" si="36"/>
        <v>46174</v>
      </c>
    </row>
    <row r="115" spans="2:11" outlineLevel="1">
      <c r="B115" s="95">
        <f t="shared" si="31"/>
        <v>46204</v>
      </c>
      <c r="C115" s="92">
        <f>IF(F115&lt;&gt;0,-INDEX([6]Delta!$F$1:$EE$997,$L$13,$I115),0)</f>
        <v>24672.202466934919</v>
      </c>
      <c r="D115" s="88">
        <f>IF(F115&lt;&gt;0,VLOOKUP($J115,'Table 1'!$B$13:$C$33,2,FALSE)/12*1000*Study_MW,0)</f>
        <v>137881.25000000023</v>
      </c>
      <c r="E115" s="88">
        <f t="shared" si="32"/>
        <v>162553.45246693515</v>
      </c>
      <c r="F115" s="92">
        <f>INDEX([6]Delta!$F$1:$EE$997,$L$14,$I115)</f>
        <v>2583.9</v>
      </c>
      <c r="G115" s="93">
        <f t="shared" si="33"/>
        <v>62.910117445309474</v>
      </c>
      <c r="I115" s="94">
        <f t="shared" si="37"/>
        <v>111</v>
      </c>
      <c r="J115" s="90">
        <f t="shared" si="34"/>
        <v>2026</v>
      </c>
      <c r="K115" s="95">
        <f t="shared" si="36"/>
        <v>46204</v>
      </c>
    </row>
    <row r="116" spans="2:11" outlineLevel="1">
      <c r="B116" s="95">
        <f t="shared" si="31"/>
        <v>46235</v>
      </c>
      <c r="C116" s="92">
        <f>IF(F116&lt;&gt;0,-INDEX([6]Delta!$F$1:$EE$997,$L$13,$I116),0)</f>
        <v>23546.535012900829</v>
      </c>
      <c r="D116" s="88">
        <f>IF(F116&lt;&gt;0,VLOOKUP($J116,'Table 1'!$B$13:$C$33,2,FALSE)/12*1000*Study_MW,0)</f>
        <v>137881.25000000023</v>
      </c>
      <c r="E116" s="88">
        <f t="shared" si="32"/>
        <v>161427.78501290106</v>
      </c>
      <c r="F116" s="92">
        <f>INDEX([6]Delta!$F$1:$EE$997,$L$14,$I116)</f>
        <v>2688.27</v>
      </c>
      <c r="G116" s="93">
        <f t="shared" si="33"/>
        <v>60.048947841139864</v>
      </c>
      <c r="I116" s="94">
        <f t="shared" si="37"/>
        <v>112</v>
      </c>
      <c r="J116" s="90">
        <f t="shared" si="34"/>
        <v>2026</v>
      </c>
      <c r="K116" s="95">
        <f t="shared" si="36"/>
        <v>46235</v>
      </c>
    </row>
    <row r="117" spans="2:11" outlineLevel="1">
      <c r="B117" s="95">
        <f t="shared" si="31"/>
        <v>46266</v>
      </c>
      <c r="C117" s="92">
        <f>IF(F117&lt;&gt;0,-INDEX([6]Delta!$F$1:$EE$997,$L$13,$I117),0)</f>
        <v>11204.830910474062</v>
      </c>
      <c r="D117" s="88">
        <f>IF(F117&lt;&gt;0,VLOOKUP($J117,'Table 1'!$B$13:$C$33,2,FALSE)/12*1000*Study_MW,0)</f>
        <v>137881.25000000023</v>
      </c>
      <c r="E117" s="88">
        <f t="shared" si="32"/>
        <v>149086.08091047429</v>
      </c>
      <c r="F117" s="92">
        <f>INDEX([6]Delta!$F$1:$EE$997,$L$14,$I117)</f>
        <v>2638.25</v>
      </c>
      <c r="G117" s="93">
        <f t="shared" si="33"/>
        <v>56.50945926673905</v>
      </c>
      <c r="I117" s="94">
        <f t="shared" si="37"/>
        <v>113</v>
      </c>
      <c r="J117" s="90">
        <f t="shared" si="34"/>
        <v>2026</v>
      </c>
      <c r="K117" s="95">
        <f t="shared" si="36"/>
        <v>46266</v>
      </c>
    </row>
    <row r="118" spans="2:11" outlineLevel="1">
      <c r="B118" s="95">
        <f t="shared" si="31"/>
        <v>46296</v>
      </c>
      <c r="C118" s="92">
        <f>IF(F118&lt;&gt;0,-INDEX([6]Delta!$F$1:$EE$997,$L$13,$I118),0)</f>
        <v>-6515.1141794472933</v>
      </c>
      <c r="D118" s="88">
        <f>IF(F118&lt;&gt;0,VLOOKUP($J118,'Table 1'!$B$13:$C$33,2,FALSE)/12*1000*Study_MW,0)</f>
        <v>137881.25000000023</v>
      </c>
      <c r="E118" s="88">
        <f t="shared" si="32"/>
        <v>131366.13582055294</v>
      </c>
      <c r="F118" s="92">
        <f>INDEX([6]Delta!$F$1:$EE$997,$L$14,$I118)</f>
        <v>2527.7199999999998</v>
      </c>
      <c r="G118" s="93">
        <f t="shared" si="33"/>
        <v>51.970208654658329</v>
      </c>
      <c r="I118" s="94">
        <f t="shared" si="37"/>
        <v>114</v>
      </c>
      <c r="J118" s="90">
        <f t="shared" si="34"/>
        <v>2026</v>
      </c>
      <c r="K118" s="95">
        <f t="shared" si="36"/>
        <v>46296</v>
      </c>
    </row>
    <row r="119" spans="2:11" outlineLevel="1">
      <c r="B119" s="95">
        <f t="shared" si="31"/>
        <v>46327</v>
      </c>
      <c r="C119" s="92">
        <f>IF(F119&lt;&gt;0,-INDEX([6]Delta!$F$1:$EE$997,$L$13,$I119),0)</f>
        <v>-35107.605714678764</v>
      </c>
      <c r="D119" s="88">
        <f>IF(F119&lt;&gt;0,VLOOKUP($J119,'Table 1'!$B$13:$C$33,2,FALSE)/12*1000*Study_MW,0)</f>
        <v>137881.25000000023</v>
      </c>
      <c r="E119" s="88">
        <f t="shared" si="32"/>
        <v>102773.64428532147</v>
      </c>
      <c r="F119" s="92">
        <f>INDEX([6]Delta!$F$1:$EE$997,$L$14,$I119)</f>
        <v>2521.9</v>
      </c>
      <c r="G119" s="93">
        <f t="shared" si="33"/>
        <v>40.752466110996259</v>
      </c>
      <c r="I119" s="94">
        <f t="shared" si="37"/>
        <v>115</v>
      </c>
      <c r="J119" s="90">
        <f t="shared" si="34"/>
        <v>2026</v>
      </c>
      <c r="K119" s="95">
        <f t="shared" si="36"/>
        <v>46327</v>
      </c>
    </row>
    <row r="120" spans="2:11" outlineLevel="1">
      <c r="B120" s="99">
        <f t="shared" si="31"/>
        <v>46357</v>
      </c>
      <c r="C120" s="96">
        <f>IF(F120&lt;&gt;0,-INDEX([6]Delta!$F$1:$EE$997,$L$13,$I120),0)</f>
        <v>-41376.72177477181</v>
      </c>
      <c r="D120" s="97">
        <f>IF(F120&lt;&gt;0,VLOOKUP($J120,'Table 1'!$B$13:$C$33,2,FALSE)/12*1000*Study_MW,0)</f>
        <v>137881.25000000023</v>
      </c>
      <c r="E120" s="97">
        <f t="shared" si="32"/>
        <v>96504.528225228423</v>
      </c>
      <c r="F120" s="96">
        <f>INDEX([6]Delta!$F$1:$EE$997,$L$14,$I120)</f>
        <v>2481.9</v>
      </c>
      <c r="G120" s="98">
        <f t="shared" si="33"/>
        <v>38.883326574490681</v>
      </c>
      <c r="I120" s="81">
        <f t="shared" si="37"/>
        <v>116</v>
      </c>
      <c r="J120" s="90">
        <f t="shared" si="34"/>
        <v>2026</v>
      </c>
      <c r="K120" s="99">
        <f t="shared" si="36"/>
        <v>46357</v>
      </c>
    </row>
    <row r="121" spans="2:11" outlineLevel="1">
      <c r="B121" s="91">
        <f t="shared" si="31"/>
        <v>46388</v>
      </c>
      <c r="C121" s="86">
        <f>IF(F121&lt;&gt;0,-INDEX([6]Delta!$F$1:$EE$997,$L$13,$I121),0)</f>
        <v>-47939.799884483218</v>
      </c>
      <c r="D121" s="87">
        <f>IF(F121&lt;&gt;0,VLOOKUP($J121,'Table 1'!$B$13:$C$33,2,FALSE)/12*1000*Study_MW,0)</f>
        <v>141066.14583333355</v>
      </c>
      <c r="E121" s="87">
        <f t="shared" si="32"/>
        <v>93126.345948850329</v>
      </c>
      <c r="F121" s="86">
        <f>INDEX([6]Delta!$F$1:$EE$997,$L$14,$I121)</f>
        <v>2064.39</v>
      </c>
      <c r="G121" s="89">
        <f t="shared" si="33"/>
        <v>45.110829808733008</v>
      </c>
      <c r="I121" s="77">
        <f>I109+13</f>
        <v>118</v>
      </c>
      <c r="J121" s="90">
        <f t="shared" si="34"/>
        <v>2027</v>
      </c>
      <c r="K121" s="91">
        <f t="shared" si="36"/>
        <v>46388</v>
      </c>
    </row>
    <row r="122" spans="2:11" outlineLevel="1">
      <c r="B122" s="95">
        <f t="shared" si="31"/>
        <v>46419</v>
      </c>
      <c r="C122" s="92">
        <f>IF(F122&lt;&gt;0,-INDEX([6]Delta!$F$1:$EE$997,$L$13,$I122),0)</f>
        <v>-39697.16345846653</v>
      </c>
      <c r="D122" s="88">
        <f>IF(F122&lt;&gt;0,VLOOKUP($J122,'Table 1'!$B$13:$C$33,2,FALSE)/12*1000*Study_MW,0)</f>
        <v>141066.14583333355</v>
      </c>
      <c r="E122" s="88">
        <f t="shared" si="32"/>
        <v>101368.98237486702</v>
      </c>
      <c r="F122" s="92">
        <f>INDEX([6]Delta!$F$1:$EE$997,$L$14,$I122)</f>
        <v>1726.86</v>
      </c>
      <c r="G122" s="93">
        <f t="shared" si="33"/>
        <v>58.701332114280845</v>
      </c>
      <c r="I122" s="94">
        <f t="shared" ref="I122:I132" si="38">I110+13</f>
        <v>119</v>
      </c>
      <c r="J122" s="90">
        <f t="shared" si="34"/>
        <v>2027</v>
      </c>
      <c r="K122" s="95">
        <f t="shared" si="36"/>
        <v>46419</v>
      </c>
    </row>
    <row r="123" spans="2:11" outlineLevel="1">
      <c r="B123" s="95">
        <f t="shared" si="31"/>
        <v>46447</v>
      </c>
      <c r="C123" s="92">
        <f>IF(F123&lt;&gt;0,-INDEX([6]Delta!$F$1:$EE$997,$L$13,$I123),0)</f>
        <v>-26052.642028927803</v>
      </c>
      <c r="D123" s="88">
        <f>IF(F123&lt;&gt;0,VLOOKUP($J123,'Table 1'!$B$13:$C$33,2,FALSE)/12*1000*Study_MW,0)</f>
        <v>141066.14583333355</v>
      </c>
      <c r="E123" s="88">
        <f t="shared" si="32"/>
        <v>115013.50380440574</v>
      </c>
      <c r="F123" s="92">
        <f>INDEX([6]Delta!$F$1:$EE$997,$L$14,$I123)</f>
        <v>2109.59</v>
      </c>
      <c r="G123" s="93">
        <f t="shared" si="33"/>
        <v>54.519363385494685</v>
      </c>
      <c r="I123" s="94">
        <f t="shared" si="38"/>
        <v>120</v>
      </c>
      <c r="J123" s="90">
        <f t="shared" si="34"/>
        <v>2027</v>
      </c>
      <c r="K123" s="95">
        <f t="shared" si="36"/>
        <v>46447</v>
      </c>
    </row>
    <row r="124" spans="2:11" outlineLevel="1">
      <c r="B124" s="95">
        <f t="shared" si="31"/>
        <v>46478</v>
      </c>
      <c r="C124" s="92">
        <f>IF(F124&lt;&gt;0,-INDEX([6]Delta!$F$1:$EE$997,$L$13,$I124),0)</f>
        <v>-22167.747531935573</v>
      </c>
      <c r="D124" s="88">
        <f>IF(F124&lt;&gt;0,VLOOKUP($J124,'Table 1'!$B$13:$C$33,2,FALSE)/12*1000*Study_MW,0)</f>
        <v>141066.14583333355</v>
      </c>
      <c r="E124" s="88">
        <f t="shared" si="32"/>
        <v>118898.39830139797</v>
      </c>
      <c r="F124" s="92">
        <f>INDEX([6]Delta!$F$1:$EE$997,$L$14,$I124)</f>
        <v>1813.23</v>
      </c>
      <c r="G124" s="93">
        <f t="shared" si="33"/>
        <v>65.572706331462626</v>
      </c>
      <c r="I124" s="94">
        <f t="shared" si="38"/>
        <v>121</v>
      </c>
      <c r="J124" s="90">
        <f t="shared" si="34"/>
        <v>2027</v>
      </c>
      <c r="K124" s="95">
        <f t="shared" si="36"/>
        <v>46478</v>
      </c>
    </row>
    <row r="125" spans="2:11" outlineLevel="1">
      <c r="B125" s="95">
        <f t="shared" si="31"/>
        <v>46508</v>
      </c>
      <c r="C125" s="92">
        <f>IF(F125&lt;&gt;0,-INDEX([6]Delta!$F$1:$EE$997,$L$13,$I125),0)</f>
        <v>-6812.0063317418098</v>
      </c>
      <c r="D125" s="88">
        <f>IF(F125&lt;&gt;0,VLOOKUP($J125,'Table 1'!$B$13:$C$33,2,FALSE)/12*1000*Study_MW,0)</f>
        <v>141066.14583333355</v>
      </c>
      <c r="E125" s="88">
        <f t="shared" si="32"/>
        <v>134254.13950159174</v>
      </c>
      <c r="F125" s="92">
        <f>INDEX([6]Delta!$F$1:$EE$997,$L$14,$I125)</f>
        <v>1789.22</v>
      </c>
      <c r="G125" s="93">
        <f t="shared" si="33"/>
        <v>75.035009390456025</v>
      </c>
      <c r="I125" s="94">
        <f t="shared" si="38"/>
        <v>122</v>
      </c>
      <c r="J125" s="90">
        <f t="shared" si="34"/>
        <v>2027</v>
      </c>
      <c r="K125" s="95">
        <f t="shared" si="36"/>
        <v>46508</v>
      </c>
    </row>
    <row r="126" spans="2:11" outlineLevel="1">
      <c r="B126" s="95">
        <f t="shared" si="31"/>
        <v>46539</v>
      </c>
      <c r="C126" s="92">
        <f>IF(F126&lt;&gt;0,-INDEX([6]Delta!$F$1:$EE$997,$L$13,$I126),0)</f>
        <v>8520.0760217010975</v>
      </c>
      <c r="D126" s="88">
        <f>IF(F126&lt;&gt;0,VLOOKUP($J126,'Table 1'!$B$13:$C$33,2,FALSE)/12*1000*Study_MW,0)</f>
        <v>141066.14583333355</v>
      </c>
      <c r="E126" s="88">
        <f t="shared" si="32"/>
        <v>149586.22185503464</v>
      </c>
      <c r="F126" s="92">
        <f>INDEX([6]Delta!$F$1:$EE$997,$L$14,$I126)</f>
        <v>2245.64</v>
      </c>
      <c r="G126" s="93">
        <f t="shared" si="33"/>
        <v>66.611844220371324</v>
      </c>
      <c r="I126" s="94">
        <f t="shared" si="38"/>
        <v>123</v>
      </c>
      <c r="J126" s="90">
        <f t="shared" si="34"/>
        <v>2027</v>
      </c>
      <c r="K126" s="95">
        <f t="shared" si="36"/>
        <v>46539</v>
      </c>
    </row>
    <row r="127" spans="2:11" outlineLevel="1">
      <c r="B127" s="95">
        <f t="shared" si="31"/>
        <v>46569</v>
      </c>
      <c r="C127" s="92">
        <f>IF(F127&lt;&gt;0,-INDEX([6]Delta!$F$1:$EE$997,$L$13,$I127),0)</f>
        <v>25844.810286074877</v>
      </c>
      <c r="D127" s="88">
        <f>IF(F127&lt;&gt;0,VLOOKUP($J127,'Table 1'!$B$13:$C$33,2,FALSE)/12*1000*Study_MW,0)</f>
        <v>141066.14583333355</v>
      </c>
      <c r="E127" s="88">
        <f t="shared" si="32"/>
        <v>166910.95611940842</v>
      </c>
      <c r="F127" s="92">
        <f>INDEX([6]Delta!$F$1:$EE$997,$L$14,$I127)</f>
        <v>2583.9</v>
      </c>
      <c r="G127" s="93">
        <f t="shared" si="33"/>
        <v>64.596523131471187</v>
      </c>
      <c r="I127" s="94">
        <f t="shared" si="38"/>
        <v>124</v>
      </c>
      <c r="J127" s="90">
        <f t="shared" si="34"/>
        <v>2027</v>
      </c>
      <c r="K127" s="95">
        <f t="shared" si="36"/>
        <v>46569</v>
      </c>
    </row>
    <row r="128" spans="2:11" outlineLevel="1">
      <c r="B128" s="95">
        <f t="shared" si="31"/>
        <v>46600</v>
      </c>
      <c r="C128" s="92">
        <f>IF(F128&lt;&gt;0,-INDEX([6]Delta!$F$1:$EE$997,$L$13,$I128),0)</f>
        <v>24637.24880233407</v>
      </c>
      <c r="D128" s="88">
        <f>IF(F128&lt;&gt;0,VLOOKUP($J128,'Table 1'!$B$13:$C$33,2,FALSE)/12*1000*Study_MW,0)</f>
        <v>141066.14583333355</v>
      </c>
      <c r="E128" s="88">
        <f t="shared" si="32"/>
        <v>165703.39463566762</v>
      </c>
      <c r="F128" s="92">
        <f>INDEX([6]Delta!$F$1:$EE$997,$L$14,$I128)</f>
        <v>2688.27</v>
      </c>
      <c r="G128" s="93">
        <f t="shared" si="33"/>
        <v>61.639416664125115</v>
      </c>
      <c r="I128" s="94">
        <f t="shared" si="38"/>
        <v>125</v>
      </c>
      <c r="J128" s="90">
        <f t="shared" si="34"/>
        <v>2027</v>
      </c>
      <c r="K128" s="95">
        <f t="shared" si="36"/>
        <v>46600</v>
      </c>
    </row>
    <row r="129" spans="2:11" outlineLevel="1">
      <c r="B129" s="95">
        <f t="shared" si="31"/>
        <v>46631</v>
      </c>
      <c r="C129" s="92">
        <f>IF(F129&lt;&gt;0,-INDEX([6]Delta!$F$1:$EE$997,$L$13,$I129),0)</f>
        <v>22527.617725461721</v>
      </c>
      <c r="D129" s="88">
        <f>IF(F129&lt;&gt;0,VLOOKUP($J129,'Table 1'!$B$13:$C$33,2,FALSE)/12*1000*Study_MW,0)</f>
        <v>141066.14583333355</v>
      </c>
      <c r="E129" s="88">
        <f t="shared" si="32"/>
        <v>163593.76355879527</v>
      </c>
      <c r="F129" s="92">
        <f>INDEX([6]Delta!$F$1:$EE$997,$L$14,$I129)</f>
        <v>2638.25</v>
      </c>
      <c r="G129" s="93">
        <f t="shared" si="33"/>
        <v>62.008438760085383</v>
      </c>
      <c r="I129" s="94">
        <f t="shared" si="38"/>
        <v>126</v>
      </c>
      <c r="J129" s="90">
        <f t="shared" si="34"/>
        <v>2027</v>
      </c>
      <c r="K129" s="95">
        <f t="shared" si="36"/>
        <v>46631</v>
      </c>
    </row>
    <row r="130" spans="2:11" outlineLevel="1">
      <c r="B130" s="95">
        <f t="shared" si="31"/>
        <v>46661</v>
      </c>
      <c r="C130" s="92">
        <f>IF(F130&lt;&gt;0,-INDEX([6]Delta!$F$1:$EE$997,$L$13,$I130),0)</f>
        <v>-10309.809250980616</v>
      </c>
      <c r="D130" s="88">
        <f>IF(F130&lt;&gt;0,VLOOKUP($J130,'Table 1'!$B$13:$C$33,2,FALSE)/12*1000*Study_MW,0)</f>
        <v>141066.14583333355</v>
      </c>
      <c r="E130" s="88">
        <f t="shared" si="32"/>
        <v>130756.33658235293</v>
      </c>
      <c r="F130" s="92">
        <f>INDEX([6]Delta!$F$1:$EE$997,$L$14,$I130)</f>
        <v>2527.7199999999998</v>
      </c>
      <c r="G130" s="93">
        <f t="shared" si="33"/>
        <v>51.728963881423951</v>
      </c>
      <c r="I130" s="94">
        <f t="shared" si="38"/>
        <v>127</v>
      </c>
      <c r="J130" s="90">
        <f t="shared" si="34"/>
        <v>2027</v>
      </c>
      <c r="K130" s="95">
        <f t="shared" si="36"/>
        <v>46661</v>
      </c>
    </row>
    <row r="131" spans="2:11" outlineLevel="1">
      <c r="B131" s="95">
        <f t="shared" si="31"/>
        <v>46692</v>
      </c>
      <c r="C131" s="92">
        <f>IF(F131&lt;&gt;0,-INDEX([6]Delta!$F$1:$EE$997,$L$13,$I131),0)</f>
        <v>-37450.892192319036</v>
      </c>
      <c r="D131" s="88">
        <f>IF(F131&lt;&gt;0,VLOOKUP($J131,'Table 1'!$B$13:$C$33,2,FALSE)/12*1000*Study_MW,0)</f>
        <v>141066.14583333355</v>
      </c>
      <c r="E131" s="88">
        <f t="shared" si="32"/>
        <v>103615.25364101451</v>
      </c>
      <c r="F131" s="92">
        <f>INDEX([6]Delta!$F$1:$EE$997,$L$14,$I131)</f>
        <v>2521.9</v>
      </c>
      <c r="G131" s="93">
        <f t="shared" si="33"/>
        <v>41.086186462990014</v>
      </c>
      <c r="I131" s="94">
        <f t="shared" si="38"/>
        <v>128</v>
      </c>
      <c r="J131" s="90">
        <f t="shared" si="34"/>
        <v>2027</v>
      </c>
      <c r="K131" s="95">
        <f t="shared" si="36"/>
        <v>46692</v>
      </c>
    </row>
    <row r="132" spans="2:11" outlineLevel="1">
      <c r="B132" s="99">
        <f t="shared" si="31"/>
        <v>46722</v>
      </c>
      <c r="C132" s="96">
        <f>IF(F132&lt;&gt;0,-INDEX([6]Delta!$F$1:$EE$997,$L$13,$I132),0)</f>
        <v>-35413.522426947951</v>
      </c>
      <c r="D132" s="97">
        <f>IF(F132&lt;&gt;0,VLOOKUP($J132,'Table 1'!$B$13:$C$33,2,FALSE)/12*1000*Study_MW,0)</f>
        <v>141066.14583333355</v>
      </c>
      <c r="E132" s="97">
        <f t="shared" si="32"/>
        <v>105652.6234063856</v>
      </c>
      <c r="F132" s="96">
        <f>INDEX([6]Delta!$F$1:$EE$997,$L$14,$I132)</f>
        <v>2481.9</v>
      </c>
      <c r="G132" s="98">
        <f t="shared" si="33"/>
        <v>42.56925073789661</v>
      </c>
      <c r="I132" s="81">
        <f t="shared" si="38"/>
        <v>129</v>
      </c>
      <c r="J132" s="90">
        <f t="shared" si="34"/>
        <v>2027</v>
      </c>
      <c r="K132" s="99">
        <f t="shared" si="36"/>
        <v>46722</v>
      </c>
    </row>
    <row r="133" spans="2:11" outlineLevel="1">
      <c r="B133" s="91">
        <f t="shared" si="31"/>
        <v>46753</v>
      </c>
      <c r="C133" s="86">
        <f>IF(F133&lt;&gt;0,-INDEX([7]Delta!$F$1:$EE$65554,$L$13,$I133),0)</f>
        <v>-61143.506014585495</v>
      </c>
      <c r="D133" s="87">
        <f>IF(F133&lt;&gt;0,VLOOKUP($J133,'Table 1'!$B$13:$C$33,2,FALSE)/12*1000*Study_MW,0)</f>
        <v>144316.14583333355</v>
      </c>
      <c r="E133" s="87">
        <f t="shared" si="32"/>
        <v>83172.639818748052</v>
      </c>
      <c r="F133" s="86">
        <f>INDEX([7]Delta!$F$1:$EE$65554,$L$14,$I133)</f>
        <v>2064.39</v>
      </c>
      <c r="G133" s="89">
        <f t="shared" si="33"/>
        <v>40.289208831058112</v>
      </c>
      <c r="I133" s="77">
        <f>I13</f>
        <v>1</v>
      </c>
      <c r="J133" s="90">
        <f t="shared" si="34"/>
        <v>2028</v>
      </c>
      <c r="K133" s="91">
        <f t="shared" si="36"/>
        <v>46753</v>
      </c>
    </row>
    <row r="134" spans="2:11" outlineLevel="1">
      <c r="B134" s="95">
        <f t="shared" si="31"/>
        <v>46784</v>
      </c>
      <c r="C134" s="92">
        <f>IF(F134&lt;&gt;0,-INDEX([7]Delta!$F$1:$EE$65554,$L$13,$I134),0)</f>
        <v>-62703.752905547619</v>
      </c>
      <c r="D134" s="88">
        <f>IF(F134&lt;&gt;0,VLOOKUP($J134,'Table 1'!$B$13:$C$33,2,FALSE)/12*1000*Study_MW,0)</f>
        <v>144316.14583333355</v>
      </c>
      <c r="E134" s="88">
        <f t="shared" si="32"/>
        <v>81612.392927785928</v>
      </c>
      <c r="F134" s="92">
        <f>INDEX([7]Delta!$F$1:$EE$65554,$L$14,$I134)</f>
        <v>1806.97</v>
      </c>
      <c r="G134" s="93">
        <f t="shared" si="33"/>
        <v>45.165328106048207</v>
      </c>
      <c r="I134" s="94">
        <f t="shared" ref="I134:I197" si="39">I14</f>
        <v>2</v>
      </c>
      <c r="J134" s="90">
        <f t="shared" si="34"/>
        <v>2028</v>
      </c>
      <c r="K134" s="95">
        <f t="shared" si="36"/>
        <v>46784</v>
      </c>
    </row>
    <row r="135" spans="2:11" outlineLevel="1">
      <c r="B135" s="95">
        <f t="shared" si="31"/>
        <v>46813</v>
      </c>
      <c r="C135" s="92">
        <f>IF(F135&lt;&gt;0,-INDEX([7]Delta!$F$1:$EE$65554,$L$13,$I135),0)</f>
        <v>-35999.159100279212</v>
      </c>
      <c r="D135" s="88">
        <f>IF(F135&lt;&gt;0,VLOOKUP($J135,'Table 1'!$B$13:$C$33,2,FALSE)/12*1000*Study_MW,0)</f>
        <v>144316.14583333355</v>
      </c>
      <c r="E135" s="88">
        <f t="shared" si="32"/>
        <v>108316.98673305433</v>
      </c>
      <c r="F135" s="92">
        <f>INDEX([7]Delta!$F$1:$EE$65554,$L$14,$I135)</f>
        <v>2109.59</v>
      </c>
      <c r="G135" s="93">
        <f t="shared" si="33"/>
        <v>51.345041801039223</v>
      </c>
      <c r="I135" s="94">
        <f t="shared" si="39"/>
        <v>3</v>
      </c>
      <c r="J135" s="90">
        <f t="shared" si="34"/>
        <v>2028</v>
      </c>
      <c r="K135" s="95">
        <f t="shared" si="36"/>
        <v>46813</v>
      </c>
    </row>
    <row r="136" spans="2:11" outlineLevel="1">
      <c r="B136" s="95">
        <f t="shared" si="31"/>
        <v>46844</v>
      </c>
      <c r="C136" s="92">
        <f>IF(F136&lt;&gt;0,-INDEX([7]Delta!$F$1:$EE$65554,$L$13,$I136),0)</f>
        <v>-26147.888049826026</v>
      </c>
      <c r="D136" s="88">
        <f>IF(F136&lt;&gt;0,VLOOKUP($J136,'Table 1'!$B$13:$C$33,2,FALSE)/12*1000*Study_MW,0)</f>
        <v>144316.14583333355</v>
      </c>
      <c r="E136" s="88">
        <f t="shared" si="32"/>
        <v>118168.25778350752</v>
      </c>
      <c r="F136" s="92">
        <f>INDEX([7]Delta!$F$1:$EE$65554,$L$14,$I136)</f>
        <v>1813.23</v>
      </c>
      <c r="G136" s="93">
        <f t="shared" si="33"/>
        <v>65.170032364072682</v>
      </c>
      <c r="I136" s="94">
        <f t="shared" si="39"/>
        <v>4</v>
      </c>
      <c r="J136" s="90">
        <f t="shared" si="34"/>
        <v>2028</v>
      </c>
      <c r="K136" s="95">
        <f t="shared" si="36"/>
        <v>46844</v>
      </c>
    </row>
    <row r="137" spans="2:11" outlineLevel="1">
      <c r="B137" s="95">
        <f t="shared" si="31"/>
        <v>46874</v>
      </c>
      <c r="C137" s="92">
        <f>IF(F137&lt;&gt;0,-INDEX([7]Delta!$F$1:$EE$65554,$L$13,$I137),0)</f>
        <v>-14687.105886846781</v>
      </c>
      <c r="D137" s="88">
        <f>IF(F137&lt;&gt;0,VLOOKUP($J137,'Table 1'!$B$13:$C$33,2,FALSE)/12*1000*Study_MW,0)</f>
        <v>144316.14583333355</v>
      </c>
      <c r="E137" s="88">
        <f t="shared" si="32"/>
        <v>129629.03994648677</v>
      </c>
      <c r="F137" s="92">
        <f>INDEX([7]Delta!$F$1:$EE$65554,$L$14,$I137)</f>
        <v>1789.22</v>
      </c>
      <c r="G137" s="93">
        <f t="shared" si="33"/>
        <v>72.450028474132168</v>
      </c>
      <c r="I137" s="94">
        <f t="shared" si="39"/>
        <v>5</v>
      </c>
      <c r="J137" s="90">
        <f t="shared" si="34"/>
        <v>2028</v>
      </c>
      <c r="K137" s="95">
        <f t="shared" si="36"/>
        <v>46874</v>
      </c>
    </row>
    <row r="138" spans="2:11" outlineLevel="1">
      <c r="B138" s="95">
        <f t="shared" si="31"/>
        <v>46905</v>
      </c>
      <c r="C138" s="92">
        <f>IF(F138&lt;&gt;0,-INDEX([7]Delta!$F$1:$EE$65554,$L$13,$I138),0)</f>
        <v>-2162.4802845865488</v>
      </c>
      <c r="D138" s="88">
        <f>IF(F138&lt;&gt;0,VLOOKUP($J138,'Table 1'!$B$13:$C$33,2,FALSE)/12*1000*Study_MW,0)</f>
        <v>144316.14583333355</v>
      </c>
      <c r="E138" s="88">
        <f t="shared" si="32"/>
        <v>142153.665548747</v>
      </c>
      <c r="F138" s="92">
        <f>INDEX([7]Delta!$F$1:$EE$65554,$L$14,$I138)</f>
        <v>2245.64</v>
      </c>
      <c r="G138" s="93">
        <f t="shared" si="33"/>
        <v>63.302072259465902</v>
      </c>
      <c r="I138" s="94">
        <f t="shared" si="39"/>
        <v>6</v>
      </c>
      <c r="J138" s="90">
        <f t="shared" si="34"/>
        <v>2028</v>
      </c>
      <c r="K138" s="95">
        <f t="shared" si="36"/>
        <v>46905</v>
      </c>
    </row>
    <row r="139" spans="2:11" outlineLevel="1">
      <c r="B139" s="95">
        <f t="shared" si="31"/>
        <v>46935</v>
      </c>
      <c r="C139" s="92">
        <f>IF(F139&lt;&gt;0,-INDEX([7]Delta!$F$1:$EE$65554,$L$13,$I139),0)</f>
        <v>23969.356604754925</v>
      </c>
      <c r="D139" s="88">
        <f>IF(F139&lt;&gt;0,VLOOKUP($J139,'Table 1'!$B$13:$C$33,2,FALSE)/12*1000*Study_MW,0)</f>
        <v>144316.14583333355</v>
      </c>
      <c r="E139" s="88">
        <f t="shared" si="32"/>
        <v>168285.50243808847</v>
      </c>
      <c r="F139" s="92">
        <f>INDEX([7]Delta!$F$1:$EE$65554,$L$14,$I139)</f>
        <v>2583.9</v>
      </c>
      <c r="G139" s="93">
        <f t="shared" si="33"/>
        <v>65.128488888149107</v>
      </c>
      <c r="I139" s="94">
        <f t="shared" si="39"/>
        <v>7</v>
      </c>
      <c r="J139" s="90">
        <f t="shared" si="34"/>
        <v>2028</v>
      </c>
      <c r="K139" s="95">
        <f t="shared" si="36"/>
        <v>46935</v>
      </c>
    </row>
    <row r="140" spans="2:11" outlineLevel="1">
      <c r="B140" s="95">
        <f t="shared" si="31"/>
        <v>46966</v>
      </c>
      <c r="C140" s="92">
        <f>IF(F140&lt;&gt;0,-INDEX([7]Delta!$F$1:$EE$65554,$L$13,$I140),0)</f>
        <v>26935.27803966403</v>
      </c>
      <c r="D140" s="88">
        <f>IF(F140&lt;&gt;0,VLOOKUP($J140,'Table 1'!$B$13:$C$33,2,FALSE)/12*1000*Study_MW,0)</f>
        <v>144316.14583333355</v>
      </c>
      <c r="E140" s="88">
        <f t="shared" si="32"/>
        <v>171251.42387299758</v>
      </c>
      <c r="F140" s="92">
        <f>INDEX([7]Delta!$F$1:$EE$65554,$L$14,$I140)</f>
        <v>2688.27</v>
      </c>
      <c r="G140" s="93">
        <f t="shared" si="33"/>
        <v>63.703208335843343</v>
      </c>
      <c r="I140" s="94">
        <f t="shared" si="39"/>
        <v>8</v>
      </c>
      <c r="J140" s="90">
        <f t="shared" si="34"/>
        <v>2028</v>
      </c>
      <c r="K140" s="95">
        <f t="shared" si="36"/>
        <v>46966</v>
      </c>
    </row>
    <row r="141" spans="2:11" outlineLevel="1">
      <c r="B141" s="95">
        <f t="shared" si="31"/>
        <v>46997</v>
      </c>
      <c r="C141" s="92">
        <f>IF(F141&lt;&gt;0,-INDEX([7]Delta!$F$1:$EE$65554,$L$13,$I141),0)</f>
        <v>12104.674453213811</v>
      </c>
      <c r="D141" s="88">
        <f>IF(F141&lt;&gt;0,VLOOKUP($J141,'Table 1'!$B$13:$C$33,2,FALSE)/12*1000*Study_MW,0)</f>
        <v>144316.14583333355</v>
      </c>
      <c r="E141" s="88">
        <f t="shared" si="32"/>
        <v>156420.82028654736</v>
      </c>
      <c r="F141" s="92">
        <f>INDEX([7]Delta!$F$1:$EE$65554,$L$14,$I141)</f>
        <v>2638.25</v>
      </c>
      <c r="G141" s="93">
        <f t="shared" si="33"/>
        <v>59.289612541096318</v>
      </c>
      <c r="I141" s="94">
        <f t="shared" si="39"/>
        <v>9</v>
      </c>
      <c r="J141" s="90">
        <f t="shared" si="34"/>
        <v>2028</v>
      </c>
      <c r="K141" s="95">
        <f t="shared" si="36"/>
        <v>46997</v>
      </c>
    </row>
    <row r="142" spans="2:11" outlineLevel="1">
      <c r="B142" s="95">
        <f t="shared" ref="B142:B205" si="40">EDATE(B141,1)</f>
        <v>47027</v>
      </c>
      <c r="C142" s="92">
        <f>IF(F142&lt;&gt;0,-INDEX([7]Delta!$F$1:$EE$65554,$L$13,$I142),0)</f>
        <v>-12296.141605779529</v>
      </c>
      <c r="D142" s="88">
        <f>IF(F142&lt;&gt;0,VLOOKUP($J142,'Table 1'!$B$13:$C$33,2,FALSE)/12*1000*Study_MW,0)</f>
        <v>144316.14583333355</v>
      </c>
      <c r="E142" s="88">
        <f t="shared" ref="E142:E205" si="41">C142+D142</f>
        <v>132020.00422755402</v>
      </c>
      <c r="F142" s="92">
        <f>INDEX([7]Delta!$F$1:$EE$65554,$L$14,$I142)</f>
        <v>2527.7199999999998</v>
      </c>
      <c r="G142" s="93">
        <f t="shared" ref="G142:G192" si="42">IF(ISNUMBER($F142),E142/$F142,"")</f>
        <v>52.228887783280598</v>
      </c>
      <c r="I142" s="94">
        <f t="shared" si="39"/>
        <v>10</v>
      </c>
      <c r="J142" s="90">
        <f t="shared" ref="J142:J205" si="43">YEAR(B142)</f>
        <v>2028</v>
      </c>
      <c r="K142" s="95">
        <f t="shared" si="36"/>
        <v>47027</v>
      </c>
    </row>
    <row r="143" spans="2:11" outlineLevel="1">
      <c r="B143" s="95">
        <f t="shared" si="40"/>
        <v>47058</v>
      </c>
      <c r="C143" s="92">
        <f>IF(F143&lt;&gt;0,-INDEX([7]Delta!$F$1:$EE$65554,$L$13,$I143),0)</f>
        <v>-53997.317890778184</v>
      </c>
      <c r="D143" s="88">
        <f>IF(F143&lt;&gt;0,VLOOKUP($J143,'Table 1'!$B$13:$C$33,2,FALSE)/12*1000*Study_MW,0)</f>
        <v>144316.14583333355</v>
      </c>
      <c r="E143" s="88">
        <f t="shared" si="41"/>
        <v>90318.827942555363</v>
      </c>
      <c r="F143" s="92">
        <f>INDEX([7]Delta!$F$1:$EE$65554,$L$14,$I143)</f>
        <v>2521.9</v>
      </c>
      <c r="G143" s="93">
        <f t="shared" si="42"/>
        <v>35.813802269144439</v>
      </c>
      <c r="I143" s="94">
        <f t="shared" si="39"/>
        <v>11</v>
      </c>
      <c r="J143" s="90">
        <f t="shared" si="43"/>
        <v>2028</v>
      </c>
      <c r="K143" s="95">
        <f t="shared" si="36"/>
        <v>47058</v>
      </c>
    </row>
    <row r="144" spans="2:11" outlineLevel="1">
      <c r="B144" s="99">
        <f t="shared" si="40"/>
        <v>47088</v>
      </c>
      <c r="C144" s="96">
        <f>IF(F144&lt;&gt;0,-INDEX([7]Delta!$F$1:$EE$65554,$L$13,$I144),0)</f>
        <v>-49555.714698910713</v>
      </c>
      <c r="D144" s="97">
        <f>IF(F144&lt;&gt;0,VLOOKUP($J144,'Table 1'!$B$13:$C$33,2,FALSE)/12*1000*Study_MW,0)</f>
        <v>144316.14583333355</v>
      </c>
      <c r="E144" s="97">
        <f t="shared" si="41"/>
        <v>94760.431134422834</v>
      </c>
      <c r="F144" s="96">
        <f>INDEX([7]Delta!$F$1:$EE$65554,$L$14,$I144)</f>
        <v>2481.9</v>
      </c>
      <c r="G144" s="98">
        <f t="shared" si="42"/>
        <v>38.180599997752864</v>
      </c>
      <c r="I144" s="81">
        <f t="shared" si="39"/>
        <v>12</v>
      </c>
      <c r="J144" s="90">
        <f t="shared" si="43"/>
        <v>2028</v>
      </c>
      <c r="K144" s="99">
        <f t="shared" si="36"/>
        <v>47088</v>
      </c>
    </row>
    <row r="145" spans="2:11" outlineLevel="1">
      <c r="B145" s="91">
        <f t="shared" si="40"/>
        <v>47119</v>
      </c>
      <c r="C145" s="86">
        <f>IF(F145&lt;&gt;0,-INDEX([7]Delta!$F$1:$EE$65554,$L$13,$I145),0)</f>
        <v>-77177.530320256948</v>
      </c>
      <c r="D145" s="87">
        <f>IF(F145&lt;&gt;0,VLOOKUP($J145,'Table 1'!$B$13:$C$33,2,FALSE)/12*1000*Study_MW,0)</f>
        <v>147647.91666666689</v>
      </c>
      <c r="E145" s="87">
        <f t="shared" si="41"/>
        <v>70470.386346409941</v>
      </c>
      <c r="F145" s="86">
        <f>INDEX([7]Delta!$F$1:$EE$65554,$L$14,$I145)</f>
        <v>2064.39</v>
      </c>
      <c r="G145" s="89">
        <f t="shared" si="42"/>
        <v>34.136178893721606</v>
      </c>
      <c r="I145" s="77">
        <f>I25</f>
        <v>14</v>
      </c>
      <c r="J145" s="90">
        <f t="shared" si="43"/>
        <v>2029</v>
      </c>
      <c r="K145" s="91">
        <f t="shared" si="36"/>
        <v>47119</v>
      </c>
    </row>
    <row r="146" spans="2:11" outlineLevel="1">
      <c r="B146" s="95">
        <f t="shared" si="40"/>
        <v>47150</v>
      </c>
      <c r="C146" s="92">
        <f>IF(F146&lt;&gt;0,-INDEX([7]Delta!$F$1:$EE$65554,$L$13,$I146),0)</f>
        <v>-57786.3458263129</v>
      </c>
      <c r="D146" s="88">
        <f>IF(F146&lt;&gt;0,VLOOKUP($J146,'Table 1'!$B$13:$C$33,2,FALSE)/12*1000*Study_MW,0)</f>
        <v>147647.91666666689</v>
      </c>
      <c r="E146" s="88">
        <f t="shared" si="41"/>
        <v>89861.57084035399</v>
      </c>
      <c r="F146" s="92">
        <f>INDEX([7]Delta!$F$1:$EE$65554,$L$14,$I146)</f>
        <v>1726.86</v>
      </c>
      <c r="G146" s="93">
        <f t="shared" si="42"/>
        <v>52.037554196839345</v>
      </c>
      <c r="I146" s="94">
        <f t="shared" si="39"/>
        <v>15</v>
      </c>
      <c r="J146" s="90">
        <f t="shared" si="43"/>
        <v>2029</v>
      </c>
      <c r="K146" s="95">
        <f t="shared" si="36"/>
        <v>47150</v>
      </c>
    </row>
    <row r="147" spans="2:11" outlineLevel="1">
      <c r="B147" s="95">
        <f t="shared" si="40"/>
        <v>47178</v>
      </c>
      <c r="C147" s="92">
        <f>IF(F147&lt;&gt;0,-INDEX([7]Delta!$F$1:$EE$65554,$L$13,$I147),0)</f>
        <v>-39340.373038828373</v>
      </c>
      <c r="D147" s="88">
        <f>IF(F147&lt;&gt;0,VLOOKUP($J147,'Table 1'!$B$13:$C$33,2,FALSE)/12*1000*Study_MW,0)</f>
        <v>147647.91666666689</v>
      </c>
      <c r="E147" s="88">
        <f t="shared" si="41"/>
        <v>108307.54362783852</v>
      </c>
      <c r="F147" s="92">
        <f>INDEX([7]Delta!$F$1:$EE$65554,$L$14,$I147)</f>
        <v>2109.59</v>
      </c>
      <c r="G147" s="93">
        <f t="shared" si="42"/>
        <v>51.340565525926131</v>
      </c>
      <c r="I147" s="94">
        <f t="shared" si="39"/>
        <v>16</v>
      </c>
      <c r="J147" s="90">
        <f t="shared" si="43"/>
        <v>2029</v>
      </c>
      <c r="K147" s="95">
        <f t="shared" si="36"/>
        <v>47178</v>
      </c>
    </row>
    <row r="148" spans="2:11" outlineLevel="1">
      <c r="B148" s="95">
        <f t="shared" si="40"/>
        <v>47209</v>
      </c>
      <c r="C148" s="92">
        <f>IF(F148&lt;&gt;0,-INDEX([7]Delta!$F$1:$EE$65554,$L$13,$I148),0)</f>
        <v>-29922.92506736517</v>
      </c>
      <c r="D148" s="88">
        <f>IF(F148&lt;&gt;0,VLOOKUP($J148,'Table 1'!$B$13:$C$33,2,FALSE)/12*1000*Study_MW,0)</f>
        <v>147647.91666666689</v>
      </c>
      <c r="E148" s="88">
        <f t="shared" si="41"/>
        <v>117724.99159930172</v>
      </c>
      <c r="F148" s="92">
        <f>INDEX([7]Delta!$F$1:$EE$65554,$L$14,$I148)</f>
        <v>1813.23</v>
      </c>
      <c r="G148" s="93">
        <f t="shared" si="42"/>
        <v>64.925570169973867</v>
      </c>
      <c r="I148" s="94">
        <f t="shared" si="39"/>
        <v>17</v>
      </c>
      <c r="J148" s="90">
        <f t="shared" si="43"/>
        <v>2029</v>
      </c>
      <c r="K148" s="95">
        <f t="shared" si="36"/>
        <v>47209</v>
      </c>
    </row>
    <row r="149" spans="2:11" outlineLevel="1">
      <c r="B149" s="95">
        <f t="shared" si="40"/>
        <v>47239</v>
      </c>
      <c r="C149" s="92">
        <f>IF(F149&lt;&gt;0,-INDEX([7]Delta!$F$1:$EE$65554,$L$13,$I149),0)</f>
        <v>-17977.260610789061</v>
      </c>
      <c r="D149" s="88">
        <f>IF(F149&lt;&gt;0,VLOOKUP($J149,'Table 1'!$B$13:$C$33,2,FALSE)/12*1000*Study_MW,0)</f>
        <v>147647.91666666689</v>
      </c>
      <c r="E149" s="88">
        <f t="shared" si="41"/>
        <v>129670.65605587783</v>
      </c>
      <c r="F149" s="92">
        <f>INDEX([7]Delta!$F$1:$EE$65554,$L$14,$I149)</f>
        <v>1789.22</v>
      </c>
      <c r="G149" s="93">
        <f t="shared" si="42"/>
        <v>72.473287832618581</v>
      </c>
      <c r="I149" s="94">
        <f t="shared" si="39"/>
        <v>18</v>
      </c>
      <c r="J149" s="90">
        <f t="shared" si="43"/>
        <v>2029</v>
      </c>
      <c r="K149" s="95">
        <f t="shared" si="36"/>
        <v>47239</v>
      </c>
    </row>
    <row r="150" spans="2:11" outlineLevel="1">
      <c r="B150" s="95">
        <f t="shared" si="40"/>
        <v>47270</v>
      </c>
      <c r="C150" s="92">
        <f>IF(F150&lt;&gt;0,-INDEX([7]Delta!$F$1:$EE$65554,$L$13,$I150),0)</f>
        <v>-5901.3322662115097</v>
      </c>
      <c r="D150" s="88">
        <f>IF(F150&lt;&gt;0,VLOOKUP($J150,'Table 1'!$B$13:$C$33,2,FALSE)/12*1000*Study_MW,0)</f>
        <v>147647.91666666689</v>
      </c>
      <c r="E150" s="88">
        <f t="shared" si="41"/>
        <v>141746.58440045538</v>
      </c>
      <c r="F150" s="92">
        <f>INDEX([7]Delta!$F$1:$EE$65554,$L$14,$I150)</f>
        <v>2245.64</v>
      </c>
      <c r="G150" s="93">
        <f t="shared" si="42"/>
        <v>63.120796031623676</v>
      </c>
      <c r="I150" s="94">
        <f t="shared" si="39"/>
        <v>19</v>
      </c>
      <c r="J150" s="90">
        <f t="shared" si="43"/>
        <v>2029</v>
      </c>
      <c r="K150" s="95">
        <f t="shared" si="36"/>
        <v>47270</v>
      </c>
    </row>
    <row r="151" spans="2:11" outlineLevel="1">
      <c r="B151" s="95">
        <f t="shared" si="40"/>
        <v>47300</v>
      </c>
      <c r="C151" s="92">
        <f>IF(F151&lt;&gt;0,-INDEX([7]Delta!$F$1:$EE$65554,$L$13,$I151),0)</f>
        <v>26549.78455555439</v>
      </c>
      <c r="D151" s="88">
        <f>IF(F151&lt;&gt;0,VLOOKUP($J151,'Table 1'!$B$13:$C$33,2,FALSE)/12*1000*Study_MW,0)</f>
        <v>147647.91666666689</v>
      </c>
      <c r="E151" s="88">
        <f t="shared" si="41"/>
        <v>174197.70122222128</v>
      </c>
      <c r="F151" s="92">
        <f>INDEX([7]Delta!$F$1:$EE$65554,$L$14,$I151)</f>
        <v>2583.9</v>
      </c>
      <c r="G151" s="93">
        <f t="shared" si="42"/>
        <v>67.41658006200754</v>
      </c>
      <c r="I151" s="94">
        <f t="shared" si="39"/>
        <v>20</v>
      </c>
      <c r="J151" s="90">
        <f t="shared" si="43"/>
        <v>2029</v>
      </c>
      <c r="K151" s="95">
        <f t="shared" si="36"/>
        <v>47300</v>
      </c>
    </row>
    <row r="152" spans="2:11" outlineLevel="1">
      <c r="B152" s="95">
        <f t="shared" si="40"/>
        <v>47331</v>
      </c>
      <c r="C152" s="92">
        <f>IF(F152&lt;&gt;0,-INDEX([7]Delta!$F$1:$EE$65554,$L$13,$I152),0)</f>
        <v>35538.028020143509</v>
      </c>
      <c r="D152" s="88">
        <f>IF(F152&lt;&gt;0,VLOOKUP($J152,'Table 1'!$B$13:$C$33,2,FALSE)/12*1000*Study_MW,0)</f>
        <v>147647.91666666689</v>
      </c>
      <c r="E152" s="88">
        <f t="shared" si="41"/>
        <v>183185.9446868104</v>
      </c>
      <c r="F152" s="92">
        <f>INDEX([7]Delta!$F$1:$EE$65554,$L$14,$I152)</f>
        <v>2688.27</v>
      </c>
      <c r="G152" s="93">
        <f t="shared" si="42"/>
        <v>68.142688303931678</v>
      </c>
      <c r="I152" s="94">
        <f t="shared" si="39"/>
        <v>21</v>
      </c>
      <c r="J152" s="90">
        <f t="shared" si="43"/>
        <v>2029</v>
      </c>
      <c r="K152" s="95">
        <f t="shared" si="36"/>
        <v>47331</v>
      </c>
    </row>
    <row r="153" spans="2:11" outlineLevel="1">
      <c r="B153" s="95">
        <f t="shared" si="40"/>
        <v>47362</v>
      </c>
      <c r="C153" s="92">
        <f>IF(F153&lt;&gt;0,-INDEX([7]Delta!$F$1:$EE$65554,$L$13,$I153),0)</f>
        <v>14341.187132179737</v>
      </c>
      <c r="D153" s="88">
        <f>IF(F153&lt;&gt;0,VLOOKUP($J153,'Table 1'!$B$13:$C$33,2,FALSE)/12*1000*Study_MW,0)</f>
        <v>147647.91666666689</v>
      </c>
      <c r="E153" s="88">
        <f t="shared" si="41"/>
        <v>161989.10379884663</v>
      </c>
      <c r="F153" s="92">
        <f>INDEX([7]Delta!$F$1:$EE$65554,$L$14,$I153)</f>
        <v>2638.25</v>
      </c>
      <c r="G153" s="93">
        <f t="shared" si="42"/>
        <v>61.400209911436228</v>
      </c>
      <c r="I153" s="94">
        <f t="shared" si="39"/>
        <v>22</v>
      </c>
      <c r="J153" s="90">
        <f t="shared" si="43"/>
        <v>2029</v>
      </c>
      <c r="K153" s="95">
        <f t="shared" si="36"/>
        <v>47362</v>
      </c>
    </row>
    <row r="154" spans="2:11" outlineLevel="1">
      <c r="B154" s="95">
        <f t="shared" si="40"/>
        <v>47392</v>
      </c>
      <c r="C154" s="92">
        <f>IF(F154&lt;&gt;0,-INDEX([7]Delta!$F$1:$EE$65554,$L$13,$I154),0)</f>
        <v>-15773.753926485777</v>
      </c>
      <c r="D154" s="88">
        <f>IF(F154&lt;&gt;0,VLOOKUP($J154,'Table 1'!$B$13:$C$33,2,FALSE)/12*1000*Study_MW,0)</f>
        <v>147647.91666666689</v>
      </c>
      <c r="E154" s="88">
        <f t="shared" si="41"/>
        <v>131874.16274018111</v>
      </c>
      <c r="F154" s="92">
        <f>INDEX([7]Delta!$F$1:$EE$65554,$L$14,$I154)</f>
        <v>2527.7199999999998</v>
      </c>
      <c r="G154" s="93">
        <f t="shared" si="42"/>
        <v>52.171190931029194</v>
      </c>
      <c r="I154" s="94">
        <f t="shared" si="39"/>
        <v>23</v>
      </c>
      <c r="J154" s="90">
        <f t="shared" si="43"/>
        <v>2029</v>
      </c>
      <c r="K154" s="95">
        <f t="shared" ref="K154:K216" si="44">IF(ISNUMBER(F154),IF(F154&lt;&gt;0,B154,""),"")</f>
        <v>47392</v>
      </c>
    </row>
    <row r="155" spans="2:11" outlineLevel="1">
      <c r="B155" s="95">
        <f t="shared" si="40"/>
        <v>47423</v>
      </c>
      <c r="C155" s="92">
        <f>IF(F155&lt;&gt;0,-INDEX([7]Delta!$F$1:$EE$65554,$L$13,$I155),0)</f>
        <v>-53232.653996124864</v>
      </c>
      <c r="D155" s="88">
        <f>IF(F155&lt;&gt;0,VLOOKUP($J155,'Table 1'!$B$13:$C$33,2,FALSE)/12*1000*Study_MW,0)</f>
        <v>147647.91666666689</v>
      </c>
      <c r="E155" s="88">
        <f t="shared" si="41"/>
        <v>94415.262670542026</v>
      </c>
      <c r="F155" s="92">
        <f>INDEX([7]Delta!$F$1:$EE$65554,$L$14,$I155)</f>
        <v>2521.9</v>
      </c>
      <c r="G155" s="93">
        <f t="shared" si="42"/>
        <v>37.438146901360888</v>
      </c>
      <c r="I155" s="94">
        <f t="shared" si="39"/>
        <v>24</v>
      </c>
      <c r="J155" s="90">
        <f t="shared" si="43"/>
        <v>2029</v>
      </c>
      <c r="K155" s="95">
        <f t="shared" si="44"/>
        <v>47423</v>
      </c>
    </row>
    <row r="156" spans="2:11" outlineLevel="1">
      <c r="B156" s="99">
        <f t="shared" si="40"/>
        <v>47453</v>
      </c>
      <c r="C156" s="96">
        <f>IF(F156&lt;&gt;0,-INDEX([7]Delta!$F$1:$EE$65554,$L$13,$I156),0)</f>
        <v>-64551.731251567602</v>
      </c>
      <c r="D156" s="97">
        <f>IF(F156&lt;&gt;0,VLOOKUP($J156,'Table 1'!$B$13:$C$33,2,FALSE)/12*1000*Study_MW,0)</f>
        <v>147647.91666666689</v>
      </c>
      <c r="E156" s="97">
        <f t="shared" si="41"/>
        <v>83096.185415099288</v>
      </c>
      <c r="F156" s="96">
        <f>INDEX([7]Delta!$F$1:$EE$65554,$L$14,$I156)</f>
        <v>2481.9</v>
      </c>
      <c r="G156" s="98">
        <f t="shared" si="42"/>
        <v>33.480875706152254</v>
      </c>
      <c r="I156" s="81">
        <f t="shared" si="39"/>
        <v>25</v>
      </c>
      <c r="J156" s="90">
        <f t="shared" si="43"/>
        <v>2029</v>
      </c>
      <c r="K156" s="99">
        <f t="shared" si="44"/>
        <v>47453</v>
      </c>
    </row>
    <row r="157" spans="2:11" outlineLevel="1">
      <c r="B157" s="91">
        <f t="shared" si="40"/>
        <v>47484</v>
      </c>
      <c r="C157" s="86">
        <f>IF(F157&lt;&gt;0,-INDEX([7]Delta!$F$1:$EE$65554,$L$13,$I157),0)</f>
        <v>-82988.476555585861</v>
      </c>
      <c r="D157" s="87">
        <f>IF(F157&lt;&gt;0,VLOOKUP($J157,'Table 1'!$B$13:$C$33,2,FALSE)/12*1000*Study_MW,0)</f>
        <v>151036.45833333358</v>
      </c>
      <c r="E157" s="87">
        <f t="shared" si="41"/>
        <v>68047.981777747715</v>
      </c>
      <c r="F157" s="86">
        <f>INDEX([7]Delta!$F$1:$EE$65554,$L$14,$I157)</f>
        <v>2064.39</v>
      </c>
      <c r="G157" s="89">
        <f t="shared" si="42"/>
        <v>32.962754991909335</v>
      </c>
      <c r="I157" s="77">
        <f>I37</f>
        <v>27</v>
      </c>
      <c r="J157" s="90">
        <f t="shared" si="43"/>
        <v>2030</v>
      </c>
      <c r="K157" s="91">
        <f t="shared" si="44"/>
        <v>47484</v>
      </c>
    </row>
    <row r="158" spans="2:11" outlineLevel="1">
      <c r="B158" s="95">
        <f t="shared" si="40"/>
        <v>47515</v>
      </c>
      <c r="C158" s="92">
        <f>IF(F158&lt;&gt;0,-INDEX([7]Delta!$F$1:$EE$65554,$L$13,$I158),0)</f>
        <v>-62425.568082660437</v>
      </c>
      <c r="D158" s="88">
        <f>IF(F158&lt;&gt;0,VLOOKUP($J158,'Table 1'!$B$13:$C$33,2,FALSE)/12*1000*Study_MW,0)</f>
        <v>151036.45833333358</v>
      </c>
      <c r="E158" s="88">
        <f t="shared" si="41"/>
        <v>88610.890250673139</v>
      </c>
      <c r="F158" s="92">
        <f>INDEX([7]Delta!$F$1:$EE$65554,$L$14,$I158)</f>
        <v>1726.86</v>
      </c>
      <c r="G158" s="93">
        <f t="shared" si="42"/>
        <v>51.313302902767532</v>
      </c>
      <c r="I158" s="94">
        <f t="shared" si="39"/>
        <v>28</v>
      </c>
      <c r="J158" s="90">
        <f t="shared" si="43"/>
        <v>2030</v>
      </c>
      <c r="K158" s="95">
        <f t="shared" si="44"/>
        <v>47515</v>
      </c>
    </row>
    <row r="159" spans="2:11" outlineLevel="1">
      <c r="B159" s="95">
        <f t="shared" si="40"/>
        <v>47543</v>
      </c>
      <c r="C159" s="92">
        <f>IF(F159&lt;&gt;0,-INDEX([7]Delta!$F$1:$EE$65554,$L$13,$I159),0)</f>
        <v>-43761.739750176668</v>
      </c>
      <c r="D159" s="88">
        <f>IF(F159&lt;&gt;0,VLOOKUP($J159,'Table 1'!$B$13:$C$33,2,FALSE)/12*1000*Study_MW,0)</f>
        <v>151036.45833333358</v>
      </c>
      <c r="E159" s="88">
        <f t="shared" si="41"/>
        <v>107274.71858315691</v>
      </c>
      <c r="F159" s="92">
        <f>INDEX([7]Delta!$F$1:$EE$65554,$L$14,$I159)</f>
        <v>2109.59</v>
      </c>
      <c r="G159" s="93">
        <f t="shared" si="42"/>
        <v>50.850979850661453</v>
      </c>
      <c r="I159" s="94">
        <f t="shared" si="39"/>
        <v>29</v>
      </c>
      <c r="J159" s="90">
        <f t="shared" si="43"/>
        <v>2030</v>
      </c>
      <c r="K159" s="95">
        <f t="shared" si="44"/>
        <v>47543</v>
      </c>
    </row>
    <row r="160" spans="2:11" outlineLevel="1">
      <c r="B160" s="95">
        <f t="shared" si="40"/>
        <v>47574</v>
      </c>
      <c r="C160" s="92">
        <f>IF(F160&lt;&gt;0,-INDEX([7]Delta!$F$1:$EE$65554,$L$13,$I160),0)</f>
        <v>-29937.084694460034</v>
      </c>
      <c r="D160" s="88">
        <f>IF(F160&lt;&gt;0,VLOOKUP($J160,'Table 1'!$B$13:$C$33,2,FALSE)/12*1000*Study_MW,0)</f>
        <v>151036.45833333358</v>
      </c>
      <c r="E160" s="88">
        <f t="shared" si="41"/>
        <v>121099.37363887354</v>
      </c>
      <c r="F160" s="92">
        <f>INDEX([7]Delta!$F$1:$EE$65554,$L$14,$I160)</f>
        <v>1813.23</v>
      </c>
      <c r="G160" s="93">
        <f t="shared" si="42"/>
        <v>66.786548666674136</v>
      </c>
      <c r="I160" s="94">
        <f t="shared" si="39"/>
        <v>30</v>
      </c>
      <c r="J160" s="90">
        <f t="shared" si="43"/>
        <v>2030</v>
      </c>
      <c r="K160" s="95">
        <f t="shared" si="44"/>
        <v>47574</v>
      </c>
    </row>
    <row r="161" spans="2:11" outlineLevel="1">
      <c r="B161" s="95">
        <f t="shared" si="40"/>
        <v>47604</v>
      </c>
      <c r="C161" s="92">
        <f>IF(F161&lt;&gt;0,-INDEX([7]Delta!$F$1:$EE$65554,$L$13,$I161),0)</f>
        <v>-15551.096737876534</v>
      </c>
      <c r="D161" s="88">
        <f>IF(F161&lt;&gt;0,VLOOKUP($J161,'Table 1'!$B$13:$C$33,2,FALSE)/12*1000*Study_MW,0)</f>
        <v>151036.45833333358</v>
      </c>
      <c r="E161" s="88">
        <f t="shared" si="41"/>
        <v>135485.36159545704</v>
      </c>
      <c r="F161" s="92">
        <f>INDEX([7]Delta!$F$1:$EE$65554,$L$14,$I161)</f>
        <v>1789.22</v>
      </c>
      <c r="G161" s="93">
        <f t="shared" si="42"/>
        <v>75.723142819472756</v>
      </c>
      <c r="I161" s="94">
        <f t="shared" si="39"/>
        <v>31</v>
      </c>
      <c r="J161" s="90">
        <f t="shared" si="43"/>
        <v>2030</v>
      </c>
      <c r="K161" s="95">
        <f t="shared" si="44"/>
        <v>47604</v>
      </c>
    </row>
    <row r="162" spans="2:11" outlineLevel="1">
      <c r="B162" s="95">
        <f t="shared" si="40"/>
        <v>47635</v>
      </c>
      <c r="C162" s="92">
        <f>IF(F162&lt;&gt;0,-INDEX([7]Delta!$F$1:$EE$65554,$L$13,$I162),0)</f>
        <v>-1313.3241724967957</v>
      </c>
      <c r="D162" s="88">
        <f>IF(F162&lt;&gt;0,VLOOKUP($J162,'Table 1'!$B$13:$C$33,2,FALSE)/12*1000*Study_MW,0)</f>
        <v>151036.45833333358</v>
      </c>
      <c r="E162" s="88">
        <f t="shared" si="41"/>
        <v>149723.13416083678</v>
      </c>
      <c r="F162" s="92">
        <f>INDEX([7]Delta!$F$1:$EE$65554,$L$14,$I162)</f>
        <v>2245.64</v>
      </c>
      <c r="G162" s="93">
        <f t="shared" si="42"/>
        <v>66.672812276605683</v>
      </c>
      <c r="I162" s="94">
        <f t="shared" si="39"/>
        <v>32</v>
      </c>
      <c r="J162" s="90">
        <f t="shared" si="43"/>
        <v>2030</v>
      </c>
      <c r="K162" s="95">
        <f t="shared" si="44"/>
        <v>47635</v>
      </c>
    </row>
    <row r="163" spans="2:11" outlineLevel="1">
      <c r="B163" s="95">
        <f t="shared" si="40"/>
        <v>47665</v>
      </c>
      <c r="C163" s="92">
        <f>IF(F163&lt;&gt;0,-INDEX([7]Delta!$F$1:$EE$65554,$L$13,$I163),0)</f>
        <v>26488.182328701019</v>
      </c>
      <c r="D163" s="88">
        <f>IF(F163&lt;&gt;0,VLOOKUP($J163,'Table 1'!$B$13:$C$33,2,FALSE)/12*1000*Study_MW,0)</f>
        <v>151036.45833333358</v>
      </c>
      <c r="E163" s="88">
        <f t="shared" si="41"/>
        <v>177524.6406620346</v>
      </c>
      <c r="F163" s="92">
        <f>INDEX([7]Delta!$F$1:$EE$65554,$L$14,$I163)</f>
        <v>2583.9</v>
      </c>
      <c r="G163" s="93">
        <f t="shared" si="42"/>
        <v>68.7041451534636</v>
      </c>
      <c r="I163" s="94">
        <f t="shared" si="39"/>
        <v>33</v>
      </c>
      <c r="J163" s="90">
        <f t="shared" si="43"/>
        <v>2030</v>
      </c>
      <c r="K163" s="95">
        <f t="shared" si="44"/>
        <v>47665</v>
      </c>
    </row>
    <row r="164" spans="2:11" outlineLevel="1">
      <c r="B164" s="95">
        <f t="shared" si="40"/>
        <v>47696</v>
      </c>
      <c r="C164" s="92">
        <f>IF(F164&lt;&gt;0,-INDEX([7]Delta!$F$1:$EE$65554,$L$13,$I164),0)</f>
        <v>37388.952270150185</v>
      </c>
      <c r="D164" s="88">
        <f>IF(F164&lt;&gt;0,VLOOKUP($J164,'Table 1'!$B$13:$C$33,2,FALSE)/12*1000*Study_MW,0)</f>
        <v>151036.45833333358</v>
      </c>
      <c r="E164" s="88">
        <f t="shared" si="41"/>
        <v>188425.41060348376</v>
      </c>
      <c r="F164" s="92">
        <f>INDEX([7]Delta!$F$1:$EE$65554,$L$14,$I164)</f>
        <v>2688.27</v>
      </c>
      <c r="G164" s="93">
        <f t="shared" si="42"/>
        <v>70.091698602998861</v>
      </c>
      <c r="I164" s="94">
        <f t="shared" si="39"/>
        <v>34</v>
      </c>
      <c r="J164" s="90">
        <f t="shared" si="43"/>
        <v>2030</v>
      </c>
      <c r="K164" s="95">
        <f t="shared" si="44"/>
        <v>47696</v>
      </c>
    </row>
    <row r="165" spans="2:11" outlineLevel="1">
      <c r="B165" s="95">
        <f t="shared" si="40"/>
        <v>47727</v>
      </c>
      <c r="C165" s="92">
        <f>IF(F165&lt;&gt;0,-INDEX([7]Delta!$F$1:$EE$65554,$L$13,$I165),0)</f>
        <v>14893.158746808767</v>
      </c>
      <c r="D165" s="88">
        <f>IF(F165&lt;&gt;0,VLOOKUP($J165,'Table 1'!$B$13:$C$33,2,FALSE)/12*1000*Study_MW,0)</f>
        <v>151036.45833333358</v>
      </c>
      <c r="E165" s="88">
        <f t="shared" si="41"/>
        <v>165929.61708014234</v>
      </c>
      <c r="F165" s="92">
        <f>INDEX([7]Delta!$F$1:$EE$65554,$L$14,$I165)</f>
        <v>2638.25</v>
      </c>
      <c r="G165" s="93">
        <f t="shared" si="42"/>
        <v>62.893818660150608</v>
      </c>
      <c r="I165" s="94">
        <f t="shared" si="39"/>
        <v>35</v>
      </c>
      <c r="J165" s="90">
        <f t="shared" si="43"/>
        <v>2030</v>
      </c>
      <c r="K165" s="95">
        <f t="shared" si="44"/>
        <v>47727</v>
      </c>
    </row>
    <row r="166" spans="2:11" outlineLevel="1">
      <c r="B166" s="95">
        <f t="shared" si="40"/>
        <v>47757</v>
      </c>
      <c r="C166" s="92">
        <f>IF(F166&lt;&gt;0,-INDEX([7]Delta!$F$1:$EE$65554,$L$13,$I166),0)</f>
        <v>-20554.266068324447</v>
      </c>
      <c r="D166" s="88">
        <f>IF(F166&lt;&gt;0,VLOOKUP($J166,'Table 1'!$B$13:$C$33,2,FALSE)/12*1000*Study_MW,0)</f>
        <v>151036.45833333358</v>
      </c>
      <c r="E166" s="88">
        <f t="shared" si="41"/>
        <v>130482.19226500913</v>
      </c>
      <c r="F166" s="92">
        <f>INDEX([7]Delta!$F$1:$EE$65554,$L$14,$I166)</f>
        <v>2527.7199999999998</v>
      </c>
      <c r="G166" s="93">
        <f t="shared" si="42"/>
        <v>51.62050870547732</v>
      </c>
      <c r="I166" s="94">
        <f t="shared" si="39"/>
        <v>36</v>
      </c>
      <c r="J166" s="90">
        <f t="shared" si="43"/>
        <v>2030</v>
      </c>
      <c r="K166" s="95">
        <f t="shared" si="44"/>
        <v>47757</v>
      </c>
    </row>
    <row r="167" spans="2:11" outlineLevel="1">
      <c r="B167" s="95">
        <f t="shared" si="40"/>
        <v>47788</v>
      </c>
      <c r="C167" s="92">
        <f>IF(F167&lt;&gt;0,-INDEX([7]Delta!$F$1:$EE$65554,$L$13,$I167),0)</f>
        <v>-54194.907800063491</v>
      </c>
      <c r="D167" s="88">
        <f>IF(F167&lt;&gt;0,VLOOKUP($J167,'Table 1'!$B$13:$C$33,2,FALSE)/12*1000*Study_MW,0)</f>
        <v>151036.45833333358</v>
      </c>
      <c r="E167" s="88">
        <f t="shared" si="41"/>
        <v>96841.550533270085</v>
      </c>
      <c r="F167" s="92">
        <f>INDEX([7]Delta!$F$1:$EE$65554,$L$14,$I167)</f>
        <v>2521.9</v>
      </c>
      <c r="G167" s="93">
        <f t="shared" si="42"/>
        <v>38.400234162048491</v>
      </c>
      <c r="I167" s="94">
        <f t="shared" si="39"/>
        <v>37</v>
      </c>
      <c r="J167" s="90">
        <f t="shared" si="43"/>
        <v>2030</v>
      </c>
      <c r="K167" s="95">
        <f t="shared" si="44"/>
        <v>47788</v>
      </c>
    </row>
    <row r="168" spans="2:11" outlineLevel="1">
      <c r="B168" s="99">
        <f t="shared" si="40"/>
        <v>47818</v>
      </c>
      <c r="C168" s="96">
        <f>IF(F168&lt;&gt;0,-INDEX([7]Delta!$F$1:$EE$65554,$L$13,$I168),0)</f>
        <v>-56926.01644423604</v>
      </c>
      <c r="D168" s="97">
        <f>IF(F168&lt;&gt;0,VLOOKUP($J168,'Table 1'!$B$13:$C$33,2,FALSE)/12*1000*Study_MW,0)</f>
        <v>151036.45833333358</v>
      </c>
      <c r="E168" s="97">
        <f t="shared" si="41"/>
        <v>94110.441889097536</v>
      </c>
      <c r="F168" s="96">
        <f>INDEX([7]Delta!$F$1:$EE$65554,$L$14,$I168)</f>
        <v>2481.9</v>
      </c>
      <c r="G168" s="98">
        <f t="shared" si="42"/>
        <v>37.918708203028942</v>
      </c>
      <c r="I168" s="81">
        <f t="shared" si="39"/>
        <v>38</v>
      </c>
      <c r="J168" s="90">
        <f t="shared" si="43"/>
        <v>2030</v>
      </c>
      <c r="K168" s="99">
        <f t="shared" si="44"/>
        <v>47818</v>
      </c>
    </row>
    <row r="169" spans="2:11" outlineLevel="1">
      <c r="B169" s="91">
        <f t="shared" si="40"/>
        <v>47849</v>
      </c>
      <c r="C169" s="86">
        <f>IF(F169&lt;&gt;0,-INDEX([7]Delta!$F$1:$EE$65554,$L$13,$I169),0)</f>
        <v>-82572.477971285582</v>
      </c>
      <c r="D169" s="87">
        <f>IF(F169&lt;&gt;0,VLOOKUP($J169,'Table 1'!$B$13:$C$33,2,FALSE)/12*1000*Study_MW,0)</f>
        <v>154498.43750000026</v>
      </c>
      <c r="E169" s="87">
        <f t="shared" si="41"/>
        <v>71925.95952871468</v>
      </c>
      <c r="F169" s="86">
        <f>INDEX([7]Delta!$F$1:$EE$65554,$L$14,$I169)</f>
        <v>2064.39</v>
      </c>
      <c r="G169" s="89">
        <f t="shared" si="42"/>
        <v>34.841265230268839</v>
      </c>
      <c r="I169" s="77">
        <f>I49</f>
        <v>40</v>
      </c>
      <c r="J169" s="90">
        <f t="shared" si="43"/>
        <v>2031</v>
      </c>
      <c r="K169" s="91">
        <f t="shared" si="44"/>
        <v>47849</v>
      </c>
    </row>
    <row r="170" spans="2:11" outlineLevel="1">
      <c r="B170" s="95">
        <f t="shared" si="40"/>
        <v>47880</v>
      </c>
      <c r="C170" s="92">
        <f>IF(F170&lt;&gt;0,-INDEX([7]Delta!$F$1:$EE$65554,$L$13,$I170),0)</f>
        <v>-69341.418023750186</v>
      </c>
      <c r="D170" s="88">
        <f>IF(F170&lt;&gt;0,VLOOKUP($J170,'Table 1'!$B$13:$C$33,2,FALSE)/12*1000*Study_MW,0)</f>
        <v>154498.43750000026</v>
      </c>
      <c r="E170" s="88">
        <f t="shared" si="41"/>
        <v>85157.019476250076</v>
      </c>
      <c r="F170" s="92">
        <f>INDEX([7]Delta!$F$1:$EE$65554,$L$14,$I170)</f>
        <v>1726.86</v>
      </c>
      <c r="G170" s="93">
        <f t="shared" si="42"/>
        <v>49.313215591449264</v>
      </c>
      <c r="I170" s="94">
        <f t="shared" si="39"/>
        <v>41</v>
      </c>
      <c r="J170" s="90">
        <f t="shared" si="43"/>
        <v>2031</v>
      </c>
      <c r="K170" s="95">
        <f t="shared" si="44"/>
        <v>47880</v>
      </c>
    </row>
    <row r="171" spans="2:11" outlineLevel="1">
      <c r="B171" s="95">
        <f t="shared" si="40"/>
        <v>47908</v>
      </c>
      <c r="C171" s="92">
        <f>IF(F171&lt;&gt;0,-INDEX([7]Delta!$F$1:$EE$65554,$L$13,$I171),0)</f>
        <v>-49010.428269118071</v>
      </c>
      <c r="D171" s="88">
        <f>IF(F171&lt;&gt;0,VLOOKUP($J171,'Table 1'!$B$13:$C$33,2,FALSE)/12*1000*Study_MW,0)</f>
        <v>154498.43750000026</v>
      </c>
      <c r="E171" s="88">
        <f t="shared" si="41"/>
        <v>105488.00923088219</v>
      </c>
      <c r="F171" s="92">
        <f>INDEX([7]Delta!$F$1:$EE$65554,$L$14,$I171)</f>
        <v>2109.59</v>
      </c>
      <c r="G171" s="93">
        <f t="shared" si="42"/>
        <v>50.004033594623685</v>
      </c>
      <c r="I171" s="94">
        <f t="shared" si="39"/>
        <v>42</v>
      </c>
      <c r="J171" s="90">
        <f t="shared" si="43"/>
        <v>2031</v>
      </c>
      <c r="K171" s="95">
        <f t="shared" si="44"/>
        <v>47908</v>
      </c>
    </row>
    <row r="172" spans="2:11" outlineLevel="1">
      <c r="B172" s="95">
        <f t="shared" si="40"/>
        <v>47939</v>
      </c>
      <c r="C172" s="92">
        <f>IF(F172&lt;&gt;0,-INDEX([7]Delta!$F$1:$EE$65554,$L$13,$I172),0)</f>
        <v>-30457.403336405754</v>
      </c>
      <c r="D172" s="88">
        <f>IF(F172&lt;&gt;0,VLOOKUP($J172,'Table 1'!$B$13:$C$33,2,FALSE)/12*1000*Study_MW,0)</f>
        <v>154498.43750000026</v>
      </c>
      <c r="E172" s="88">
        <f t="shared" si="41"/>
        <v>124041.03416359451</v>
      </c>
      <c r="F172" s="92">
        <f>INDEX([7]Delta!$F$1:$EE$65554,$L$14,$I172)</f>
        <v>1813.23</v>
      </c>
      <c r="G172" s="93">
        <f t="shared" si="42"/>
        <v>68.408880375680141</v>
      </c>
      <c r="I172" s="94">
        <f t="shared" si="39"/>
        <v>43</v>
      </c>
      <c r="J172" s="90">
        <f t="shared" si="43"/>
        <v>2031</v>
      </c>
      <c r="K172" s="95">
        <f t="shared" si="44"/>
        <v>47939</v>
      </c>
    </row>
    <row r="173" spans="2:11" outlineLevel="1">
      <c r="B173" s="95">
        <f t="shared" si="40"/>
        <v>47969</v>
      </c>
      <c r="C173" s="92">
        <f>IF(F173&lt;&gt;0,-INDEX([7]Delta!$F$1:$EE$65554,$L$13,$I173),0)</f>
        <v>-14222.476348221302</v>
      </c>
      <c r="D173" s="88">
        <f>IF(F173&lt;&gt;0,VLOOKUP($J173,'Table 1'!$B$13:$C$33,2,FALSE)/12*1000*Study_MW,0)</f>
        <v>154498.43750000026</v>
      </c>
      <c r="E173" s="88">
        <f t="shared" si="41"/>
        <v>140275.96115177896</v>
      </c>
      <c r="F173" s="92">
        <f>INDEX([7]Delta!$F$1:$EE$65554,$L$14,$I173)</f>
        <v>1789.22</v>
      </c>
      <c r="G173" s="93">
        <f t="shared" si="42"/>
        <v>78.400622143603897</v>
      </c>
      <c r="I173" s="94">
        <f t="shared" si="39"/>
        <v>44</v>
      </c>
      <c r="J173" s="90">
        <f t="shared" si="43"/>
        <v>2031</v>
      </c>
      <c r="K173" s="95">
        <f t="shared" si="44"/>
        <v>47969</v>
      </c>
    </row>
    <row r="174" spans="2:11" outlineLevel="1">
      <c r="B174" s="95">
        <f t="shared" si="40"/>
        <v>48000</v>
      </c>
      <c r="C174" s="92">
        <f>IF(F174&lt;&gt;0,-INDEX([7]Delta!$F$1:$EE$65554,$L$13,$I174),0)</f>
        <v>-275.00521585345268</v>
      </c>
      <c r="D174" s="88">
        <f>IF(F174&lt;&gt;0,VLOOKUP($J174,'Table 1'!$B$13:$C$33,2,FALSE)/12*1000*Study_MW,0)</f>
        <v>154498.43750000026</v>
      </c>
      <c r="E174" s="88">
        <f t="shared" si="41"/>
        <v>154223.43228414681</v>
      </c>
      <c r="F174" s="92">
        <f>INDEX([7]Delta!$F$1:$EE$65554,$L$14,$I174)</f>
        <v>2245.64</v>
      </c>
      <c r="G174" s="93">
        <f t="shared" si="42"/>
        <v>68.676828113209069</v>
      </c>
      <c r="I174" s="94">
        <f t="shared" si="39"/>
        <v>45</v>
      </c>
      <c r="J174" s="90">
        <f t="shared" si="43"/>
        <v>2031</v>
      </c>
      <c r="K174" s="95">
        <f t="shared" si="44"/>
        <v>48000</v>
      </c>
    </row>
    <row r="175" spans="2:11" outlineLevel="1">
      <c r="B175" s="95">
        <f t="shared" si="40"/>
        <v>48030</v>
      </c>
      <c r="C175" s="92">
        <f>IF(F175&lt;&gt;0,-INDEX([7]Delta!$F$1:$EE$65554,$L$13,$I175),0)</f>
        <v>35189.677390784025</v>
      </c>
      <c r="D175" s="88">
        <f>IF(F175&lt;&gt;0,VLOOKUP($J175,'Table 1'!$B$13:$C$33,2,FALSE)/12*1000*Study_MW,0)</f>
        <v>154498.43750000026</v>
      </c>
      <c r="E175" s="88">
        <f t="shared" si="41"/>
        <v>189688.11489078429</v>
      </c>
      <c r="F175" s="92">
        <f>INDEX([7]Delta!$F$1:$EE$65554,$L$14,$I175)</f>
        <v>2583.9</v>
      </c>
      <c r="G175" s="93">
        <f t="shared" si="42"/>
        <v>73.411554197447373</v>
      </c>
      <c r="I175" s="94">
        <f t="shared" si="39"/>
        <v>46</v>
      </c>
      <c r="J175" s="90">
        <f t="shared" si="43"/>
        <v>2031</v>
      </c>
      <c r="K175" s="95">
        <f t="shared" si="44"/>
        <v>48030</v>
      </c>
    </row>
    <row r="176" spans="2:11" outlineLevel="1">
      <c r="B176" s="95">
        <f t="shared" si="40"/>
        <v>48061</v>
      </c>
      <c r="C176" s="92">
        <f>IF(F176&lt;&gt;0,-INDEX([7]Delta!$F$1:$EE$65554,$L$13,$I176),0)</f>
        <v>38477.101649671793</v>
      </c>
      <c r="D176" s="88">
        <f>IF(F176&lt;&gt;0,VLOOKUP($J176,'Table 1'!$B$13:$C$33,2,FALSE)/12*1000*Study_MW,0)</f>
        <v>154498.43750000026</v>
      </c>
      <c r="E176" s="88">
        <f t="shared" si="41"/>
        <v>192975.53914967205</v>
      </c>
      <c r="F176" s="92">
        <f>INDEX([7]Delta!$F$1:$EE$65554,$L$14,$I176)</f>
        <v>2688.27</v>
      </c>
      <c r="G176" s="93">
        <f t="shared" si="42"/>
        <v>71.784284744341917</v>
      </c>
      <c r="I176" s="94">
        <f t="shared" si="39"/>
        <v>47</v>
      </c>
      <c r="J176" s="90">
        <f t="shared" si="43"/>
        <v>2031</v>
      </c>
      <c r="K176" s="95">
        <f t="shared" si="44"/>
        <v>48061</v>
      </c>
    </row>
    <row r="177" spans="2:11" outlineLevel="1">
      <c r="B177" s="95">
        <f t="shared" si="40"/>
        <v>48092</v>
      </c>
      <c r="C177" s="92">
        <f>IF(F177&lt;&gt;0,-INDEX([7]Delta!$F$1:$EE$65554,$L$13,$I177),0)</f>
        <v>17127.772485643625</v>
      </c>
      <c r="D177" s="88">
        <f>IF(F177&lt;&gt;0,VLOOKUP($J177,'Table 1'!$B$13:$C$33,2,FALSE)/12*1000*Study_MW,0)</f>
        <v>154498.43750000026</v>
      </c>
      <c r="E177" s="88">
        <f t="shared" si="41"/>
        <v>171626.20998564389</v>
      </c>
      <c r="F177" s="92">
        <f>INDEX([7]Delta!$F$1:$EE$65554,$L$14,$I177)</f>
        <v>2638.25</v>
      </c>
      <c r="G177" s="93">
        <f t="shared" si="42"/>
        <v>65.053050312003748</v>
      </c>
      <c r="I177" s="94">
        <f t="shared" si="39"/>
        <v>48</v>
      </c>
      <c r="J177" s="90">
        <f t="shared" si="43"/>
        <v>2031</v>
      </c>
      <c r="K177" s="95">
        <f t="shared" si="44"/>
        <v>48092</v>
      </c>
    </row>
    <row r="178" spans="2:11" outlineLevel="1">
      <c r="B178" s="95">
        <f t="shared" si="40"/>
        <v>48122</v>
      </c>
      <c r="C178" s="92">
        <f>IF(F178&lt;&gt;0,-INDEX([7]Delta!$F$1:$EE$65554,$L$13,$I178),0)</f>
        <v>-13095.315876275301</v>
      </c>
      <c r="D178" s="88">
        <f>IF(F178&lt;&gt;0,VLOOKUP($J178,'Table 1'!$B$13:$C$33,2,FALSE)/12*1000*Study_MW,0)</f>
        <v>154498.43750000026</v>
      </c>
      <c r="E178" s="88">
        <f t="shared" si="41"/>
        <v>141403.12162372496</v>
      </c>
      <c r="F178" s="92">
        <f>INDEX([7]Delta!$F$1:$EE$65554,$L$14,$I178)</f>
        <v>2527.7199999999998</v>
      </c>
      <c r="G178" s="93">
        <f t="shared" si="42"/>
        <v>55.940975117388383</v>
      </c>
      <c r="I178" s="94">
        <f t="shared" si="39"/>
        <v>49</v>
      </c>
      <c r="J178" s="90">
        <f t="shared" si="43"/>
        <v>2031</v>
      </c>
      <c r="K178" s="95">
        <f t="shared" si="44"/>
        <v>48122</v>
      </c>
    </row>
    <row r="179" spans="2:11" outlineLevel="1">
      <c r="B179" s="95">
        <f t="shared" si="40"/>
        <v>48153</v>
      </c>
      <c r="C179" s="92">
        <f>IF(F179&lt;&gt;0,-INDEX([7]Delta!$F$1:$EE$65554,$L$13,$I179),0)</f>
        <v>-58781.170439586043</v>
      </c>
      <c r="D179" s="88">
        <f>IF(F179&lt;&gt;0,VLOOKUP($J179,'Table 1'!$B$13:$C$33,2,FALSE)/12*1000*Study_MW,0)</f>
        <v>154498.43750000026</v>
      </c>
      <c r="E179" s="88">
        <f t="shared" si="41"/>
        <v>95717.267060414219</v>
      </c>
      <c r="F179" s="92">
        <f>INDEX([7]Delta!$F$1:$EE$65554,$L$14,$I179)</f>
        <v>2521.9</v>
      </c>
      <c r="G179" s="93">
        <f t="shared" si="42"/>
        <v>37.954426051950598</v>
      </c>
      <c r="I179" s="94">
        <f t="shared" si="39"/>
        <v>50</v>
      </c>
      <c r="J179" s="90">
        <f t="shared" si="43"/>
        <v>2031</v>
      </c>
      <c r="K179" s="95">
        <f t="shared" si="44"/>
        <v>48153</v>
      </c>
    </row>
    <row r="180" spans="2:11" outlineLevel="1">
      <c r="B180" s="99">
        <f t="shared" si="40"/>
        <v>48183</v>
      </c>
      <c r="C180" s="96">
        <f>IF(F180&lt;&gt;0,-INDEX([7]Delta!$F$1:$EE$65554,$L$13,$I180),0)</f>
        <v>-62206.098485350609</v>
      </c>
      <c r="D180" s="97">
        <f>IF(F180&lt;&gt;0,VLOOKUP($J180,'Table 1'!$B$13:$C$33,2,FALSE)/12*1000*Study_MW,0)</f>
        <v>154498.43750000026</v>
      </c>
      <c r="E180" s="97">
        <f t="shared" si="41"/>
        <v>92292.339014649653</v>
      </c>
      <c r="F180" s="96">
        <f>INDEX([7]Delta!$F$1:$EE$65554,$L$14,$I180)</f>
        <v>2481.9</v>
      </c>
      <c r="G180" s="98">
        <f t="shared" si="42"/>
        <v>37.186163429086449</v>
      </c>
      <c r="I180" s="81">
        <f t="shared" si="39"/>
        <v>51</v>
      </c>
      <c r="J180" s="90">
        <f t="shared" si="43"/>
        <v>2031</v>
      </c>
      <c r="K180" s="99">
        <f t="shared" si="44"/>
        <v>48183</v>
      </c>
    </row>
    <row r="181" spans="2:11" outlineLevel="1" collapsed="1">
      <c r="B181" s="91">
        <f t="shared" si="40"/>
        <v>48214</v>
      </c>
      <c r="C181" s="86">
        <f>IF(F181&lt;&gt;0,-INDEX([7]Delta!$F$1:$EE$65554,$L$13,$I181),0)</f>
        <v>-84862.733064383268</v>
      </c>
      <c r="D181" s="87">
        <f>IF(F181&lt;&gt;0,VLOOKUP($J181,'Table 1'!$B$13:$C$33,2,FALSE)/12*1000*Study_MW,0)</f>
        <v>157895.31250000023</v>
      </c>
      <c r="E181" s="87">
        <f t="shared" si="41"/>
        <v>73032.579435616964</v>
      </c>
      <c r="F181" s="86">
        <f>INDEX([7]Delta!$F$1:$EE$65554,$L$14,$I181)</f>
        <v>2064.39</v>
      </c>
      <c r="G181" s="89">
        <f t="shared" si="42"/>
        <v>35.377316997087263</v>
      </c>
      <c r="I181" s="77">
        <f>I61</f>
        <v>53</v>
      </c>
      <c r="J181" s="90">
        <f t="shared" si="43"/>
        <v>2032</v>
      </c>
      <c r="K181" s="91">
        <f t="shared" si="44"/>
        <v>48214</v>
      </c>
    </row>
    <row r="182" spans="2:11" outlineLevel="1">
      <c r="B182" s="95">
        <f t="shared" si="40"/>
        <v>48245</v>
      </c>
      <c r="C182" s="92">
        <f>IF(F182&lt;&gt;0,-INDEX([7]Delta!$F$1:$EE$65554,$L$13,$I182),0)</f>
        <v>-76390.597808688879</v>
      </c>
      <c r="D182" s="88">
        <f>IF(F182&lt;&gt;0,VLOOKUP($J182,'Table 1'!$B$13:$C$33,2,FALSE)/12*1000*Study_MW,0)</f>
        <v>157895.31250000023</v>
      </c>
      <c r="E182" s="88">
        <f t="shared" si="41"/>
        <v>81504.714691311354</v>
      </c>
      <c r="F182" s="92">
        <f>INDEX([7]Delta!$F$1:$EE$65554,$L$14,$I182)</f>
        <v>1806.97</v>
      </c>
      <c r="G182" s="93">
        <f t="shared" si="42"/>
        <v>45.105737611200716</v>
      </c>
      <c r="I182" s="94">
        <f t="shared" si="39"/>
        <v>54</v>
      </c>
      <c r="J182" s="90">
        <f t="shared" si="43"/>
        <v>2032</v>
      </c>
      <c r="K182" s="95">
        <f t="shared" si="44"/>
        <v>48245</v>
      </c>
    </row>
    <row r="183" spans="2:11" outlineLevel="1">
      <c r="B183" s="95">
        <f t="shared" si="40"/>
        <v>48274</v>
      </c>
      <c r="C183" s="92">
        <f>IF(F183&lt;&gt;0,-INDEX([7]Delta!$F$1:$EE$65554,$L$13,$I183),0)</f>
        <v>-53435.883146867156</v>
      </c>
      <c r="D183" s="88">
        <f>IF(F183&lt;&gt;0,VLOOKUP($J183,'Table 1'!$B$13:$C$33,2,FALSE)/12*1000*Study_MW,0)</f>
        <v>157895.31250000023</v>
      </c>
      <c r="E183" s="88">
        <f t="shared" si="41"/>
        <v>104459.42935313308</v>
      </c>
      <c r="F183" s="92">
        <f>INDEX([7]Delta!$F$1:$EE$65554,$L$14,$I183)</f>
        <v>2109.59</v>
      </c>
      <c r="G183" s="93">
        <f t="shared" si="42"/>
        <v>49.516460237834401</v>
      </c>
      <c r="I183" s="94">
        <f t="shared" si="39"/>
        <v>55</v>
      </c>
      <c r="J183" s="90">
        <f t="shared" si="43"/>
        <v>2032</v>
      </c>
      <c r="K183" s="95">
        <f t="shared" si="44"/>
        <v>48274</v>
      </c>
    </row>
    <row r="184" spans="2:11" outlineLevel="1">
      <c r="B184" s="95">
        <f t="shared" si="40"/>
        <v>48305</v>
      </c>
      <c r="C184" s="92">
        <f>IF(F184&lt;&gt;0,-INDEX([7]Delta!$F$1:$EE$65554,$L$13,$I184),0)</f>
        <v>-28791.823402270675</v>
      </c>
      <c r="D184" s="88">
        <f>IF(F184&lt;&gt;0,VLOOKUP($J184,'Table 1'!$B$13:$C$33,2,FALSE)/12*1000*Study_MW,0)</f>
        <v>157895.31250000023</v>
      </c>
      <c r="E184" s="88">
        <f t="shared" si="41"/>
        <v>129103.48909772956</v>
      </c>
      <c r="F184" s="92">
        <f>INDEX([7]Delta!$F$1:$EE$65554,$L$14,$I184)</f>
        <v>1813.23</v>
      </c>
      <c r="G184" s="93">
        <f t="shared" si="42"/>
        <v>71.200834476447866</v>
      </c>
      <c r="I184" s="94">
        <f t="shared" si="39"/>
        <v>56</v>
      </c>
      <c r="J184" s="90">
        <f t="shared" si="43"/>
        <v>2032</v>
      </c>
      <c r="K184" s="95">
        <f t="shared" si="44"/>
        <v>48305</v>
      </c>
    </row>
    <row r="185" spans="2:11" outlineLevel="1">
      <c r="B185" s="95">
        <f t="shared" si="40"/>
        <v>48335</v>
      </c>
      <c r="C185" s="92">
        <f>IF(F185&lt;&gt;0,-INDEX([7]Delta!$F$1:$EE$65554,$L$13,$I185),0)</f>
        <v>-14771.194368183613</v>
      </c>
      <c r="D185" s="88">
        <f>IF(F185&lt;&gt;0,VLOOKUP($J185,'Table 1'!$B$13:$C$33,2,FALSE)/12*1000*Study_MW,0)</f>
        <v>157895.31250000023</v>
      </c>
      <c r="E185" s="88">
        <f t="shared" si="41"/>
        <v>143124.11813181662</v>
      </c>
      <c r="F185" s="92">
        <f>INDEX([7]Delta!$F$1:$EE$65554,$L$14,$I185)</f>
        <v>1789.22</v>
      </c>
      <c r="G185" s="93">
        <f t="shared" si="42"/>
        <v>79.992464946634072</v>
      </c>
      <c r="I185" s="94">
        <f t="shared" si="39"/>
        <v>57</v>
      </c>
      <c r="J185" s="90">
        <f t="shared" si="43"/>
        <v>2032</v>
      </c>
      <c r="K185" s="95">
        <f t="shared" si="44"/>
        <v>48335</v>
      </c>
    </row>
    <row r="186" spans="2:11" outlineLevel="1">
      <c r="B186" s="95">
        <f t="shared" si="40"/>
        <v>48366</v>
      </c>
      <c r="C186" s="92">
        <f>IF(F186&lt;&gt;0,-INDEX([7]Delta!$F$1:$EE$65554,$L$13,$I186),0)</f>
        <v>1555.2926722168922</v>
      </c>
      <c r="D186" s="88">
        <f>IF(F186&lt;&gt;0,VLOOKUP($J186,'Table 1'!$B$13:$C$33,2,FALSE)/12*1000*Study_MW,0)</f>
        <v>157895.31250000023</v>
      </c>
      <c r="E186" s="88">
        <f t="shared" si="41"/>
        <v>159450.60517221713</v>
      </c>
      <c r="F186" s="92">
        <f>INDEX([7]Delta!$F$1:$EE$65554,$L$14,$I186)</f>
        <v>2245.64</v>
      </c>
      <c r="G186" s="93">
        <f t="shared" si="42"/>
        <v>71.004526625913826</v>
      </c>
      <c r="I186" s="94">
        <f t="shared" si="39"/>
        <v>58</v>
      </c>
      <c r="J186" s="90">
        <f t="shared" si="43"/>
        <v>2032</v>
      </c>
      <c r="K186" s="95">
        <f t="shared" si="44"/>
        <v>48366</v>
      </c>
    </row>
    <row r="187" spans="2:11" outlineLevel="1">
      <c r="B187" s="95">
        <f t="shared" si="40"/>
        <v>48396</v>
      </c>
      <c r="C187" s="92">
        <f>IF(F187&lt;&gt;0,-INDEX([7]Delta!$F$1:$EE$65554,$L$13,$I187),0)</f>
        <v>34270.668559908867</v>
      </c>
      <c r="D187" s="88">
        <f>IF(F187&lt;&gt;0,VLOOKUP($J187,'Table 1'!$B$13:$C$33,2,FALSE)/12*1000*Study_MW,0)</f>
        <v>157895.31250000023</v>
      </c>
      <c r="E187" s="88">
        <f t="shared" si="41"/>
        <v>192165.9810599091</v>
      </c>
      <c r="F187" s="92">
        <f>INDEX([7]Delta!$F$1:$EE$65554,$L$14,$I187)</f>
        <v>2583.9</v>
      </c>
      <c r="G187" s="93">
        <f t="shared" si="42"/>
        <v>74.370517845082659</v>
      </c>
      <c r="I187" s="94">
        <f t="shared" si="39"/>
        <v>59</v>
      </c>
      <c r="J187" s="90">
        <f t="shared" si="43"/>
        <v>2032</v>
      </c>
      <c r="K187" s="95">
        <f t="shared" si="44"/>
        <v>48396</v>
      </c>
    </row>
    <row r="188" spans="2:11" outlineLevel="1">
      <c r="B188" s="95">
        <f t="shared" si="40"/>
        <v>48427</v>
      </c>
      <c r="C188" s="92">
        <f>IF(F188&lt;&gt;0,-INDEX([7]Delta!$F$1:$EE$65554,$L$13,$I188),0)</f>
        <v>36261.480887830257</v>
      </c>
      <c r="D188" s="88">
        <f>IF(F188&lt;&gt;0,VLOOKUP($J188,'Table 1'!$B$13:$C$33,2,FALSE)/12*1000*Study_MW,0)</f>
        <v>157895.31250000023</v>
      </c>
      <c r="E188" s="88">
        <f t="shared" si="41"/>
        <v>194156.79338783049</v>
      </c>
      <c r="F188" s="92">
        <f>INDEX([7]Delta!$F$1:$EE$65554,$L$14,$I188)</f>
        <v>2688.27</v>
      </c>
      <c r="G188" s="93">
        <f t="shared" si="42"/>
        <v>72.223695308815891</v>
      </c>
      <c r="I188" s="94">
        <f t="shared" si="39"/>
        <v>60</v>
      </c>
      <c r="J188" s="90">
        <f t="shared" si="43"/>
        <v>2032</v>
      </c>
      <c r="K188" s="95">
        <f t="shared" si="44"/>
        <v>48427</v>
      </c>
    </row>
    <row r="189" spans="2:11" outlineLevel="1">
      <c r="B189" s="95">
        <f t="shared" si="40"/>
        <v>48458</v>
      </c>
      <c r="C189" s="92">
        <f>IF(F189&lt;&gt;0,-INDEX([7]Delta!$F$1:$EE$65554,$L$13,$I189),0)</f>
        <v>23051.12496650219</v>
      </c>
      <c r="D189" s="88">
        <f>IF(F189&lt;&gt;0,VLOOKUP($J189,'Table 1'!$B$13:$C$33,2,FALSE)/12*1000*Study_MW,0)</f>
        <v>157895.31250000023</v>
      </c>
      <c r="E189" s="88">
        <f t="shared" si="41"/>
        <v>180946.43746650242</v>
      </c>
      <c r="F189" s="92">
        <f>INDEX([7]Delta!$F$1:$EE$65554,$L$14,$I189)</f>
        <v>2638.25</v>
      </c>
      <c r="G189" s="93">
        <f t="shared" si="42"/>
        <v>68.585781281721751</v>
      </c>
      <c r="I189" s="94">
        <f t="shared" si="39"/>
        <v>61</v>
      </c>
      <c r="J189" s="90">
        <f t="shared" si="43"/>
        <v>2032</v>
      </c>
      <c r="K189" s="95">
        <f t="shared" si="44"/>
        <v>48458</v>
      </c>
    </row>
    <row r="190" spans="2:11" outlineLevel="1">
      <c r="B190" s="95">
        <f t="shared" si="40"/>
        <v>48488</v>
      </c>
      <c r="C190" s="92">
        <f>IF(F190&lt;&gt;0,-INDEX([7]Delta!$F$1:$EE$65554,$L$13,$I190),0)</f>
        <v>-14503.372267007828</v>
      </c>
      <c r="D190" s="88">
        <f>IF(F190&lt;&gt;0,VLOOKUP($J190,'Table 1'!$B$13:$C$33,2,FALSE)/12*1000*Study_MW,0)</f>
        <v>157895.31250000023</v>
      </c>
      <c r="E190" s="88">
        <f t="shared" si="41"/>
        <v>143391.94023299241</v>
      </c>
      <c r="F190" s="92">
        <f>INDEX([7]Delta!$F$1:$EE$65554,$L$14,$I190)</f>
        <v>2527.7199999999998</v>
      </c>
      <c r="G190" s="93">
        <f t="shared" si="42"/>
        <v>56.727778485351394</v>
      </c>
      <c r="I190" s="94">
        <f t="shared" si="39"/>
        <v>62</v>
      </c>
      <c r="J190" s="90">
        <f t="shared" si="43"/>
        <v>2032</v>
      </c>
      <c r="K190" s="95">
        <f t="shared" si="44"/>
        <v>48488</v>
      </c>
    </row>
    <row r="191" spans="2:11" outlineLevel="1">
      <c r="B191" s="95">
        <f t="shared" si="40"/>
        <v>48519</v>
      </c>
      <c r="C191" s="92">
        <f>IF(F191&lt;&gt;0,-INDEX([7]Delta!$F$1:$EE$65554,$L$13,$I191),0)</f>
        <v>-57895.673918366432</v>
      </c>
      <c r="D191" s="88">
        <f>IF(F191&lt;&gt;0,VLOOKUP($J191,'Table 1'!$B$13:$C$33,2,FALSE)/12*1000*Study_MW,0)</f>
        <v>157895.31250000023</v>
      </c>
      <c r="E191" s="88">
        <f t="shared" si="41"/>
        <v>99999.638581633801</v>
      </c>
      <c r="F191" s="92">
        <f>INDEX([7]Delta!$F$1:$EE$65554,$L$14,$I191)</f>
        <v>2521.9</v>
      </c>
      <c r="G191" s="93">
        <f t="shared" si="42"/>
        <v>39.652499536711922</v>
      </c>
      <c r="I191" s="94">
        <f t="shared" si="39"/>
        <v>63</v>
      </c>
      <c r="J191" s="90">
        <f t="shared" si="43"/>
        <v>2032</v>
      </c>
      <c r="K191" s="95">
        <f t="shared" si="44"/>
        <v>48519</v>
      </c>
    </row>
    <row r="192" spans="2:11" outlineLevel="1">
      <c r="B192" s="99">
        <f t="shared" si="40"/>
        <v>48549</v>
      </c>
      <c r="C192" s="96">
        <f>IF(F192&lt;&gt;0,-INDEX([7]Delta!$F$1:$EE$65554,$L$13,$I192),0)</f>
        <v>-64453.57276237011</v>
      </c>
      <c r="D192" s="97">
        <f>IF(F192&lt;&gt;0,VLOOKUP($J192,'Table 1'!$B$13:$C$33,2,FALSE)/12*1000*Study_MW,0)</f>
        <v>157895.31250000023</v>
      </c>
      <c r="E192" s="97">
        <f t="shared" si="41"/>
        <v>93441.739737630123</v>
      </c>
      <c r="F192" s="96">
        <f>INDEX([7]Delta!$F$1:$EE$65554,$L$14,$I192)</f>
        <v>2481.9</v>
      </c>
      <c r="G192" s="98">
        <f t="shared" si="42"/>
        <v>37.64927665805638</v>
      </c>
      <c r="I192" s="81">
        <f t="shared" si="39"/>
        <v>64</v>
      </c>
      <c r="J192" s="90">
        <f t="shared" si="43"/>
        <v>2032</v>
      </c>
      <c r="K192" s="99">
        <f t="shared" si="44"/>
        <v>48549</v>
      </c>
    </row>
    <row r="193" spans="2:11">
      <c r="B193" s="91">
        <f t="shared" si="40"/>
        <v>48580</v>
      </c>
      <c r="C193" s="86">
        <f>IF(F193&lt;&gt;0,-INDEX([7]Delta!$F$1:$EE$65554,$L$13,$I193),0)</f>
        <v>-96823.597313821316</v>
      </c>
      <c r="D193" s="87">
        <f>IF(F193&lt;&gt;0,VLOOKUP($J193,'Table 1'!$B$13:$C$33,2,FALSE)/12*1000*Study_MW,0)</f>
        <v>161357.29166666695</v>
      </c>
      <c r="E193" s="87">
        <f t="shared" si="41"/>
        <v>64533.694352845632</v>
      </c>
      <c r="F193" s="86">
        <f>INDEX([7]Delta!$F$1:$EE$65554,$L$14,$I193)</f>
        <v>2064.39</v>
      </c>
      <c r="G193" s="89">
        <f>IFERROR(E193/$F193,0)</f>
        <v>31.260418018322913</v>
      </c>
      <c r="I193" s="77">
        <f>I73</f>
        <v>66</v>
      </c>
      <c r="J193" s="90">
        <f t="shared" si="43"/>
        <v>2033</v>
      </c>
      <c r="K193" s="91">
        <f t="shared" si="44"/>
        <v>48580</v>
      </c>
    </row>
    <row r="194" spans="2:11">
      <c r="B194" s="95">
        <f t="shared" si="40"/>
        <v>48611</v>
      </c>
      <c r="C194" s="92">
        <f>IF(F194&lt;&gt;0,-INDEX([7]Delta!$F$1:$EE$65554,$L$13,$I194),0)</f>
        <v>-73749.644955575466</v>
      </c>
      <c r="D194" s="88">
        <f>IF(F194&lt;&gt;0,VLOOKUP($J194,'Table 1'!$B$13:$C$33,2,FALSE)/12*1000*Study_MW,0)</f>
        <v>161357.29166666695</v>
      </c>
      <c r="E194" s="88">
        <f t="shared" si="41"/>
        <v>87607.646711091482</v>
      </c>
      <c r="F194" s="92">
        <f>INDEX([7]Delta!$F$1:$EE$65554,$L$14,$I194)</f>
        <v>1726.86</v>
      </c>
      <c r="G194" s="93">
        <f t="shared" ref="G194:G252" si="45">IFERROR(E194/$F194,0)</f>
        <v>50.732338875815927</v>
      </c>
      <c r="I194" s="94">
        <f t="shared" si="39"/>
        <v>67</v>
      </c>
      <c r="J194" s="90">
        <f t="shared" si="43"/>
        <v>2033</v>
      </c>
      <c r="K194" s="95">
        <f t="shared" si="44"/>
        <v>48611</v>
      </c>
    </row>
    <row r="195" spans="2:11">
      <c r="B195" s="95">
        <f t="shared" si="40"/>
        <v>48639</v>
      </c>
      <c r="C195" s="92">
        <f>IF(F195&lt;&gt;0,-INDEX([7]Delta!$F$1:$EE$65554,$L$13,$I195),0)</f>
        <v>-49046.920527786016</v>
      </c>
      <c r="D195" s="88">
        <f>IF(F195&lt;&gt;0,VLOOKUP($J195,'Table 1'!$B$13:$C$33,2,FALSE)/12*1000*Study_MW,0)</f>
        <v>161357.29166666695</v>
      </c>
      <c r="E195" s="88">
        <f t="shared" si="41"/>
        <v>112310.37113888093</v>
      </c>
      <c r="F195" s="92">
        <f>INDEX([7]Delta!$F$1:$EE$65554,$L$14,$I195)</f>
        <v>2109.59</v>
      </c>
      <c r="G195" s="93">
        <f t="shared" si="45"/>
        <v>53.238008873231728</v>
      </c>
      <c r="I195" s="94">
        <f t="shared" si="39"/>
        <v>68</v>
      </c>
      <c r="J195" s="90">
        <f t="shared" si="43"/>
        <v>2033</v>
      </c>
      <c r="K195" s="95">
        <f t="shared" si="44"/>
        <v>48639</v>
      </c>
    </row>
    <row r="196" spans="2:11">
      <c r="B196" s="95">
        <f t="shared" si="40"/>
        <v>48670</v>
      </c>
      <c r="C196" s="92">
        <f>IF(F196&lt;&gt;0,-INDEX([7]Delta!$F$1:$EE$65554,$L$13,$I196),0)</f>
        <v>-28984.555252879858</v>
      </c>
      <c r="D196" s="88">
        <f>IF(F196&lt;&gt;0,VLOOKUP($J196,'Table 1'!$B$13:$C$33,2,FALSE)/12*1000*Study_MW,0)</f>
        <v>161357.29166666695</v>
      </c>
      <c r="E196" s="88">
        <f t="shared" si="41"/>
        <v>132372.73641378709</v>
      </c>
      <c r="F196" s="92">
        <f>INDEX([7]Delta!$F$1:$EE$65554,$L$14,$I196)</f>
        <v>1813.23</v>
      </c>
      <c r="G196" s="93">
        <f t="shared" si="45"/>
        <v>73.003830961205736</v>
      </c>
      <c r="I196" s="94">
        <f t="shared" si="39"/>
        <v>69</v>
      </c>
      <c r="J196" s="90">
        <f t="shared" si="43"/>
        <v>2033</v>
      </c>
      <c r="K196" s="95">
        <f t="shared" si="44"/>
        <v>48670</v>
      </c>
    </row>
    <row r="197" spans="2:11">
      <c r="B197" s="95">
        <f t="shared" si="40"/>
        <v>48700</v>
      </c>
      <c r="C197" s="92">
        <f>IF(F197&lt;&gt;0,-INDEX([7]Delta!$F$1:$EE$65554,$L$13,$I197),0)</f>
        <v>-12626.764969661832</v>
      </c>
      <c r="D197" s="88">
        <f>IF(F197&lt;&gt;0,VLOOKUP($J197,'Table 1'!$B$13:$C$33,2,FALSE)/12*1000*Study_MW,0)</f>
        <v>161357.29166666695</v>
      </c>
      <c r="E197" s="88">
        <f t="shared" si="41"/>
        <v>148730.52669700512</v>
      </c>
      <c r="F197" s="92">
        <f>INDEX([7]Delta!$F$1:$EE$65554,$L$14,$I197)</f>
        <v>1789.22</v>
      </c>
      <c r="G197" s="93">
        <f t="shared" si="45"/>
        <v>83.125902179164726</v>
      </c>
      <c r="I197" s="94">
        <f t="shared" si="39"/>
        <v>70</v>
      </c>
      <c r="J197" s="90">
        <f t="shared" si="43"/>
        <v>2033</v>
      </c>
      <c r="K197" s="95">
        <f t="shared" si="44"/>
        <v>48700</v>
      </c>
    </row>
    <row r="198" spans="2:11">
      <c r="B198" s="95">
        <f t="shared" si="40"/>
        <v>48731</v>
      </c>
      <c r="C198" s="92">
        <f>IF(F198&lt;&gt;0,-INDEX([7]Delta!$F$1:$EE$65554,$L$13,$I198),0)</f>
        <v>4206.6114912629128</v>
      </c>
      <c r="D198" s="88">
        <f>IF(F198&lt;&gt;0,VLOOKUP($J198,'Table 1'!$B$13:$C$33,2,FALSE)/12*1000*Study_MW,0)</f>
        <v>161357.29166666695</v>
      </c>
      <c r="E198" s="88">
        <f t="shared" si="41"/>
        <v>165563.90315792986</v>
      </c>
      <c r="F198" s="92">
        <f>INDEX([7]Delta!$F$1:$EE$65554,$L$14,$I198)</f>
        <v>2245.64</v>
      </c>
      <c r="G198" s="93">
        <f t="shared" si="45"/>
        <v>73.726823158622878</v>
      </c>
      <c r="I198" s="94">
        <f t="shared" ref="I198:I204" si="46">I78</f>
        <v>71</v>
      </c>
      <c r="J198" s="90">
        <f t="shared" si="43"/>
        <v>2033</v>
      </c>
      <c r="K198" s="95">
        <f t="shared" si="44"/>
        <v>48731</v>
      </c>
    </row>
    <row r="199" spans="2:11">
      <c r="B199" s="95">
        <f t="shared" si="40"/>
        <v>48761</v>
      </c>
      <c r="C199" s="92">
        <f>IF(F199&lt;&gt;0,-INDEX([7]Delta!$F$1:$EE$65554,$L$13,$I199),0)</f>
        <v>34637.160232424736</v>
      </c>
      <c r="D199" s="88">
        <f>IF(F199&lt;&gt;0,VLOOKUP($J199,'Table 1'!$B$13:$C$33,2,FALSE)/12*1000*Study_MW,0)</f>
        <v>161357.29166666695</v>
      </c>
      <c r="E199" s="88">
        <f t="shared" si="41"/>
        <v>195994.45189909168</v>
      </c>
      <c r="F199" s="92">
        <f>INDEX([7]Delta!$F$1:$EE$65554,$L$14,$I199)</f>
        <v>2583.9</v>
      </c>
      <c r="G199" s="93">
        <f t="shared" si="45"/>
        <v>75.852181546921969</v>
      </c>
      <c r="I199" s="94">
        <f t="shared" si="46"/>
        <v>72</v>
      </c>
      <c r="J199" s="90">
        <f t="shared" si="43"/>
        <v>2033</v>
      </c>
      <c r="K199" s="95">
        <f t="shared" si="44"/>
        <v>48761</v>
      </c>
    </row>
    <row r="200" spans="2:11">
      <c r="B200" s="95">
        <f t="shared" si="40"/>
        <v>48792</v>
      </c>
      <c r="C200" s="92">
        <f>IF(F200&lt;&gt;0,-INDEX([7]Delta!$F$1:$EE$65554,$L$13,$I200),0)</f>
        <v>39864.462694585323</v>
      </c>
      <c r="D200" s="88">
        <f>IF(F200&lt;&gt;0,VLOOKUP($J200,'Table 1'!$B$13:$C$33,2,FALSE)/12*1000*Study_MW,0)</f>
        <v>161357.29166666695</v>
      </c>
      <c r="E200" s="88">
        <f t="shared" si="41"/>
        <v>201221.75436125227</v>
      </c>
      <c r="F200" s="92">
        <f>INDEX([7]Delta!$F$1:$EE$65554,$L$14,$I200)</f>
        <v>2688.27</v>
      </c>
      <c r="G200" s="93">
        <f t="shared" si="45"/>
        <v>74.851765024068371</v>
      </c>
      <c r="I200" s="94">
        <f t="shared" si="46"/>
        <v>73</v>
      </c>
      <c r="J200" s="90">
        <f t="shared" si="43"/>
        <v>2033</v>
      </c>
      <c r="K200" s="95">
        <f t="shared" si="44"/>
        <v>48792</v>
      </c>
    </row>
    <row r="201" spans="2:11">
      <c r="B201" s="95">
        <f t="shared" si="40"/>
        <v>48823</v>
      </c>
      <c r="C201" s="92">
        <f>IF(F201&lt;&gt;0,-INDEX([7]Delta!$F$1:$EE$65554,$L$13,$I201),0)</f>
        <v>24319.193747997284</v>
      </c>
      <c r="D201" s="88">
        <f>IF(F201&lt;&gt;0,VLOOKUP($J201,'Table 1'!$B$13:$C$33,2,FALSE)/12*1000*Study_MW,0)</f>
        <v>161357.29166666695</v>
      </c>
      <c r="E201" s="88">
        <f t="shared" si="41"/>
        <v>185676.48541466423</v>
      </c>
      <c r="F201" s="92">
        <f>INDEX([7]Delta!$F$1:$EE$65554,$L$14,$I201)</f>
        <v>2638.25</v>
      </c>
      <c r="G201" s="93">
        <f t="shared" si="45"/>
        <v>70.378654568241913</v>
      </c>
      <c r="I201" s="94">
        <f t="shared" si="46"/>
        <v>74</v>
      </c>
      <c r="J201" s="90">
        <f t="shared" si="43"/>
        <v>2033</v>
      </c>
      <c r="K201" s="95">
        <f t="shared" si="44"/>
        <v>48823</v>
      </c>
    </row>
    <row r="202" spans="2:11">
      <c r="B202" s="95">
        <f t="shared" si="40"/>
        <v>48853</v>
      </c>
      <c r="C202" s="92">
        <f>IF(F202&lt;&gt;0,-INDEX([7]Delta!$F$1:$EE$65554,$L$13,$I202),0)</f>
        <v>-13531.103224143386</v>
      </c>
      <c r="D202" s="88">
        <f>IF(F202&lt;&gt;0,VLOOKUP($J202,'Table 1'!$B$13:$C$33,2,FALSE)/12*1000*Study_MW,0)</f>
        <v>161357.29166666695</v>
      </c>
      <c r="E202" s="88">
        <f t="shared" si="41"/>
        <v>147826.18844252356</v>
      </c>
      <c r="F202" s="92">
        <f>INDEX([7]Delta!$F$1:$EE$65554,$L$14,$I202)</f>
        <v>2527.7199999999998</v>
      </c>
      <c r="G202" s="93">
        <f t="shared" si="45"/>
        <v>58.482026665344094</v>
      </c>
      <c r="I202" s="94">
        <f t="shared" si="46"/>
        <v>75</v>
      </c>
      <c r="J202" s="90">
        <f t="shared" si="43"/>
        <v>2033</v>
      </c>
      <c r="K202" s="95">
        <f t="shared" si="44"/>
        <v>48853</v>
      </c>
    </row>
    <row r="203" spans="2:11">
      <c r="B203" s="95">
        <f t="shared" si="40"/>
        <v>48884</v>
      </c>
      <c r="C203" s="92">
        <f>IF(F203&lt;&gt;0,-INDEX([7]Delta!$F$1:$EE$65554,$L$13,$I203),0)</f>
        <v>-65384.264358669519</v>
      </c>
      <c r="D203" s="88">
        <f>IF(F203&lt;&gt;0,VLOOKUP($J203,'Table 1'!$B$13:$C$33,2,FALSE)/12*1000*Study_MW,0)</f>
        <v>161357.29166666695</v>
      </c>
      <c r="E203" s="88">
        <f t="shared" si="41"/>
        <v>95973.027307997429</v>
      </c>
      <c r="F203" s="92">
        <f>INDEX([7]Delta!$F$1:$EE$65554,$L$14,$I203)</f>
        <v>2521.9</v>
      </c>
      <c r="G203" s="93">
        <f t="shared" si="45"/>
        <v>38.055841749473579</v>
      </c>
      <c r="I203" s="94">
        <f t="shared" si="46"/>
        <v>76</v>
      </c>
      <c r="J203" s="90">
        <f t="shared" si="43"/>
        <v>2033</v>
      </c>
      <c r="K203" s="95">
        <f t="shared" si="44"/>
        <v>48884</v>
      </c>
    </row>
    <row r="204" spans="2:11">
      <c r="B204" s="99">
        <f t="shared" si="40"/>
        <v>48914</v>
      </c>
      <c r="C204" s="96">
        <f>IF(F204&lt;&gt;0,-INDEX([7]Delta!$F$1:$EE$65554,$L$13,$I204),0)</f>
        <v>-70209.533059686422</v>
      </c>
      <c r="D204" s="97">
        <f>IF(F204&lt;&gt;0,VLOOKUP($J204,'Table 1'!$B$13:$C$33,2,FALSE)/12*1000*Study_MW,0)</f>
        <v>161357.29166666695</v>
      </c>
      <c r="E204" s="97">
        <f t="shared" si="41"/>
        <v>91147.758606980526</v>
      </c>
      <c r="F204" s="96">
        <f>INDEX([7]Delta!$F$1:$EE$65554,$L$14,$I204)</f>
        <v>2481.9</v>
      </c>
      <c r="G204" s="98">
        <f t="shared" si="45"/>
        <v>36.724992387679002</v>
      </c>
      <c r="I204" s="81">
        <f t="shared" si="46"/>
        <v>77</v>
      </c>
      <c r="J204" s="90">
        <f t="shared" si="43"/>
        <v>2033</v>
      </c>
      <c r="K204" s="99">
        <f t="shared" si="44"/>
        <v>48914</v>
      </c>
    </row>
    <row r="205" spans="2:11" outlineLevel="1">
      <c r="B205" s="91">
        <f t="shared" si="40"/>
        <v>48945</v>
      </c>
      <c r="C205" s="86">
        <f>IF(F205&lt;&gt;0,-INDEX([7]Delta!$F$1:$EE$65554,$L$13,$I205),0)</f>
        <v>-103420.41433015466</v>
      </c>
      <c r="D205" s="87">
        <f>IF(ISNUMBER($F205)*SUM(F205:F216)&lt;&gt;0,VLOOKUP($J205,'Table 1'!$B$13:$C$33,2,FALSE)/12*1000*Study_MW,0)</f>
        <v>165047.3958333336</v>
      </c>
      <c r="E205" s="87">
        <f t="shared" si="41"/>
        <v>61626.981503178948</v>
      </c>
      <c r="F205" s="86">
        <f>INDEX([7]Delta!$F$1:$EE$65554,$L$14,$I205)</f>
        <v>2064.39</v>
      </c>
      <c r="G205" s="89">
        <f t="shared" si="45"/>
        <v>29.85239296023472</v>
      </c>
      <c r="I205" s="77">
        <f>I85</f>
        <v>79</v>
      </c>
      <c r="J205" s="90">
        <f t="shared" si="43"/>
        <v>2034</v>
      </c>
      <c r="K205" s="91">
        <f t="shared" si="44"/>
        <v>48945</v>
      </c>
    </row>
    <row r="206" spans="2:11" outlineLevel="1">
      <c r="B206" s="95">
        <f t="shared" ref="B206:B264" si="47">EDATE(B205,1)</f>
        <v>48976</v>
      </c>
      <c r="C206" s="92">
        <f>IF(F206&lt;&gt;0,-INDEX([7]Delta!$F$1:$EE$65554,$L$13,$I206),0)</f>
        <v>-73270.25363060832</v>
      </c>
      <c r="D206" s="88">
        <f>IF(ISNUMBER($F206)*SUM(F206:F217)&lt;&gt;0,VLOOKUP($J206,'Table 1'!$B$13:$C$33,2,FALSE)/12*1000*Study_MW,0)</f>
        <v>165047.3958333336</v>
      </c>
      <c r="E206" s="88">
        <f t="shared" ref="E206:E252" si="48">C206+D206</f>
        <v>91777.142202725285</v>
      </c>
      <c r="F206" s="92">
        <f>INDEX([7]Delta!$F$1:$EE$65554,$L$14,$I206)</f>
        <v>1726.86</v>
      </c>
      <c r="G206" s="93">
        <f t="shared" si="45"/>
        <v>53.146834255657836</v>
      </c>
      <c r="I206" s="94">
        <f t="shared" ref="I206:I240" si="49">I86</f>
        <v>80</v>
      </c>
      <c r="J206" s="90">
        <f t="shared" ref="J206:J252" si="50">YEAR(B206)</f>
        <v>2034</v>
      </c>
      <c r="K206" s="95">
        <f t="shared" si="44"/>
        <v>48976</v>
      </c>
    </row>
    <row r="207" spans="2:11" outlineLevel="1">
      <c r="B207" s="95">
        <f t="shared" si="47"/>
        <v>49004</v>
      </c>
      <c r="C207" s="92">
        <f>IF(F207&lt;&gt;0,-INDEX([7]Delta!$F$1:$EE$65554,$L$13,$I207),0)</f>
        <v>-47926.73875656724</v>
      </c>
      <c r="D207" s="88">
        <f>IF(ISNUMBER($F207)*SUM(F207:F218)&lt;&gt;0,VLOOKUP($J207,'Table 1'!$B$13:$C$33,2,FALSE)/12*1000*Study_MW,0)</f>
        <v>165047.3958333336</v>
      </c>
      <c r="E207" s="88">
        <f t="shared" si="48"/>
        <v>117120.65707676637</v>
      </c>
      <c r="F207" s="92">
        <f>INDEX([7]Delta!$F$1:$EE$65554,$L$14,$I207)</f>
        <v>2109.59</v>
      </c>
      <c r="G207" s="93">
        <f t="shared" si="45"/>
        <v>55.518208313827024</v>
      </c>
      <c r="I207" s="94">
        <f t="shared" si="49"/>
        <v>81</v>
      </c>
      <c r="J207" s="90">
        <f t="shared" si="50"/>
        <v>2034</v>
      </c>
      <c r="K207" s="95">
        <f t="shared" si="44"/>
        <v>49004</v>
      </c>
    </row>
    <row r="208" spans="2:11" outlineLevel="1">
      <c r="B208" s="95">
        <f t="shared" si="47"/>
        <v>49035</v>
      </c>
      <c r="C208" s="92">
        <f>IF(F208&lt;&gt;0,-INDEX([7]Delta!$F$1:$EE$65554,$L$13,$I208),0)</f>
        <v>-31530.331027925014</v>
      </c>
      <c r="D208" s="88">
        <f>IF(ISNUMBER($F208)*SUM(F208:F219)&lt;&gt;0,VLOOKUP($J208,'Table 1'!$B$13:$C$33,2,FALSE)/12*1000*Study_MW,0)</f>
        <v>165047.3958333336</v>
      </c>
      <c r="E208" s="88">
        <f t="shared" si="48"/>
        <v>133517.06480540859</v>
      </c>
      <c r="F208" s="92">
        <f>INDEX([7]Delta!$F$1:$EE$65554,$L$14,$I208)</f>
        <v>1813.23</v>
      </c>
      <c r="G208" s="93">
        <f t="shared" si="45"/>
        <v>73.634930375853358</v>
      </c>
      <c r="I208" s="94">
        <f t="shared" si="49"/>
        <v>82</v>
      </c>
      <c r="J208" s="90">
        <f t="shared" si="50"/>
        <v>2034</v>
      </c>
      <c r="K208" s="95">
        <f t="shared" si="44"/>
        <v>49035</v>
      </c>
    </row>
    <row r="209" spans="2:13" outlineLevel="1">
      <c r="B209" s="95">
        <f t="shared" si="47"/>
        <v>49065</v>
      </c>
      <c r="C209" s="92">
        <f>IF(F209&lt;&gt;0,-INDEX([7]Delta!$F$1:$EE$65554,$L$13,$I209),0)</f>
        <v>-13165.077502518892</v>
      </c>
      <c r="D209" s="88">
        <f>IF(ISNUMBER($F209)*SUM(F209:F220)&lt;&gt;0,VLOOKUP($J209,'Table 1'!$B$13:$C$33,2,FALSE)/12*1000*Study_MW,0)</f>
        <v>165047.3958333336</v>
      </c>
      <c r="E209" s="88">
        <f t="shared" si="48"/>
        <v>151882.31833081471</v>
      </c>
      <c r="F209" s="92">
        <f>INDEX([7]Delta!$F$1:$EE$65554,$L$14,$I209)</f>
        <v>1789.22</v>
      </c>
      <c r="G209" s="93">
        <f t="shared" si="45"/>
        <v>84.887447228856544</v>
      </c>
      <c r="I209" s="94">
        <f t="shared" si="49"/>
        <v>83</v>
      </c>
      <c r="J209" s="90">
        <f t="shared" si="50"/>
        <v>2034</v>
      </c>
      <c r="K209" s="95">
        <f t="shared" si="44"/>
        <v>49065</v>
      </c>
    </row>
    <row r="210" spans="2:13" outlineLevel="1">
      <c r="B210" s="95">
        <f t="shared" si="47"/>
        <v>49096</v>
      </c>
      <c r="C210" s="92">
        <f>IF(F210&lt;&gt;0,-INDEX([7]Delta!$F$1:$EE$65554,$L$13,$I210),0)</f>
        <v>4729.0536286234856</v>
      </c>
      <c r="D210" s="88">
        <f>IF(ISNUMBER($F210)*SUM(F210:F221)&lt;&gt;0,VLOOKUP($J210,'Table 1'!$B$13:$C$33,2,FALSE)/12*1000*Study_MW,0)</f>
        <v>165047.3958333336</v>
      </c>
      <c r="E210" s="88">
        <f t="shared" si="48"/>
        <v>169776.44946195709</v>
      </c>
      <c r="F210" s="92">
        <f>INDEX([7]Delta!$F$1:$EE$65554,$L$14,$I210)</f>
        <v>2245.64</v>
      </c>
      <c r="G210" s="93">
        <f t="shared" si="45"/>
        <v>75.602700994797516</v>
      </c>
      <c r="I210" s="94">
        <f t="shared" si="49"/>
        <v>84</v>
      </c>
      <c r="J210" s="90">
        <f t="shared" si="50"/>
        <v>2034</v>
      </c>
      <c r="K210" s="95">
        <f t="shared" si="44"/>
        <v>49096</v>
      </c>
    </row>
    <row r="211" spans="2:13" outlineLevel="1">
      <c r="B211" s="95">
        <f t="shared" si="47"/>
        <v>49126</v>
      </c>
      <c r="C211" s="92">
        <f>IF(F211&lt;&gt;0,-INDEX([7]Delta!$F$1:$EE$65554,$L$13,$I211),0)</f>
        <v>39421.475966095924</v>
      </c>
      <c r="D211" s="88">
        <f>IF(ISNUMBER($F211)*SUM(F211:F222)&lt;&gt;0,VLOOKUP($J211,'Table 1'!$B$13:$C$33,2,FALSE)/12*1000*Study_MW,0)</f>
        <v>165047.3958333336</v>
      </c>
      <c r="E211" s="88">
        <f t="shared" si="48"/>
        <v>204468.87179942953</v>
      </c>
      <c r="F211" s="92">
        <f>INDEX([7]Delta!$F$1:$EE$65554,$L$14,$I211)</f>
        <v>2583.9</v>
      </c>
      <c r="G211" s="93">
        <f t="shared" si="45"/>
        <v>79.13188273517919</v>
      </c>
      <c r="I211" s="94">
        <f t="shared" si="49"/>
        <v>85</v>
      </c>
      <c r="J211" s="90">
        <f t="shared" si="50"/>
        <v>2034</v>
      </c>
      <c r="K211" s="95">
        <f t="shared" si="44"/>
        <v>49126</v>
      </c>
    </row>
    <row r="212" spans="2:13" outlineLevel="1">
      <c r="B212" s="95">
        <f t="shared" si="47"/>
        <v>49157</v>
      </c>
      <c r="C212" s="92">
        <f>IF(F212&lt;&gt;0,-INDEX([7]Delta!$F$1:$EE$65554,$L$13,$I212),0)</f>
        <v>43150.710131466389</v>
      </c>
      <c r="D212" s="88">
        <f>IF(ISNUMBER($F212)*SUM(F212:F223)&lt;&gt;0,VLOOKUP($J212,'Table 1'!$B$13:$C$33,2,FALSE)/12*1000*Study_MW,0)</f>
        <v>165047.3958333336</v>
      </c>
      <c r="E212" s="88">
        <f t="shared" si="48"/>
        <v>208198.10596479999</v>
      </c>
      <c r="F212" s="92">
        <f>INDEX([7]Delta!$F$1:$EE$65554,$L$14,$I212)</f>
        <v>2688.27</v>
      </c>
      <c r="G212" s="93">
        <f t="shared" si="45"/>
        <v>77.446873254844192</v>
      </c>
      <c r="I212" s="94">
        <f t="shared" si="49"/>
        <v>86</v>
      </c>
      <c r="J212" s="90">
        <f t="shared" si="50"/>
        <v>2034</v>
      </c>
      <c r="K212" s="95">
        <f t="shared" si="44"/>
        <v>49157</v>
      </c>
    </row>
    <row r="213" spans="2:13" outlineLevel="1">
      <c r="B213" s="95">
        <f t="shared" si="47"/>
        <v>49188</v>
      </c>
      <c r="C213" s="92">
        <f>IF(F213&lt;&gt;0,-INDEX([7]Delta!$F$1:$EE$65554,$L$13,$I213),0)</f>
        <v>25617.511821776628</v>
      </c>
      <c r="D213" s="88">
        <f>IF(ISNUMBER($F213)*SUM(F213:F224)&lt;&gt;0,VLOOKUP($J213,'Table 1'!$B$13:$C$33,2,FALSE)/12*1000*Study_MW,0)</f>
        <v>165047.3958333336</v>
      </c>
      <c r="E213" s="88">
        <f t="shared" si="48"/>
        <v>190664.90765511023</v>
      </c>
      <c r="F213" s="92">
        <f>INDEX([7]Delta!$F$1:$EE$65554,$L$14,$I213)</f>
        <v>2638.25</v>
      </c>
      <c r="G213" s="93">
        <f t="shared" si="45"/>
        <v>72.269461823220027</v>
      </c>
      <c r="I213" s="94">
        <f t="shared" si="49"/>
        <v>87</v>
      </c>
      <c r="J213" s="90">
        <f t="shared" si="50"/>
        <v>2034</v>
      </c>
      <c r="K213" s="95">
        <f t="shared" si="44"/>
        <v>49188</v>
      </c>
    </row>
    <row r="214" spans="2:13" outlineLevel="1">
      <c r="B214" s="95">
        <f t="shared" si="47"/>
        <v>49218</v>
      </c>
      <c r="C214" s="92">
        <f>IF(F214&lt;&gt;0,-INDEX([7]Delta!$F$1:$EE$65554,$L$13,$I214),0)</f>
        <v>-15134.521106481552</v>
      </c>
      <c r="D214" s="88">
        <f>IF(ISNUMBER($F214)*SUM(F214:F225)&lt;&gt;0,VLOOKUP($J214,'Table 1'!$B$13:$C$33,2,FALSE)/12*1000*Study_MW,0)</f>
        <v>165047.3958333336</v>
      </c>
      <c r="E214" s="88">
        <f t="shared" si="48"/>
        <v>149912.87472685205</v>
      </c>
      <c r="F214" s="92">
        <f>INDEX([7]Delta!$F$1:$EE$65554,$L$14,$I214)</f>
        <v>2527.7199999999998</v>
      </c>
      <c r="G214" s="93">
        <f t="shared" si="45"/>
        <v>59.307547800726368</v>
      </c>
      <c r="I214" s="94">
        <f t="shared" si="49"/>
        <v>88</v>
      </c>
      <c r="J214" s="90">
        <f t="shared" si="50"/>
        <v>2034</v>
      </c>
      <c r="K214" s="95">
        <f t="shared" si="44"/>
        <v>49218</v>
      </c>
    </row>
    <row r="215" spans="2:13" outlineLevel="1">
      <c r="B215" s="95">
        <f t="shared" si="47"/>
        <v>49249</v>
      </c>
      <c r="C215" s="92">
        <f>IF(F215&lt;&gt;0,-INDEX([7]Delta!$F$1:$EE$65554,$L$13,$I215),0)</f>
        <v>-72275.547799959779</v>
      </c>
      <c r="D215" s="88">
        <f>IF(ISNUMBER($F215)*SUM(F215:F226)&lt;&gt;0,VLOOKUP($J215,'Table 1'!$B$13:$C$33,2,FALSE)/12*1000*Study_MW,0)</f>
        <v>165047.3958333336</v>
      </c>
      <c r="E215" s="88">
        <f t="shared" si="48"/>
        <v>92771.848033373826</v>
      </c>
      <c r="F215" s="92">
        <f>INDEX([7]Delta!$F$1:$EE$65554,$L$14,$I215)</f>
        <v>2521.9</v>
      </c>
      <c r="G215" s="93">
        <f t="shared" si="45"/>
        <v>36.786489564762213</v>
      </c>
      <c r="I215" s="94">
        <f t="shared" si="49"/>
        <v>89</v>
      </c>
      <c r="J215" s="90">
        <f t="shared" si="50"/>
        <v>2034</v>
      </c>
      <c r="K215" s="95">
        <f t="shared" si="44"/>
        <v>49249</v>
      </c>
    </row>
    <row r="216" spans="2:13" outlineLevel="1">
      <c r="B216" s="99">
        <f t="shared" si="47"/>
        <v>49279</v>
      </c>
      <c r="C216" s="96">
        <f>IF(F216&lt;&gt;0,-INDEX([7]Delta!$F$1:$EE$65554,$L$13,$I216),0)</f>
        <v>-77203.637039929628</v>
      </c>
      <c r="D216" s="97">
        <f>IF(ISNUMBER($F216)*SUM(F216:F227)&lt;&gt;0,VLOOKUP($J216,'Table 1'!$B$13:$C$33,2,FALSE)/12*1000*Study_MW,0)</f>
        <v>165047.3958333336</v>
      </c>
      <c r="E216" s="97">
        <f t="shared" si="48"/>
        <v>87843.758793403977</v>
      </c>
      <c r="F216" s="96">
        <f>INDEX([7]Delta!$F$1:$EE$65554,$L$14,$I216)</f>
        <v>2481.9</v>
      </c>
      <c r="G216" s="98">
        <f t="shared" si="45"/>
        <v>35.393754298482605</v>
      </c>
      <c r="I216" s="81">
        <f t="shared" si="49"/>
        <v>90</v>
      </c>
      <c r="J216" s="90">
        <f t="shared" si="50"/>
        <v>2034</v>
      </c>
      <c r="K216" s="99">
        <f t="shared" si="44"/>
        <v>49279</v>
      </c>
    </row>
    <row r="217" spans="2:13" outlineLevel="1">
      <c r="B217" s="91">
        <f t="shared" si="47"/>
        <v>49310</v>
      </c>
      <c r="C217" s="86">
        <f>IF(F217&lt;&gt;0,-INDEX([7]Delta!$F$1:$EE$65554,$L$13,$I217),0)</f>
        <v>-104825.72920873761</v>
      </c>
      <c r="D217" s="87">
        <f>IF(ISNUMBER($F217)*SUM(F217:F228)&lt;&gt;0,VLOOKUP($J217,'Table 1'!$B$13:$C$33,2,FALSE)/12*1000*Study_MW,0)</f>
        <v>168835.93750000029</v>
      </c>
      <c r="E217" s="87">
        <f t="shared" si="48"/>
        <v>64010.208291262679</v>
      </c>
      <c r="F217" s="86">
        <f>INDEX([7]Delta!$F$1:$EE$65554,$L$14,$I217)</f>
        <v>2064.39</v>
      </c>
      <c r="G217" s="89">
        <f t="shared" ref="G217:G240" si="51">IFERROR(E217/$F217,0)</f>
        <v>31.00683896514839</v>
      </c>
      <c r="I217" s="77">
        <f t="shared" si="49"/>
        <v>92</v>
      </c>
      <c r="J217" s="90">
        <f t="shared" si="50"/>
        <v>2035</v>
      </c>
      <c r="K217" s="91">
        <f t="shared" ref="K217:K240" si="52">IF(ISNUMBER(F217),IF(F217&lt;&gt;0,B217,""),"")</f>
        <v>49310</v>
      </c>
      <c r="M217" s="57">
        <v>2.3E-2</v>
      </c>
    </row>
    <row r="218" spans="2:13" outlineLevel="1">
      <c r="B218" s="95">
        <f t="shared" si="47"/>
        <v>49341</v>
      </c>
      <c r="C218" s="92">
        <f>IF(F218&lt;&gt;0,-INDEX([7]Delta!$F$1:$EE$65554,$L$13,$I218),0)</f>
        <v>-77010.451866954565</v>
      </c>
      <c r="D218" s="88">
        <f>IF(ISNUMBER($F218)*SUM(F218:F229)&lt;&gt;0,VLOOKUP($J218,'Table 1'!$B$13:$C$33,2,FALSE)/12*1000*Study_MW,0)</f>
        <v>168835.93750000029</v>
      </c>
      <c r="E218" s="88">
        <f t="shared" ref="E218:E240" si="53">C218+D218</f>
        <v>91825.485633045726</v>
      </c>
      <c r="F218" s="92">
        <f>INDEX([7]Delta!$F$1:$EE$65554,$L$14,$I218)</f>
        <v>1726.86</v>
      </c>
      <c r="G218" s="93">
        <f t="shared" si="51"/>
        <v>53.174829246751756</v>
      </c>
      <c r="I218" s="94">
        <f t="shared" si="49"/>
        <v>93</v>
      </c>
      <c r="J218" s="90">
        <f t="shared" ref="J218:J240" si="54">YEAR(B218)</f>
        <v>2035</v>
      </c>
      <c r="K218" s="95">
        <f t="shared" si="52"/>
        <v>49341</v>
      </c>
      <c r="M218" s="57">
        <v>2.3E-2</v>
      </c>
    </row>
    <row r="219" spans="2:13" outlineLevel="1">
      <c r="B219" s="95">
        <f t="shared" si="47"/>
        <v>49369</v>
      </c>
      <c r="C219" s="92">
        <f>IF(F219&lt;&gt;0,-INDEX([7]Delta!$F$1:$EE$65554,$L$13,$I219),0)</f>
        <v>-49467.034166365862</v>
      </c>
      <c r="D219" s="88">
        <f>IF(ISNUMBER($F219)*SUM(F219:F230)&lt;&gt;0,VLOOKUP($J219,'Table 1'!$B$13:$C$33,2,FALSE)/12*1000*Study_MW,0)</f>
        <v>168835.93750000029</v>
      </c>
      <c r="E219" s="88">
        <f t="shared" si="53"/>
        <v>119368.90333363443</v>
      </c>
      <c r="F219" s="92">
        <f>INDEX([7]Delta!$F$1:$EE$65554,$L$14,$I219)</f>
        <v>2109.59</v>
      </c>
      <c r="G219" s="93">
        <f t="shared" si="51"/>
        <v>56.583934951167961</v>
      </c>
      <c r="I219" s="94">
        <f t="shared" si="49"/>
        <v>94</v>
      </c>
      <c r="J219" s="90">
        <f t="shared" si="54"/>
        <v>2035</v>
      </c>
      <c r="K219" s="95">
        <f t="shared" si="52"/>
        <v>49369</v>
      </c>
      <c r="M219" s="57">
        <v>2.3E-2</v>
      </c>
    </row>
    <row r="220" spans="2:13" outlineLevel="1">
      <c r="B220" s="95">
        <f t="shared" si="47"/>
        <v>49400</v>
      </c>
      <c r="C220" s="92">
        <f>IF(F220&lt;&gt;0,-INDEX([7]Delta!$F$1:$EE$65554,$L$13,$I220),0)</f>
        <v>-32446.007662579417</v>
      </c>
      <c r="D220" s="88">
        <f>IF(ISNUMBER($F220)*SUM(F220:F231)&lt;&gt;0,VLOOKUP($J220,'Table 1'!$B$13:$C$33,2,FALSE)/12*1000*Study_MW,0)</f>
        <v>168835.93750000029</v>
      </c>
      <c r="E220" s="88">
        <f t="shared" si="53"/>
        <v>136389.92983742087</v>
      </c>
      <c r="F220" s="92">
        <f>INDEX([7]Delta!$F$1:$EE$65554,$L$14,$I220)</f>
        <v>1813.23</v>
      </c>
      <c r="G220" s="93">
        <f t="shared" si="51"/>
        <v>75.219321231956712</v>
      </c>
      <c r="I220" s="94">
        <f t="shared" si="49"/>
        <v>95</v>
      </c>
      <c r="J220" s="90">
        <f t="shared" si="54"/>
        <v>2035</v>
      </c>
      <c r="K220" s="95">
        <f t="shared" si="52"/>
        <v>49400</v>
      </c>
      <c r="M220" s="57">
        <v>2.3E-2</v>
      </c>
    </row>
    <row r="221" spans="2:13" outlineLevel="1">
      <c r="B221" s="95">
        <f t="shared" si="47"/>
        <v>49430</v>
      </c>
      <c r="C221" s="92">
        <f>IF(F221&lt;&gt;0,-INDEX([7]Delta!$F$1:$EE$65554,$L$13,$I221),0)</f>
        <v>-12080.971187666059</v>
      </c>
      <c r="D221" s="88">
        <f>IF(ISNUMBER($F221)*SUM(F221:F232)&lt;&gt;0,VLOOKUP($J221,'Table 1'!$B$13:$C$33,2,FALSE)/12*1000*Study_MW,0)</f>
        <v>168835.93750000029</v>
      </c>
      <c r="E221" s="88">
        <f t="shared" si="53"/>
        <v>156754.96631233423</v>
      </c>
      <c r="F221" s="92">
        <f>INDEX([7]Delta!$F$1:$EE$65554,$L$14,$I221)</f>
        <v>1789.22</v>
      </c>
      <c r="G221" s="93">
        <f t="shared" si="51"/>
        <v>87.610783644456376</v>
      </c>
      <c r="I221" s="94">
        <f t="shared" si="49"/>
        <v>96</v>
      </c>
      <c r="J221" s="90">
        <f t="shared" si="54"/>
        <v>2035</v>
      </c>
      <c r="K221" s="95">
        <f t="shared" si="52"/>
        <v>49430</v>
      </c>
      <c r="M221" s="57">
        <v>2.3E-2</v>
      </c>
    </row>
    <row r="222" spans="2:13" outlineLevel="1">
      <c r="B222" s="95">
        <f t="shared" si="47"/>
        <v>49461</v>
      </c>
      <c r="C222" s="92">
        <f>IF(F222&lt;&gt;0,-INDEX([7]Delta!$F$1:$EE$65554,$L$13,$I222),0)</f>
        <v>4417.7089216411114</v>
      </c>
      <c r="D222" s="88">
        <f>IF(ISNUMBER($F222)*SUM(F222:F233)&lt;&gt;0,VLOOKUP($J222,'Table 1'!$B$13:$C$33,2,FALSE)/12*1000*Study_MW,0)</f>
        <v>168835.93750000029</v>
      </c>
      <c r="E222" s="88">
        <f t="shared" si="53"/>
        <v>173253.6464216414</v>
      </c>
      <c r="F222" s="92">
        <f>INDEX([7]Delta!$F$1:$EE$65554,$L$14,$I222)</f>
        <v>2245.64</v>
      </c>
      <c r="G222" s="93">
        <f t="shared" si="51"/>
        <v>77.15112236228488</v>
      </c>
      <c r="I222" s="94">
        <f t="shared" si="49"/>
        <v>97</v>
      </c>
      <c r="J222" s="90">
        <f t="shared" si="54"/>
        <v>2035</v>
      </c>
      <c r="K222" s="95">
        <f t="shared" si="52"/>
        <v>49461</v>
      </c>
      <c r="M222" s="57">
        <v>2.3E-2</v>
      </c>
    </row>
    <row r="223" spans="2:13" outlineLevel="1">
      <c r="B223" s="95">
        <f t="shared" si="47"/>
        <v>49491</v>
      </c>
      <c r="C223" s="92">
        <f>IF(F223&lt;&gt;0,-INDEX([7]Delta!$F$1:$EE$65554,$L$13,$I223),0)</f>
        <v>41449.442104697227</v>
      </c>
      <c r="D223" s="88">
        <f>IF(ISNUMBER($F223)*SUM(F223:F234)&lt;&gt;0,VLOOKUP($J223,'Table 1'!$B$13:$C$33,2,FALSE)/12*1000*Study_MW,0)</f>
        <v>168835.93750000029</v>
      </c>
      <c r="E223" s="88">
        <f t="shared" si="53"/>
        <v>210285.37960469752</v>
      </c>
      <c r="F223" s="92">
        <f>INDEX([7]Delta!$F$1:$EE$65554,$L$14,$I223)</f>
        <v>2583.9</v>
      </c>
      <c r="G223" s="93">
        <f t="shared" si="51"/>
        <v>81.382940363287091</v>
      </c>
      <c r="I223" s="94">
        <f t="shared" si="49"/>
        <v>98</v>
      </c>
      <c r="J223" s="90">
        <f t="shared" si="54"/>
        <v>2035</v>
      </c>
      <c r="K223" s="95">
        <f t="shared" si="52"/>
        <v>49491</v>
      </c>
      <c r="M223" s="57">
        <v>2.3E-2</v>
      </c>
    </row>
    <row r="224" spans="2:13" outlineLevel="1">
      <c r="B224" s="95">
        <f t="shared" si="47"/>
        <v>49522</v>
      </c>
      <c r="C224" s="92">
        <f>IF(F224&lt;&gt;0,-INDEX([7]Delta!$F$1:$EE$65554,$L$13,$I224),0)</f>
        <v>48714.578275173903</v>
      </c>
      <c r="D224" s="88">
        <f>IF(ISNUMBER($F224)*SUM(F224:F235)&lt;&gt;0,VLOOKUP($J224,'Table 1'!$B$13:$C$33,2,FALSE)/12*1000*Study_MW,0)</f>
        <v>168835.93750000029</v>
      </c>
      <c r="E224" s="88">
        <f t="shared" si="53"/>
        <v>217550.51577517419</v>
      </c>
      <c r="F224" s="92">
        <f>INDEX([7]Delta!$F$1:$EE$65554,$L$14,$I224)</f>
        <v>2688.27</v>
      </c>
      <c r="G224" s="93">
        <f t="shared" si="51"/>
        <v>80.925842930648415</v>
      </c>
      <c r="I224" s="94">
        <f t="shared" si="49"/>
        <v>99</v>
      </c>
      <c r="J224" s="90">
        <f t="shared" si="54"/>
        <v>2035</v>
      </c>
      <c r="K224" s="95">
        <f t="shared" si="52"/>
        <v>49522</v>
      </c>
      <c r="M224" s="57">
        <v>2.3E-2</v>
      </c>
    </row>
    <row r="225" spans="2:20" outlineLevel="1">
      <c r="B225" s="95">
        <f t="shared" si="47"/>
        <v>49553</v>
      </c>
      <c r="C225" s="92">
        <f>IF(F225&lt;&gt;0,-INDEX([7]Delta!$F$1:$EE$65554,$L$13,$I225),0)</f>
        <v>27052.742405772209</v>
      </c>
      <c r="D225" s="88">
        <f>IF(ISNUMBER($F225)*SUM(F225:F236)&lt;&gt;0,VLOOKUP($J225,'Table 1'!$B$13:$C$33,2,FALSE)/12*1000*Study_MW,0)</f>
        <v>168835.93750000029</v>
      </c>
      <c r="E225" s="88">
        <f t="shared" si="53"/>
        <v>195888.6799057725</v>
      </c>
      <c r="F225" s="92">
        <f>INDEX([7]Delta!$F$1:$EE$65554,$L$14,$I225)</f>
        <v>2638.25</v>
      </c>
      <c r="G225" s="93">
        <f t="shared" si="51"/>
        <v>74.249475942678856</v>
      </c>
      <c r="I225" s="94">
        <f t="shared" si="49"/>
        <v>100</v>
      </c>
      <c r="J225" s="90">
        <f t="shared" si="54"/>
        <v>2035</v>
      </c>
      <c r="K225" s="95">
        <f t="shared" si="52"/>
        <v>49553</v>
      </c>
      <c r="M225" s="57">
        <v>2.3E-2</v>
      </c>
    </row>
    <row r="226" spans="2:20" outlineLevel="1">
      <c r="B226" s="95">
        <f t="shared" si="47"/>
        <v>49583</v>
      </c>
      <c r="C226" s="92">
        <f>IF(F226&lt;&gt;0,-INDEX([7]Delta!$F$1:$EE$65554,$L$13,$I226),0)</f>
        <v>-13998.435490757227</v>
      </c>
      <c r="D226" s="88">
        <f>IF(ISNUMBER($F226)*SUM(F226:F237)&lt;&gt;0,VLOOKUP($J226,'Table 1'!$B$13:$C$33,2,FALSE)/12*1000*Study_MW,0)</f>
        <v>168835.93750000029</v>
      </c>
      <c r="E226" s="88">
        <f t="shared" si="53"/>
        <v>154837.50200924306</v>
      </c>
      <c r="F226" s="92">
        <f>INDEX([7]Delta!$F$1:$EE$65554,$L$14,$I226)</f>
        <v>2527.7199999999998</v>
      </c>
      <c r="G226" s="93">
        <f t="shared" si="51"/>
        <v>61.255796531753148</v>
      </c>
      <c r="I226" s="94">
        <f t="shared" si="49"/>
        <v>101</v>
      </c>
      <c r="J226" s="90">
        <f t="shared" si="54"/>
        <v>2035</v>
      </c>
      <c r="K226" s="95">
        <f t="shared" si="52"/>
        <v>49583</v>
      </c>
      <c r="M226" s="57">
        <v>2.3E-2</v>
      </c>
    </row>
    <row r="227" spans="2:20" outlineLevel="1">
      <c r="B227" s="95">
        <f t="shared" si="47"/>
        <v>49614</v>
      </c>
      <c r="C227" s="92">
        <f>IF(F227&lt;&gt;0,-INDEX([7]Delta!$F$1:$EE$65554,$L$13,$I227),0)</f>
        <v>-72396.501753658056</v>
      </c>
      <c r="D227" s="88">
        <f>IF(ISNUMBER($F227)*SUM(F227:F238)&lt;&gt;0,VLOOKUP($J227,'Table 1'!$B$13:$C$33,2,FALSE)/12*1000*Study_MW,0)</f>
        <v>168835.93750000029</v>
      </c>
      <c r="E227" s="88">
        <f t="shared" si="53"/>
        <v>96439.435746342235</v>
      </c>
      <c r="F227" s="92">
        <f>INDEX([7]Delta!$F$1:$EE$65554,$L$14,$I227)</f>
        <v>2521.9</v>
      </c>
      <c r="G227" s="93">
        <f t="shared" si="51"/>
        <v>38.240785021746397</v>
      </c>
      <c r="I227" s="94">
        <f t="shared" si="49"/>
        <v>102</v>
      </c>
      <c r="J227" s="90">
        <f t="shared" si="54"/>
        <v>2035</v>
      </c>
      <c r="K227" s="95">
        <f t="shared" si="52"/>
        <v>49614</v>
      </c>
      <c r="M227" s="57">
        <v>2.3E-2</v>
      </c>
      <c r="T227" s="272"/>
    </row>
    <row r="228" spans="2:20" outlineLevel="1">
      <c r="B228" s="99">
        <f t="shared" si="47"/>
        <v>49644</v>
      </c>
      <c r="C228" s="96">
        <f>IF(F228&lt;&gt;0,-INDEX([7]Delta!$F$1:$EE$65554,$L$13,$I228),0)</f>
        <v>-76876.438117086887</v>
      </c>
      <c r="D228" s="97">
        <f>IF(ISNUMBER($F228)*SUM(F228:F239)&lt;&gt;0,VLOOKUP($J228,'Table 1'!$B$13:$C$33,2,FALSE)/12*1000*Study_MW,0)</f>
        <v>168835.93750000029</v>
      </c>
      <c r="E228" s="97">
        <f t="shared" si="53"/>
        <v>91959.499382913404</v>
      </c>
      <c r="F228" s="96">
        <f>INDEX([7]Delta!$F$1:$EE$65554,$L$14,$I228)</f>
        <v>2481.9</v>
      </c>
      <c r="G228" s="98">
        <f t="shared" si="51"/>
        <v>37.052056643262581</v>
      </c>
      <c r="I228" s="81">
        <f t="shared" si="49"/>
        <v>103</v>
      </c>
      <c r="J228" s="90">
        <f t="shared" si="54"/>
        <v>2035</v>
      </c>
      <c r="K228" s="99">
        <f t="shared" si="52"/>
        <v>49644</v>
      </c>
      <c r="M228" s="57">
        <v>2.3E-2</v>
      </c>
      <c r="T228" s="272"/>
    </row>
    <row r="229" spans="2:20" outlineLevel="1">
      <c r="B229" s="91">
        <f t="shared" si="47"/>
        <v>49675</v>
      </c>
      <c r="C229" s="86">
        <f>IF(F229&lt;&gt;0,-INDEX([7]Delta!$F$1:$EE$65554,$L$13,$I229),0)</f>
        <v>-103032.98680078983</v>
      </c>
      <c r="D229" s="87">
        <f>IF(ISNUMBER($F229)*SUM(F229:F240)&lt;&gt;0,VLOOKUP($J229,'Table 1'!$B$13:$C$33,2,FALSE)/12*1000*Study_MW,0)</f>
        <v>172689.58333333355</v>
      </c>
      <c r="E229" s="87">
        <f t="shared" si="53"/>
        <v>69656.596532543714</v>
      </c>
      <c r="F229" s="86">
        <f>INDEX([7]Delta!$F$1:$EE$65554,$L$14,$I229)</f>
        <v>2064.39</v>
      </c>
      <c r="G229" s="89">
        <f t="shared" si="51"/>
        <v>33.741975369258576</v>
      </c>
      <c r="I229" s="77">
        <f t="shared" si="49"/>
        <v>105</v>
      </c>
      <c r="J229" s="90">
        <f t="shared" si="54"/>
        <v>2036</v>
      </c>
      <c r="K229" s="91">
        <f t="shared" si="52"/>
        <v>49675</v>
      </c>
      <c r="M229" s="57">
        <v>2.3E-2</v>
      </c>
      <c r="T229" s="272"/>
    </row>
    <row r="230" spans="2:20" outlineLevel="1">
      <c r="B230" s="95">
        <f t="shared" si="47"/>
        <v>49706</v>
      </c>
      <c r="C230" s="92">
        <f>IF(F230&lt;&gt;0,-INDEX([7]Delta!$F$1:$EE$65554,$L$13,$I230),0)</f>
        <v>-75178.660463780165</v>
      </c>
      <c r="D230" s="88">
        <f>IF(ISNUMBER($F230)*SUM(F230:F241)&lt;&gt;0,VLOOKUP($J230,'Table 1'!$B$13:$C$33,2,FALSE)/12*1000*Study_MW,0)</f>
        <v>172689.58333333355</v>
      </c>
      <c r="E230" s="88">
        <f t="shared" si="53"/>
        <v>97510.922869553382</v>
      </c>
      <c r="F230" s="92">
        <f>INDEX([7]Delta!$F$1:$EE$65554,$L$14,$I230)</f>
        <v>1806.97</v>
      </c>
      <c r="G230" s="93">
        <f t="shared" si="51"/>
        <v>53.963775198012904</v>
      </c>
      <c r="I230" s="94">
        <f t="shared" si="49"/>
        <v>106</v>
      </c>
      <c r="J230" s="90">
        <f t="shared" si="54"/>
        <v>2036</v>
      </c>
      <c r="K230" s="95">
        <f t="shared" si="52"/>
        <v>49706</v>
      </c>
      <c r="M230" s="57">
        <v>2.3E-2</v>
      </c>
      <c r="T230" s="272"/>
    </row>
    <row r="231" spans="2:20" outlineLevel="1">
      <c r="B231" s="95">
        <f t="shared" si="47"/>
        <v>49735</v>
      </c>
      <c r="C231" s="92">
        <f>IF(F231&lt;&gt;0,-INDEX([7]Delta!$F$1:$EE$65554,$L$13,$I231),0)</f>
        <v>-45769.410662978888</v>
      </c>
      <c r="D231" s="88">
        <f>IF(ISNUMBER($F231)*SUM(F231:F242)&lt;&gt;0,VLOOKUP($J231,'Table 1'!$B$13:$C$33,2,FALSE)/12*1000*Study_MW,0)</f>
        <v>172689.58333333355</v>
      </c>
      <c r="E231" s="88">
        <f t="shared" si="53"/>
        <v>126920.17267035466</v>
      </c>
      <c r="F231" s="92">
        <f>INDEX([7]Delta!$F$1:$EE$65554,$L$14,$I231)</f>
        <v>2109.59</v>
      </c>
      <c r="G231" s="93">
        <f t="shared" si="51"/>
        <v>60.163431126595526</v>
      </c>
      <c r="I231" s="94">
        <f t="shared" si="49"/>
        <v>107</v>
      </c>
      <c r="J231" s="90">
        <f t="shared" si="54"/>
        <v>2036</v>
      </c>
      <c r="K231" s="95">
        <f t="shared" si="52"/>
        <v>49735</v>
      </c>
      <c r="M231" s="57">
        <v>2.3E-2</v>
      </c>
      <c r="T231" s="272"/>
    </row>
    <row r="232" spans="2:20" outlineLevel="1">
      <c r="B232" s="95">
        <f t="shared" si="47"/>
        <v>49766</v>
      </c>
      <c r="C232" s="92">
        <f>IF(F232&lt;&gt;0,-INDEX([7]Delta!$F$1:$EE$65554,$L$13,$I232),0)</f>
        <v>-31504.40437476337</v>
      </c>
      <c r="D232" s="88">
        <f>IF(ISNUMBER($F232)*SUM(F232:F243)&lt;&gt;0,VLOOKUP($J232,'Table 1'!$B$13:$C$33,2,FALSE)/12*1000*Study_MW,0)</f>
        <v>172689.58333333355</v>
      </c>
      <c r="E232" s="88">
        <f t="shared" si="53"/>
        <v>141185.17895857018</v>
      </c>
      <c r="F232" s="92">
        <f>INDEX([7]Delta!$F$1:$EE$65554,$L$14,$I232)</f>
        <v>1813.23</v>
      </c>
      <c r="G232" s="93">
        <f t="shared" si="51"/>
        <v>77.863910788245377</v>
      </c>
      <c r="I232" s="94">
        <f t="shared" si="49"/>
        <v>108</v>
      </c>
      <c r="J232" s="90">
        <f t="shared" si="54"/>
        <v>2036</v>
      </c>
      <c r="K232" s="95">
        <f t="shared" si="52"/>
        <v>49766</v>
      </c>
      <c r="M232" s="57">
        <v>2.3E-2</v>
      </c>
      <c r="T232" s="272"/>
    </row>
    <row r="233" spans="2:20" outlineLevel="1">
      <c r="B233" s="95">
        <f t="shared" si="47"/>
        <v>49796</v>
      </c>
      <c r="C233" s="92">
        <f>IF(F233&lt;&gt;0,-INDEX([7]Delta!$F$1:$EE$65554,$L$13,$I233),0)</f>
        <v>-11637.098856121302</v>
      </c>
      <c r="D233" s="88">
        <f>IF(ISNUMBER($F233)*SUM(F233:F244)&lt;&gt;0,VLOOKUP($J233,'Table 1'!$B$13:$C$33,2,FALSE)/12*1000*Study_MW,0)</f>
        <v>172689.58333333355</v>
      </c>
      <c r="E233" s="88">
        <f t="shared" si="53"/>
        <v>161052.48447721225</v>
      </c>
      <c r="F233" s="92">
        <f>INDEX([7]Delta!$F$1:$EE$65554,$L$14,$I233)</f>
        <v>1789.22</v>
      </c>
      <c r="G233" s="93">
        <f t="shared" si="51"/>
        <v>90.012678416970658</v>
      </c>
      <c r="I233" s="94">
        <f t="shared" si="49"/>
        <v>109</v>
      </c>
      <c r="J233" s="90">
        <f t="shared" si="54"/>
        <v>2036</v>
      </c>
      <c r="K233" s="95">
        <f t="shared" si="52"/>
        <v>49796</v>
      </c>
      <c r="M233" s="57">
        <v>2.3E-2</v>
      </c>
      <c r="T233" s="272"/>
    </row>
    <row r="234" spans="2:20" outlineLevel="1">
      <c r="B234" s="95">
        <f t="shared" si="47"/>
        <v>49827</v>
      </c>
      <c r="C234" s="92">
        <f>IF(F234&lt;&gt;0,-INDEX([7]Delta!$F$1:$EE$65554,$L$13,$I234),0)</f>
        <v>4532.1515859663486</v>
      </c>
      <c r="D234" s="88">
        <f>IF(ISNUMBER($F234)*SUM(F234:F245)&lt;&gt;0,VLOOKUP($J234,'Table 1'!$B$13:$C$33,2,FALSE)/12*1000*Study_MW,0)</f>
        <v>172689.58333333355</v>
      </c>
      <c r="E234" s="88">
        <f t="shared" si="53"/>
        <v>177221.7349192999</v>
      </c>
      <c r="F234" s="92">
        <f>INDEX([7]Delta!$F$1:$EE$65554,$L$14,$I234)</f>
        <v>2245.64</v>
      </c>
      <c r="G234" s="93">
        <f t="shared" si="51"/>
        <v>78.91814134024149</v>
      </c>
      <c r="I234" s="94">
        <f t="shared" si="49"/>
        <v>110</v>
      </c>
      <c r="J234" s="90">
        <f t="shared" si="54"/>
        <v>2036</v>
      </c>
      <c r="K234" s="95">
        <f t="shared" si="52"/>
        <v>49827</v>
      </c>
      <c r="M234" s="57">
        <v>2.3E-2</v>
      </c>
      <c r="T234" s="272"/>
    </row>
    <row r="235" spans="2:20" outlineLevel="1">
      <c r="B235" s="95">
        <f t="shared" si="47"/>
        <v>49857</v>
      </c>
      <c r="C235" s="92">
        <f>IF(F235&lt;&gt;0,-INDEX([7]Delta!$F$1:$EE$65554,$L$13,$I235),0)</f>
        <v>42886.476563841105</v>
      </c>
      <c r="D235" s="88">
        <f>IF(ISNUMBER($F235)*SUM(F235:F246)&lt;&gt;0,VLOOKUP($J235,'Table 1'!$B$13:$C$33,2,FALSE)/12*1000*Study_MW,0)</f>
        <v>172689.58333333355</v>
      </c>
      <c r="E235" s="88">
        <f t="shared" si="53"/>
        <v>215576.05989717465</v>
      </c>
      <c r="F235" s="92">
        <f>INDEX([7]Delta!$F$1:$EE$65554,$L$14,$I235)</f>
        <v>2583.9</v>
      </c>
      <c r="G235" s="93">
        <f t="shared" si="51"/>
        <v>83.430496496449024</v>
      </c>
      <c r="I235" s="94">
        <f t="shared" si="49"/>
        <v>111</v>
      </c>
      <c r="J235" s="90">
        <f t="shared" si="54"/>
        <v>2036</v>
      </c>
      <c r="K235" s="95">
        <f t="shared" si="52"/>
        <v>49857</v>
      </c>
      <c r="M235" s="57">
        <v>2.3E-2</v>
      </c>
      <c r="T235" s="272"/>
    </row>
    <row r="236" spans="2:20" outlineLevel="1">
      <c r="B236" s="95">
        <f t="shared" si="47"/>
        <v>49888</v>
      </c>
      <c r="C236" s="92">
        <f>IF(F236&lt;&gt;0,-INDEX([7]Delta!$F$1:$EE$65554,$L$13,$I236),0)</f>
        <v>51971.518991261721</v>
      </c>
      <c r="D236" s="88">
        <f>IF(ISNUMBER($F236)*SUM(F236:F247)&lt;&gt;0,VLOOKUP($J236,'Table 1'!$B$13:$C$33,2,FALSE)/12*1000*Study_MW,0)</f>
        <v>172689.58333333355</v>
      </c>
      <c r="E236" s="88">
        <f t="shared" si="53"/>
        <v>224661.10232459527</v>
      </c>
      <c r="F236" s="92">
        <f>INDEX([7]Delta!$F$1:$EE$65554,$L$14,$I236)</f>
        <v>2688.27</v>
      </c>
      <c r="G236" s="93">
        <f t="shared" si="51"/>
        <v>83.570884741709449</v>
      </c>
      <c r="I236" s="94">
        <f t="shared" si="49"/>
        <v>112</v>
      </c>
      <c r="J236" s="90">
        <f t="shared" si="54"/>
        <v>2036</v>
      </c>
      <c r="K236" s="95">
        <f t="shared" si="52"/>
        <v>49888</v>
      </c>
      <c r="M236" s="57">
        <v>2.3E-2</v>
      </c>
      <c r="T236" s="272"/>
    </row>
    <row r="237" spans="2:20" outlineLevel="1">
      <c r="B237" s="95">
        <f t="shared" si="47"/>
        <v>49919</v>
      </c>
      <c r="C237" s="92">
        <f>IF(F237&lt;&gt;0,-INDEX([7]Delta!$F$1:$EE$65554,$L$13,$I237),0)</f>
        <v>26037.490487396717</v>
      </c>
      <c r="D237" s="88">
        <f>IF(ISNUMBER($F237)*SUM(F237:F248)&lt;&gt;0,VLOOKUP($J237,'Table 1'!$B$13:$C$33,2,FALSE)/12*1000*Study_MW,0)</f>
        <v>172689.58333333355</v>
      </c>
      <c r="E237" s="88">
        <f t="shared" si="53"/>
        <v>198727.07382073026</v>
      </c>
      <c r="F237" s="92">
        <f>INDEX([7]Delta!$F$1:$EE$65554,$L$14,$I237)</f>
        <v>2638.25</v>
      </c>
      <c r="G237" s="93">
        <f t="shared" si="51"/>
        <v>75.325338319238227</v>
      </c>
      <c r="I237" s="94">
        <f t="shared" si="49"/>
        <v>113</v>
      </c>
      <c r="J237" s="90">
        <f t="shared" si="54"/>
        <v>2036</v>
      </c>
      <c r="K237" s="95">
        <f t="shared" si="52"/>
        <v>49919</v>
      </c>
      <c r="M237" s="57">
        <v>2.3E-2</v>
      </c>
      <c r="T237" s="272"/>
    </row>
    <row r="238" spans="2:20" outlineLevel="1">
      <c r="B238" s="95">
        <f t="shared" si="47"/>
        <v>49949</v>
      </c>
      <c r="C238" s="92">
        <f>IF(F238&lt;&gt;0,-INDEX([7]Delta!$F$1:$EE$65554,$L$13,$I238),0)</f>
        <v>-16049.102306395769</v>
      </c>
      <c r="D238" s="88">
        <f>IF(ISNUMBER($F238)*SUM(F238:F249)&lt;&gt;0,VLOOKUP($J238,'Table 1'!$B$13:$C$33,2,FALSE)/12*1000*Study_MW,0)</f>
        <v>172689.58333333355</v>
      </c>
      <c r="E238" s="88">
        <f t="shared" si="53"/>
        <v>156640.48102693778</v>
      </c>
      <c r="F238" s="92">
        <f>INDEX([7]Delta!$F$1:$EE$65554,$L$14,$I238)</f>
        <v>2527.7199999999998</v>
      </c>
      <c r="G238" s="93">
        <f t="shared" si="51"/>
        <v>61.969079259940891</v>
      </c>
      <c r="I238" s="94">
        <f t="shared" si="49"/>
        <v>114</v>
      </c>
      <c r="J238" s="90">
        <f t="shared" si="54"/>
        <v>2036</v>
      </c>
      <c r="K238" s="95">
        <f t="shared" si="52"/>
        <v>49949</v>
      </c>
      <c r="M238" s="57">
        <v>2.3E-2</v>
      </c>
      <c r="T238" s="272"/>
    </row>
    <row r="239" spans="2:20" outlineLevel="1">
      <c r="B239" s="95">
        <f t="shared" si="47"/>
        <v>49980</v>
      </c>
      <c r="C239" s="92">
        <f>IF(F239&lt;&gt;0,-INDEX([7]Delta!$F$1:$EE$65554,$L$13,$I239),0)</f>
        <v>-73656.44767947495</v>
      </c>
      <c r="D239" s="88">
        <f>IF(ISNUMBER($F239)*SUM(F239:F250)&lt;&gt;0,VLOOKUP($J239,'Table 1'!$B$13:$C$33,2,FALSE)/12*1000*Study_MW,0)</f>
        <v>172689.58333333355</v>
      </c>
      <c r="E239" s="88">
        <f t="shared" si="53"/>
        <v>99033.135653858597</v>
      </c>
      <c r="F239" s="92">
        <f>INDEX([7]Delta!$F$1:$EE$65554,$L$14,$I239)</f>
        <v>2521.9</v>
      </c>
      <c r="G239" s="93">
        <f t="shared" si="51"/>
        <v>39.269255582639516</v>
      </c>
      <c r="I239" s="94">
        <f t="shared" si="49"/>
        <v>115</v>
      </c>
      <c r="J239" s="90">
        <f t="shared" si="54"/>
        <v>2036</v>
      </c>
      <c r="K239" s="95">
        <f t="shared" si="52"/>
        <v>49980</v>
      </c>
      <c r="M239" s="57">
        <v>2.3E-2</v>
      </c>
      <c r="T239" s="272"/>
    </row>
    <row r="240" spans="2:20" outlineLevel="1">
      <c r="B240" s="99">
        <f t="shared" si="47"/>
        <v>50010</v>
      </c>
      <c r="C240" s="96">
        <f>IF(F240&lt;&gt;0,-INDEX([7]Delta!$F$1:$EE$65554,$L$13,$I240),0)</f>
        <v>-69356.363817453384</v>
      </c>
      <c r="D240" s="97">
        <f>IF(ISNUMBER($F240)*SUM(F240:F251)&lt;&gt;0,VLOOKUP($J240,'Table 1'!$B$13:$C$33,2,FALSE)/12*1000*Study_MW,0)</f>
        <v>172689.58333333355</v>
      </c>
      <c r="E240" s="97">
        <f t="shared" si="53"/>
        <v>103333.21951588016</v>
      </c>
      <c r="F240" s="96">
        <f>INDEX([7]Delta!$F$1:$EE$65554,$L$14,$I240)</f>
        <v>2481.9</v>
      </c>
      <c r="G240" s="98">
        <f t="shared" si="51"/>
        <v>41.634723202336986</v>
      </c>
      <c r="I240" s="81">
        <f t="shared" si="49"/>
        <v>116</v>
      </c>
      <c r="J240" s="90">
        <f t="shared" si="54"/>
        <v>2036</v>
      </c>
      <c r="K240" s="99">
        <f t="shared" si="52"/>
        <v>50010</v>
      </c>
      <c r="M240" s="57">
        <v>2.3E-2</v>
      </c>
      <c r="T240" s="272"/>
    </row>
    <row r="241" spans="2:20" outlineLevel="1">
      <c r="B241" s="292">
        <f t="shared" si="47"/>
        <v>50041</v>
      </c>
      <c r="C241" s="281">
        <f t="shared" ref="C241:C252" si="55">(C229*(1+M241))*IF(AND(MONTH(K241)=2,OR(J229=2036,J229=2040)),28/29,1)</f>
        <v>-105299.71251040722</v>
      </c>
      <c r="D241" s="282">
        <f>IF(ISNUMBER($F241)*SUM(F241:F252)&lt;&gt;0,VLOOKUP($J241,'Table 1'!$B$13:$C$33,2,FALSE)/12*1000*Study_MW,0)</f>
        <v>176486.45833333366</v>
      </c>
      <c r="E241" s="282">
        <f t="shared" si="48"/>
        <v>71186.745822926445</v>
      </c>
      <c r="F241" s="281">
        <f>IF(J241&gt;2036,F229*IF(AND(MONTH(B241)=2,OR(J229=2036,J229=2040)),28/29,1),INDEX([7]Delta!$F$1:$EE$65554,$L$14,$I241))</f>
        <v>2064.39</v>
      </c>
      <c r="G241" s="283">
        <f t="shared" si="45"/>
        <v>34.48318671516838</v>
      </c>
      <c r="I241" s="77">
        <f>I121</f>
        <v>118</v>
      </c>
      <c r="J241" s="90">
        <f t="shared" si="50"/>
        <v>2037</v>
      </c>
      <c r="K241" s="91">
        <f t="shared" ref="K241:K252" si="56">IF(ISNUMBER(F241),IF(F241&lt;&gt;0,B241,""),"")</f>
        <v>50041</v>
      </c>
      <c r="M241" s="57">
        <v>2.1999999999999999E-2</v>
      </c>
      <c r="T241" s="272"/>
    </row>
    <row r="242" spans="2:20" outlineLevel="1">
      <c r="B242" s="293">
        <f t="shared" si="47"/>
        <v>50072</v>
      </c>
      <c r="C242" s="275">
        <f t="shared" si="55"/>
        <v>-74183.191304535634</v>
      </c>
      <c r="D242" s="276">
        <f>IF(ISNUMBER($F242)*SUM(F242:F253)&lt;&gt;0,VLOOKUP($J242,'Table 1'!$B$13:$C$33,2,FALSE)/12*1000*Study_MW,0)</f>
        <v>176486.45833333366</v>
      </c>
      <c r="E242" s="276">
        <f t="shared" si="48"/>
        <v>102303.26702879803</v>
      </c>
      <c r="F242" s="275">
        <f>IF(J242&gt;2036,F230*IF(AND(MONTH(B242)=2,OR(J230=2036,J230=2040)),28/29,1),INDEX([7]Delta!$F$1:$EE$65554,$L$14,$I242))</f>
        <v>1744.6606896551725</v>
      </c>
      <c r="G242" s="277">
        <f t="shared" si="45"/>
        <v>58.637916034560277</v>
      </c>
      <c r="I242" s="94">
        <f t="shared" ref="I242:I264" si="57">I122</f>
        <v>119</v>
      </c>
      <c r="J242" s="90">
        <f t="shared" si="50"/>
        <v>2037</v>
      </c>
      <c r="K242" s="95">
        <f t="shared" si="56"/>
        <v>50072</v>
      </c>
      <c r="M242" s="57">
        <v>2.1999999999999999E-2</v>
      </c>
      <c r="T242" s="272"/>
    </row>
    <row r="243" spans="2:20" outlineLevel="1">
      <c r="B243" s="293">
        <f t="shared" si="47"/>
        <v>50100</v>
      </c>
      <c r="C243" s="275">
        <f t="shared" si="55"/>
        <v>-46776.337697564421</v>
      </c>
      <c r="D243" s="276">
        <f>IF(ISNUMBER($F243)*SUM(F243:F254)&lt;&gt;0,VLOOKUP($J243,'Table 1'!$B$13:$C$33,2,FALSE)/12*1000*Study_MW,0)</f>
        <v>176486.45833333366</v>
      </c>
      <c r="E243" s="276">
        <f t="shared" si="48"/>
        <v>129710.12063576924</v>
      </c>
      <c r="F243" s="275">
        <f>IF(J243&gt;2036,F231*IF(AND(MONTH(B243)=2,OR(J231=2036,J231=2040)),28/29,1),INDEX([7]Delta!$F$1:$EE$65554,$L$14,$I243))</f>
        <v>2109.59</v>
      </c>
      <c r="G243" s="277">
        <f t="shared" si="45"/>
        <v>61.485938327243318</v>
      </c>
      <c r="I243" s="94">
        <f t="shared" si="57"/>
        <v>120</v>
      </c>
      <c r="J243" s="90">
        <f t="shared" si="50"/>
        <v>2037</v>
      </c>
      <c r="K243" s="95">
        <f t="shared" si="56"/>
        <v>50100</v>
      </c>
      <c r="M243" s="57">
        <v>2.1999999999999999E-2</v>
      </c>
      <c r="T243" s="272"/>
    </row>
    <row r="244" spans="2:20" outlineLevel="1">
      <c r="B244" s="293">
        <f t="shared" si="47"/>
        <v>50131</v>
      </c>
      <c r="C244" s="275">
        <f t="shared" si="55"/>
        <v>-32197.501271008165</v>
      </c>
      <c r="D244" s="276">
        <f>IF(ISNUMBER($F244)*SUM(F244:F255)&lt;&gt;0,VLOOKUP($J244,'Table 1'!$B$13:$C$33,2,FALSE)/12*1000*Study_MW,0)</f>
        <v>176486.45833333366</v>
      </c>
      <c r="E244" s="276">
        <f t="shared" si="48"/>
        <v>144288.9570623255</v>
      </c>
      <c r="F244" s="275">
        <f>IF(J244&gt;2036,F232*IF(AND(MONTH(B244)=2,OR(J232=2036,J232=2040)),28/29,1),INDEX([7]Delta!$F$1:$EE$65554,$L$14,$I244))</f>
        <v>1813.23</v>
      </c>
      <c r="G244" s="277">
        <f t="shared" si="45"/>
        <v>79.57565066887571</v>
      </c>
      <c r="I244" s="94">
        <f t="shared" si="57"/>
        <v>121</v>
      </c>
      <c r="J244" s="90">
        <f t="shared" si="50"/>
        <v>2037</v>
      </c>
      <c r="K244" s="95">
        <f t="shared" si="56"/>
        <v>50131</v>
      </c>
      <c r="M244" s="57">
        <v>2.1999999999999999E-2</v>
      </c>
      <c r="T244" s="272"/>
    </row>
    <row r="245" spans="2:20" outlineLevel="1">
      <c r="B245" s="293">
        <f t="shared" si="47"/>
        <v>50161</v>
      </c>
      <c r="C245" s="275">
        <f t="shared" si="55"/>
        <v>-11893.115030955971</v>
      </c>
      <c r="D245" s="276">
        <f>IF(ISNUMBER($F245)*SUM(F245:F256)&lt;&gt;0,VLOOKUP($J245,'Table 1'!$B$13:$C$33,2,FALSE)/12*1000*Study_MW,0)</f>
        <v>176486.45833333366</v>
      </c>
      <c r="E245" s="276">
        <f t="shared" si="48"/>
        <v>164593.3433023777</v>
      </c>
      <c r="F245" s="275">
        <f>IF(J245&gt;2036,F233*IF(AND(MONTH(B245)=2,OR(J233=2036,J233=2040)),28/29,1),INDEX([7]Delta!$F$1:$EE$65554,$L$14,$I245))</f>
        <v>1789.22</v>
      </c>
      <c r="G245" s="277">
        <f t="shared" si="45"/>
        <v>91.991674194552772</v>
      </c>
      <c r="I245" s="94">
        <f t="shared" si="57"/>
        <v>122</v>
      </c>
      <c r="J245" s="90">
        <f t="shared" si="50"/>
        <v>2037</v>
      </c>
      <c r="K245" s="95">
        <f t="shared" si="56"/>
        <v>50161</v>
      </c>
      <c r="M245" s="57">
        <v>2.1999999999999999E-2</v>
      </c>
      <c r="T245" s="272"/>
    </row>
    <row r="246" spans="2:20" outlineLevel="1">
      <c r="B246" s="293">
        <f t="shared" si="47"/>
        <v>50192</v>
      </c>
      <c r="C246" s="275">
        <f t="shared" si="55"/>
        <v>4631.8589208576086</v>
      </c>
      <c r="D246" s="276">
        <f>IF(ISNUMBER($F246)*SUM(F246:F257)&lt;&gt;0,VLOOKUP($J246,'Table 1'!$B$13:$C$33,2,FALSE)/12*1000*Study_MW,0)</f>
        <v>176486.45833333366</v>
      </c>
      <c r="E246" s="276">
        <f t="shared" si="48"/>
        <v>181118.31725419126</v>
      </c>
      <c r="F246" s="275">
        <f>IF(J246&gt;2036,F234*IF(AND(MONTH(B246)=2,OR(J234=2036,J234=2040)),28/29,1),INDEX([7]Delta!$F$1:$EE$65554,$L$14,$I246))</f>
        <v>2245.64</v>
      </c>
      <c r="G246" s="277">
        <f t="shared" si="45"/>
        <v>80.653318098266539</v>
      </c>
      <c r="I246" s="94">
        <f t="shared" si="57"/>
        <v>123</v>
      </c>
      <c r="J246" s="90">
        <f t="shared" si="50"/>
        <v>2037</v>
      </c>
      <c r="K246" s="95">
        <f t="shared" si="56"/>
        <v>50192</v>
      </c>
      <c r="M246" s="57">
        <v>2.1999999999999999E-2</v>
      </c>
      <c r="T246" s="272"/>
    </row>
    <row r="247" spans="2:20" outlineLevel="1">
      <c r="B247" s="293">
        <f t="shared" si="47"/>
        <v>50222</v>
      </c>
      <c r="C247" s="275">
        <f t="shared" si="55"/>
        <v>43829.979048245608</v>
      </c>
      <c r="D247" s="276">
        <f>IF(ISNUMBER($F247)*SUM(F247:F258)&lt;&gt;0,VLOOKUP($J247,'Table 1'!$B$13:$C$33,2,FALSE)/12*1000*Study_MW,0)</f>
        <v>176486.45833333366</v>
      </c>
      <c r="E247" s="276">
        <f t="shared" si="48"/>
        <v>220316.43738157928</v>
      </c>
      <c r="F247" s="275">
        <f>IF(J247&gt;2036,F235*IF(AND(MONTH(B247)=2,OR(J235=2036,J235=2040)),28/29,1),INDEX([7]Delta!$F$1:$EE$65554,$L$14,$I247))</f>
        <v>2583.9</v>
      </c>
      <c r="G247" s="277">
        <f t="shared" si="45"/>
        <v>85.265078904593551</v>
      </c>
      <c r="I247" s="94">
        <f t="shared" si="57"/>
        <v>124</v>
      </c>
      <c r="J247" s="90">
        <f t="shared" si="50"/>
        <v>2037</v>
      </c>
      <c r="K247" s="95">
        <f t="shared" si="56"/>
        <v>50222</v>
      </c>
      <c r="M247" s="57">
        <v>2.1999999999999999E-2</v>
      </c>
      <c r="T247" s="272"/>
    </row>
    <row r="248" spans="2:20" outlineLevel="1">
      <c r="B248" s="293">
        <f t="shared" si="47"/>
        <v>50253</v>
      </c>
      <c r="C248" s="275">
        <f t="shared" si="55"/>
        <v>53114.892409069478</v>
      </c>
      <c r="D248" s="276">
        <f>IF(ISNUMBER($F248)*SUM(F248:F259)&lt;&gt;0,VLOOKUP($J248,'Table 1'!$B$13:$C$33,2,FALSE)/12*1000*Study_MW,0)</f>
        <v>176486.45833333366</v>
      </c>
      <c r="E248" s="276">
        <f t="shared" si="48"/>
        <v>229601.35074240313</v>
      </c>
      <c r="F248" s="275">
        <f>IF(J248&gt;2036,F236*IF(AND(MONTH(B248)=2,OR(J236=2036,J236=2040)),28/29,1),INDEX([7]Delta!$F$1:$EE$65554,$L$14,$I248))</f>
        <v>2688.27</v>
      </c>
      <c r="G248" s="277">
        <f t="shared" si="45"/>
        <v>85.408590187147539</v>
      </c>
      <c r="I248" s="94">
        <f t="shared" si="57"/>
        <v>125</v>
      </c>
      <c r="J248" s="90">
        <f t="shared" si="50"/>
        <v>2037</v>
      </c>
      <c r="K248" s="95">
        <f t="shared" si="56"/>
        <v>50253</v>
      </c>
      <c r="M248" s="57">
        <v>2.1999999999999999E-2</v>
      </c>
      <c r="T248" s="272"/>
    </row>
    <row r="249" spans="2:20" outlineLevel="1">
      <c r="B249" s="293">
        <f t="shared" si="47"/>
        <v>50284</v>
      </c>
      <c r="C249" s="275">
        <f t="shared" si="55"/>
        <v>26610.315278119444</v>
      </c>
      <c r="D249" s="276">
        <f>IF(ISNUMBER($F249)*SUM(F249:F260)&lt;&gt;0,VLOOKUP($J249,'Table 1'!$B$13:$C$33,2,FALSE)/12*1000*Study_MW,0)</f>
        <v>176486.45833333366</v>
      </c>
      <c r="E249" s="276">
        <f t="shared" si="48"/>
        <v>203096.7736114531</v>
      </c>
      <c r="F249" s="275">
        <f>IF(J249&gt;2036,F237*IF(AND(MONTH(B249)=2,OR(J237=2036,J237=2040)),28/29,1),INDEX([7]Delta!$F$1:$EE$65554,$L$14,$I249))</f>
        <v>2638.25</v>
      </c>
      <c r="G249" s="277">
        <f t="shared" si="45"/>
        <v>76.981625551578929</v>
      </c>
      <c r="I249" s="94">
        <f t="shared" si="57"/>
        <v>126</v>
      </c>
      <c r="J249" s="90">
        <f t="shared" si="50"/>
        <v>2037</v>
      </c>
      <c r="K249" s="95">
        <f t="shared" si="56"/>
        <v>50284</v>
      </c>
      <c r="M249" s="57">
        <v>2.1999999999999999E-2</v>
      </c>
      <c r="T249" s="272"/>
    </row>
    <row r="250" spans="2:20" outlineLevel="1">
      <c r="B250" s="293">
        <f t="shared" si="47"/>
        <v>50314</v>
      </c>
      <c r="C250" s="275">
        <f t="shared" si="55"/>
        <v>-16402.182557136475</v>
      </c>
      <c r="D250" s="276">
        <f>IF(ISNUMBER($F250)*SUM(F250:F261)&lt;&gt;0,VLOOKUP($J250,'Table 1'!$B$13:$C$33,2,FALSE)/12*1000*Study_MW,0)</f>
        <v>176486.45833333366</v>
      </c>
      <c r="E250" s="276">
        <f t="shared" si="48"/>
        <v>160084.2757761972</v>
      </c>
      <c r="F250" s="275">
        <f>IF(J250&gt;2036,F238*IF(AND(MONTH(B250)=2,OR(J238=2036,J238=2040)),28/29,1),INDEX([7]Delta!$F$1:$EE$65554,$L$14,$I250))</f>
        <v>2527.7199999999998</v>
      </c>
      <c r="G250" s="277">
        <f t="shared" si="45"/>
        <v>63.33149074114111</v>
      </c>
      <c r="I250" s="94">
        <f t="shared" si="57"/>
        <v>127</v>
      </c>
      <c r="J250" s="90">
        <f t="shared" si="50"/>
        <v>2037</v>
      </c>
      <c r="K250" s="95">
        <f t="shared" si="56"/>
        <v>50314</v>
      </c>
      <c r="M250" s="57">
        <v>2.1999999999999999E-2</v>
      </c>
      <c r="T250" s="272"/>
    </row>
    <row r="251" spans="2:20" outlineLevel="1">
      <c r="B251" s="293">
        <f t="shared" si="47"/>
        <v>50345</v>
      </c>
      <c r="C251" s="275">
        <f t="shared" si="55"/>
        <v>-75276.889528423402</v>
      </c>
      <c r="D251" s="276">
        <f>IF(ISNUMBER($F251)*SUM(F251:F262)&lt;&gt;0,VLOOKUP($J251,'Table 1'!$B$13:$C$33,2,FALSE)/12*1000*Study_MW,0)</f>
        <v>176486.45833333366</v>
      </c>
      <c r="E251" s="276">
        <f t="shared" si="48"/>
        <v>101209.56880491026</v>
      </c>
      <c r="F251" s="275">
        <f>IF(J251&gt;2036,F239*IF(AND(MONTH(B251)=2,OR(J239=2036,J239=2040)),28/29,1),INDEX([7]Delta!$F$1:$EE$65554,$L$14,$I251))</f>
        <v>2521.9</v>
      </c>
      <c r="G251" s="277">
        <f t="shared" si="45"/>
        <v>40.132268846865557</v>
      </c>
      <c r="I251" s="94">
        <f t="shared" si="57"/>
        <v>128</v>
      </c>
      <c r="J251" s="90">
        <f t="shared" si="50"/>
        <v>2037</v>
      </c>
      <c r="K251" s="95">
        <f t="shared" si="56"/>
        <v>50345</v>
      </c>
      <c r="M251" s="57">
        <v>2.1999999999999999E-2</v>
      </c>
      <c r="O251" s="272"/>
      <c r="P251" s="272"/>
      <c r="T251" s="272"/>
    </row>
    <row r="252" spans="2:20" outlineLevel="1" collapsed="1">
      <c r="B252" s="294">
        <f t="shared" si="47"/>
        <v>50375</v>
      </c>
      <c r="C252" s="278">
        <f t="shared" si="55"/>
        <v>-70882.203821437361</v>
      </c>
      <c r="D252" s="279">
        <f>IF(ISNUMBER($F252)*SUM(F252:F263)&lt;&gt;0,VLOOKUP($J252,'Table 1'!$B$13:$C$33,2,FALSE)/12*1000*Study_MW,0)</f>
        <v>176486.45833333366</v>
      </c>
      <c r="E252" s="279">
        <f t="shared" si="48"/>
        <v>105604.2545118963</v>
      </c>
      <c r="F252" s="278">
        <f>IF(J252&gt;2036,F240*IF(AND(MONTH(B252)=2,OR(J240=2036,J240=2040)),28/29,1),INDEX([7]Delta!$F$1:$EE$65554,$L$14,$I252))</f>
        <v>2481.9</v>
      </c>
      <c r="G252" s="280">
        <f t="shared" si="45"/>
        <v>42.54976208223389</v>
      </c>
      <c r="I252" s="81">
        <f t="shared" si="57"/>
        <v>129</v>
      </c>
      <c r="J252" s="90">
        <f t="shared" si="50"/>
        <v>2037</v>
      </c>
      <c r="K252" s="99">
        <f t="shared" si="56"/>
        <v>50375</v>
      </c>
      <c r="M252" s="57">
        <v>2.1999999999999999E-2</v>
      </c>
      <c r="O252" s="272"/>
      <c r="P252" s="272"/>
      <c r="T252" s="272"/>
    </row>
    <row r="253" spans="2:20" outlineLevel="1">
      <c r="B253" s="292">
        <f t="shared" si="47"/>
        <v>50406</v>
      </c>
      <c r="C253" s="281">
        <f t="shared" ref="C253:C264" si="58">(C241*(1+M253))*IF(AND(MONTH(K253)=2,OR(J241=2036,J241=2040)),28/29,1)</f>
        <v>-107616.30618563617</v>
      </c>
      <c r="D253" s="282">
        <f>IF(ISNUMBER($F253)*SUM(F253:F264)&lt;&gt;0,VLOOKUP($J253,'Table 1'!$B$13:$C$33,2,FALSE)/12*1000*Study_MW,0)</f>
        <v>180348.43750000026</v>
      </c>
      <c r="E253" s="282">
        <f t="shared" ref="E253:E264" si="59">C253+D253</f>
        <v>72732.131314364087</v>
      </c>
      <c r="F253" s="281">
        <f>IF(J253&gt;2036,F241*IF(AND(MONTH(B253)=2,OR(J241=2036,J241=2040)),28/29,1),INDEX([7]Delta!$F$1:$EE$65554,$L$14,$I253))</f>
        <v>2064.39</v>
      </c>
      <c r="G253" s="283">
        <f t="shared" ref="G253:G264" si="60">IFERROR(E253/$F253,0)</f>
        <v>35.231778546865705</v>
      </c>
      <c r="I253" s="77">
        <f>I133</f>
        <v>1</v>
      </c>
      <c r="J253" s="90">
        <f t="shared" ref="J253:J264" si="61">YEAR(B253)</f>
        <v>2038</v>
      </c>
      <c r="K253" s="91">
        <f t="shared" ref="K253:K264" si="62">IF(ISNUMBER(F253),IF(F253&lt;&gt;0,B253,""),"")</f>
        <v>50406</v>
      </c>
      <c r="M253" s="57">
        <v>2.1999999999999999E-2</v>
      </c>
      <c r="O253" s="272"/>
      <c r="P253" s="272"/>
      <c r="T253" s="272"/>
    </row>
    <row r="254" spans="2:20" outlineLevel="1">
      <c r="B254" s="293">
        <f t="shared" si="47"/>
        <v>50437</v>
      </c>
      <c r="C254" s="275">
        <f t="shared" si="58"/>
        <v>-75815.221513235418</v>
      </c>
      <c r="D254" s="276">
        <f>IF(ISNUMBER($F254)*SUM(F254:F265)&lt;&gt;0,VLOOKUP($J254,'Table 1'!$B$13:$C$33,2,FALSE)/12*1000*Study_MW,0)</f>
        <v>180348.43750000026</v>
      </c>
      <c r="E254" s="276">
        <f t="shared" si="59"/>
        <v>104533.21598676484</v>
      </c>
      <c r="F254" s="275">
        <f>IF(J254&gt;2036,F242*IF(AND(MONTH(B254)=2,OR(J242=2036,J242=2040)),28/29,1),INDEX([7]Delta!$F$1:$EE$65554,$L$14,$I254))</f>
        <v>1744.6606896551725</v>
      </c>
      <c r="G254" s="277">
        <f t="shared" si="60"/>
        <v>59.916072280751365</v>
      </c>
      <c r="I254" s="94">
        <f t="shared" si="57"/>
        <v>2</v>
      </c>
      <c r="J254" s="90">
        <f t="shared" si="61"/>
        <v>2038</v>
      </c>
      <c r="K254" s="95">
        <f t="shared" si="62"/>
        <v>50437</v>
      </c>
      <c r="M254" s="57">
        <v>2.1999999999999999E-2</v>
      </c>
      <c r="O254" s="272"/>
      <c r="P254" s="272"/>
      <c r="T254" s="272"/>
    </row>
    <row r="255" spans="2:20" outlineLevel="1">
      <c r="B255" s="293">
        <f t="shared" si="47"/>
        <v>50465</v>
      </c>
      <c r="C255" s="275">
        <f t="shared" si="58"/>
        <v>-47805.417126910841</v>
      </c>
      <c r="D255" s="276">
        <f>IF(ISNUMBER($F255)*SUM(F255:F266)&lt;&gt;0,VLOOKUP($J255,'Table 1'!$B$13:$C$33,2,FALSE)/12*1000*Study_MW,0)</f>
        <v>180348.43750000026</v>
      </c>
      <c r="E255" s="276">
        <f t="shared" si="59"/>
        <v>132543.02037308941</v>
      </c>
      <c r="F255" s="275">
        <f>IF(J255&gt;2036,F243*IF(AND(MONTH(B255)=2,OR(J243=2036,J243=2040)),28/29,1),INDEX([7]Delta!$F$1:$EE$65554,$L$14,$I255))</f>
        <v>2109.59</v>
      </c>
      <c r="G255" s="277">
        <f t="shared" si="60"/>
        <v>62.828805774150148</v>
      </c>
      <c r="I255" s="94">
        <f t="shared" si="57"/>
        <v>3</v>
      </c>
      <c r="J255" s="90">
        <f t="shared" si="61"/>
        <v>2038</v>
      </c>
      <c r="K255" s="95">
        <f t="shared" si="62"/>
        <v>50465</v>
      </c>
      <c r="M255" s="57">
        <v>2.1999999999999999E-2</v>
      </c>
      <c r="O255" s="272"/>
      <c r="P255" s="272"/>
      <c r="T255" s="272"/>
    </row>
    <row r="256" spans="2:20" outlineLevel="1">
      <c r="B256" s="293">
        <f t="shared" si="47"/>
        <v>50496</v>
      </c>
      <c r="C256" s="275">
        <f t="shared" si="58"/>
        <v>-32905.846298970348</v>
      </c>
      <c r="D256" s="276">
        <f>IF(ISNUMBER($F256)*SUM(F256:F267)&lt;&gt;0,VLOOKUP($J256,'Table 1'!$B$13:$C$33,2,FALSE)/12*1000*Study_MW,0)</f>
        <v>180348.43750000026</v>
      </c>
      <c r="E256" s="276">
        <f t="shared" si="59"/>
        <v>147442.59120102992</v>
      </c>
      <c r="F256" s="275">
        <f>IF(J256&gt;2036,F244*IF(AND(MONTH(B256)=2,OR(J244=2036,J244=2040)),28/29,1),INDEX([7]Delta!$F$1:$EE$65554,$L$14,$I256))</f>
        <v>1813.23</v>
      </c>
      <c r="G256" s="277">
        <f t="shared" si="60"/>
        <v>81.314886253277251</v>
      </c>
      <c r="I256" s="94">
        <f t="shared" si="57"/>
        <v>4</v>
      </c>
      <c r="J256" s="90">
        <f t="shared" si="61"/>
        <v>2038</v>
      </c>
      <c r="K256" s="95">
        <f t="shared" si="62"/>
        <v>50496</v>
      </c>
      <c r="M256" s="57">
        <v>2.1999999999999999E-2</v>
      </c>
      <c r="O256" s="272"/>
      <c r="P256" s="272"/>
      <c r="T256" s="272"/>
    </row>
    <row r="257" spans="2:20" outlineLevel="1">
      <c r="B257" s="293">
        <f t="shared" si="47"/>
        <v>50526</v>
      </c>
      <c r="C257" s="275">
        <f t="shared" si="58"/>
        <v>-12154.763561637003</v>
      </c>
      <c r="D257" s="276">
        <f>IF(ISNUMBER($F257)*SUM(F257:F268)&lt;&gt;0,VLOOKUP($J257,'Table 1'!$B$13:$C$33,2,FALSE)/12*1000*Study_MW,0)</f>
        <v>180348.43750000026</v>
      </c>
      <c r="E257" s="276">
        <f t="shared" si="59"/>
        <v>168193.67393836327</v>
      </c>
      <c r="F257" s="275">
        <f>IF(J257&gt;2036,F245*IF(AND(MONTH(B257)=2,OR(J245=2036,J245=2040)),28/29,1),INDEX([7]Delta!$F$1:$EE$65554,$L$14,$I257))</f>
        <v>1789.22</v>
      </c>
      <c r="G257" s="277">
        <f t="shared" si="60"/>
        <v>94.003908931469169</v>
      </c>
      <c r="I257" s="94">
        <f t="shared" si="57"/>
        <v>5</v>
      </c>
      <c r="J257" s="90">
        <f t="shared" si="61"/>
        <v>2038</v>
      </c>
      <c r="K257" s="95">
        <f t="shared" si="62"/>
        <v>50526</v>
      </c>
      <c r="M257" s="57">
        <v>2.1999999999999999E-2</v>
      </c>
      <c r="O257" s="272"/>
      <c r="P257" s="272"/>
      <c r="T257" s="272"/>
    </row>
    <row r="258" spans="2:20" outlineLevel="1">
      <c r="B258" s="293">
        <f t="shared" si="47"/>
        <v>50557</v>
      </c>
      <c r="C258" s="275">
        <f t="shared" si="58"/>
        <v>4733.7598171164764</v>
      </c>
      <c r="D258" s="276">
        <f>IF(ISNUMBER($F258)*SUM(F258:F269)&lt;&gt;0,VLOOKUP($J258,'Table 1'!$B$13:$C$33,2,FALSE)/12*1000*Study_MW,0)</f>
        <v>180348.43750000026</v>
      </c>
      <c r="E258" s="276">
        <f t="shared" si="59"/>
        <v>185082.19731711675</v>
      </c>
      <c r="F258" s="275">
        <f>IF(J258&gt;2036,F246*IF(AND(MONTH(B258)=2,OR(J246=2036,J246=2040)),28/29,1),INDEX([7]Delta!$F$1:$EE$65554,$L$14,$I258))</f>
        <v>2245.64</v>
      </c>
      <c r="G258" s="277">
        <f t="shared" si="60"/>
        <v>82.418463029299787</v>
      </c>
      <c r="I258" s="94">
        <f t="shared" si="57"/>
        <v>6</v>
      </c>
      <c r="J258" s="90">
        <f t="shared" si="61"/>
        <v>2038</v>
      </c>
      <c r="K258" s="95">
        <f t="shared" si="62"/>
        <v>50557</v>
      </c>
      <c r="M258" s="57">
        <v>2.1999999999999999E-2</v>
      </c>
      <c r="O258" s="272"/>
      <c r="P258" s="272"/>
      <c r="T258" s="272"/>
    </row>
    <row r="259" spans="2:20" outlineLevel="1">
      <c r="B259" s="293">
        <f t="shared" si="47"/>
        <v>50587</v>
      </c>
      <c r="C259" s="275">
        <f t="shared" si="58"/>
        <v>44794.238587307016</v>
      </c>
      <c r="D259" s="276">
        <f>IF(ISNUMBER($F259)*SUM(F259:F270)&lt;&gt;0,VLOOKUP($J259,'Table 1'!$B$13:$C$33,2,FALSE)/12*1000*Study_MW,0)</f>
        <v>180348.43750000026</v>
      </c>
      <c r="E259" s="276">
        <f t="shared" si="59"/>
        <v>225142.67608730728</v>
      </c>
      <c r="F259" s="275">
        <f>IF(J259&gt;2036,F247*IF(AND(MONTH(B259)=2,OR(J247=2036,J247=2040)),28/29,1),INDEX([7]Delta!$F$1:$EE$65554,$L$14,$I259))</f>
        <v>2583.9</v>
      </c>
      <c r="G259" s="277">
        <f t="shared" si="60"/>
        <v>87.132890625530123</v>
      </c>
      <c r="I259" s="94">
        <f t="shared" si="57"/>
        <v>7</v>
      </c>
      <c r="J259" s="90">
        <f t="shared" si="61"/>
        <v>2038</v>
      </c>
      <c r="K259" s="95">
        <f t="shared" si="62"/>
        <v>50587</v>
      </c>
      <c r="M259" s="57">
        <v>2.1999999999999999E-2</v>
      </c>
      <c r="O259" s="272"/>
      <c r="P259" s="272"/>
    </row>
    <row r="260" spans="2:20" outlineLevel="1">
      <c r="B260" s="293">
        <f t="shared" si="47"/>
        <v>50618</v>
      </c>
      <c r="C260" s="275">
        <f t="shared" si="58"/>
        <v>54283.42004206901</v>
      </c>
      <c r="D260" s="276">
        <f>IF(ISNUMBER($F260)*SUM(F260:F271)&lt;&gt;0,VLOOKUP($J260,'Table 1'!$B$13:$C$33,2,FALSE)/12*1000*Study_MW,0)</f>
        <v>180348.43750000026</v>
      </c>
      <c r="E260" s="276">
        <f t="shared" si="59"/>
        <v>234631.85754206928</v>
      </c>
      <c r="F260" s="275">
        <f>IF(J260&gt;2036,F248*IF(AND(MONTH(B260)=2,OR(J248=2036,J248=2040)),28/29,1),INDEX([7]Delta!$F$1:$EE$65554,$L$14,$I260))</f>
        <v>2688.27</v>
      </c>
      <c r="G260" s="277">
        <f t="shared" si="60"/>
        <v>87.279870527167759</v>
      </c>
      <c r="I260" s="94">
        <f t="shared" si="57"/>
        <v>8</v>
      </c>
      <c r="J260" s="90">
        <f t="shared" si="61"/>
        <v>2038</v>
      </c>
      <c r="K260" s="95">
        <f t="shared" si="62"/>
        <v>50618</v>
      </c>
      <c r="M260" s="57">
        <v>2.1999999999999999E-2</v>
      </c>
      <c r="O260" s="272"/>
      <c r="P260" s="272"/>
    </row>
    <row r="261" spans="2:20" outlineLevel="1">
      <c r="B261" s="293">
        <f t="shared" si="47"/>
        <v>50649</v>
      </c>
      <c r="C261" s="275">
        <f t="shared" si="58"/>
        <v>27195.742214238071</v>
      </c>
      <c r="D261" s="276">
        <f>IF(ISNUMBER($F261)*SUM(F261:F272)&lt;&gt;0,VLOOKUP($J261,'Table 1'!$B$13:$C$33,2,FALSE)/12*1000*Study_MW,0)</f>
        <v>180348.43750000026</v>
      </c>
      <c r="E261" s="276">
        <f t="shared" si="59"/>
        <v>207544.17971423833</v>
      </c>
      <c r="F261" s="275">
        <f>IF(J261&gt;2036,F249*IF(AND(MONTH(B261)=2,OR(J249=2036,J249=2040)),28/29,1),INDEX([7]Delta!$F$1:$EE$65554,$L$14,$I261))</f>
        <v>2638.25</v>
      </c>
      <c r="G261" s="277">
        <f t="shared" si="60"/>
        <v>78.667366517289238</v>
      </c>
      <c r="I261" s="94">
        <f t="shared" si="57"/>
        <v>9</v>
      </c>
      <c r="J261" s="90">
        <f t="shared" si="61"/>
        <v>2038</v>
      </c>
      <c r="K261" s="95">
        <f t="shared" si="62"/>
        <v>50649</v>
      </c>
      <c r="M261" s="57">
        <v>2.1999999999999999E-2</v>
      </c>
      <c r="O261" s="272"/>
      <c r="P261" s="272"/>
    </row>
    <row r="262" spans="2:20" outlineLevel="1">
      <c r="B262" s="293">
        <f t="shared" si="47"/>
        <v>50679</v>
      </c>
      <c r="C262" s="275">
        <f t="shared" si="58"/>
        <v>-16763.030573393477</v>
      </c>
      <c r="D262" s="276">
        <f>IF(ISNUMBER($F262)*SUM(F262:F273)&lt;&gt;0,VLOOKUP($J262,'Table 1'!$B$13:$C$33,2,FALSE)/12*1000*Study_MW,0)</f>
        <v>180348.43750000026</v>
      </c>
      <c r="E262" s="276">
        <f t="shared" si="59"/>
        <v>163585.40692660678</v>
      </c>
      <c r="F262" s="275">
        <f>IF(J262&gt;2036,F250*IF(AND(MONTH(B262)=2,OR(J250=2036,J250=2040)),28/29,1),INDEX([7]Delta!$F$1:$EE$65554,$L$14,$I262))</f>
        <v>2527.7199999999998</v>
      </c>
      <c r="G262" s="277">
        <f t="shared" si="60"/>
        <v>64.7165852731342</v>
      </c>
      <c r="I262" s="94">
        <f t="shared" si="57"/>
        <v>10</v>
      </c>
      <c r="J262" s="90">
        <f t="shared" si="61"/>
        <v>2038</v>
      </c>
      <c r="K262" s="95">
        <f t="shared" si="62"/>
        <v>50679</v>
      </c>
      <c r="M262" s="57">
        <v>2.1999999999999999E-2</v>
      </c>
    </row>
    <row r="263" spans="2:20" outlineLevel="1">
      <c r="B263" s="293">
        <f t="shared" si="47"/>
        <v>50710</v>
      </c>
      <c r="C263" s="275">
        <f t="shared" si="58"/>
        <v>-76932.981098048724</v>
      </c>
      <c r="D263" s="276">
        <f>IF(ISNUMBER($F263)*SUM(F263:F274)&lt;&gt;0,VLOOKUP($J263,'Table 1'!$B$13:$C$33,2,FALSE)/12*1000*Study_MW,0)</f>
        <v>180348.43750000026</v>
      </c>
      <c r="E263" s="276">
        <f t="shared" si="59"/>
        <v>103415.45640195154</v>
      </c>
      <c r="F263" s="275">
        <f>IF(J263&gt;2036,F251*IF(AND(MONTH(B263)=2,OR(J251=2036,J251=2040)),28/29,1),INDEX([7]Delta!$F$1:$EE$65554,$L$14,$I263))</f>
        <v>2521.9</v>
      </c>
      <c r="G263" s="277">
        <f t="shared" si="60"/>
        <v>41.006961577362915</v>
      </c>
      <c r="I263" s="94">
        <f t="shared" si="57"/>
        <v>11</v>
      </c>
      <c r="J263" s="90">
        <f t="shared" si="61"/>
        <v>2038</v>
      </c>
      <c r="K263" s="95">
        <f t="shared" si="62"/>
        <v>50710</v>
      </c>
      <c r="M263" s="57">
        <v>2.1999999999999999E-2</v>
      </c>
    </row>
    <row r="264" spans="2:20" outlineLevel="1">
      <c r="B264" s="294">
        <f t="shared" si="47"/>
        <v>50740</v>
      </c>
      <c r="C264" s="278">
        <f t="shared" si="58"/>
        <v>-72441.612305508985</v>
      </c>
      <c r="D264" s="279">
        <f>IF(ISNUMBER($F264)*SUM(F264:F275)&lt;&gt;0,VLOOKUP($J264,'Table 1'!$B$13:$C$33,2,FALSE)/12*1000*Study_MW,0)</f>
        <v>180348.43750000026</v>
      </c>
      <c r="E264" s="279">
        <f t="shared" si="59"/>
        <v>107906.82519449128</v>
      </c>
      <c r="F264" s="278">
        <f>IF(J264&gt;2036,F252*IF(AND(MONTH(B264)=2,OR(J252=2036,J252=2040)),28/29,1),INDEX([7]Delta!$F$1:$EE$65554,$L$14,$I264))</f>
        <v>2481.9</v>
      </c>
      <c r="G264" s="280">
        <f t="shared" si="60"/>
        <v>43.477507230142741</v>
      </c>
      <c r="I264" s="81">
        <f t="shared" si="57"/>
        <v>12</v>
      </c>
      <c r="J264" s="90">
        <f t="shared" si="61"/>
        <v>2038</v>
      </c>
      <c r="K264" s="99">
        <f t="shared" si="62"/>
        <v>50740</v>
      </c>
      <c r="M264" s="57">
        <v>2.1999999999999999E-2</v>
      </c>
    </row>
    <row r="265" spans="2:20">
      <c r="B265" s="100"/>
      <c r="K265" s="90"/>
    </row>
    <row r="266" spans="2:20" hidden="1">
      <c r="B266" s="73" t="str">
        <f>"Note: Energy Dollars in "&amp;YEAR(B253)&amp;" are "&amp;YEAR(B241)&amp;" x ("&amp;YEAR(B241)&amp;" / "&amp;YEAR(B193)&amp;"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orientation="portrait" r:id="rId1"/>
  <headerFooter alignWithMargins="0">
    <oddFooter>&amp;L&amp;8NPC Group - &amp;F   ( &amp;A )&amp;C &amp;R &amp;8&amp;D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L44" sqref="L44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9.33203125" style="188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158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31%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  <c r="P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" t="s">
        <v>73</v>
      </c>
      <c r="J5" s="19" t="s">
        <v>73</v>
      </c>
      <c r="K5" s="192" t="s">
        <v>112</v>
      </c>
      <c r="P5" s="252"/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Utah Solar Resource - 31%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1822.4072122157659</v>
      </c>
      <c r="D10" s="199">
        <f>C10*$C$62</f>
        <v>140.61107266637151</v>
      </c>
      <c r="E10" s="199">
        <f>C56</f>
        <v>19.693557659779859</v>
      </c>
      <c r="F10" s="200">
        <f t="shared" ref="F10:F33" si="0">(D10+E10)/(8.76*$C$63)</f>
        <v>58.84120686185063</v>
      </c>
      <c r="G10" s="200">
        <f>C58</f>
        <v>0</v>
      </c>
      <c r="H10" s="199">
        <f>C59</f>
        <v>-2.446131410134015</v>
      </c>
      <c r="I10" s="201">
        <f t="shared" ref="I10:I36" si="1">F10+H10+G10</f>
        <v>56.395075451716615</v>
      </c>
      <c r="J10" s="201">
        <f>ROUND(I10*$C$63*8.76,2)</f>
        <v>153.63999999999999</v>
      </c>
      <c r="K10" s="199">
        <f>$C$57</f>
        <v>0.60299999999999998</v>
      </c>
      <c r="N10" s="202"/>
      <c r="P10" s="240"/>
    </row>
    <row r="11" spans="2:18">
      <c r="B11" s="197">
        <f t="shared" ref="B11:B36" si="2">B10+1</f>
        <v>2017</v>
      </c>
      <c r="C11" s="203"/>
      <c r="D11" s="199">
        <f>ROUND(D10*(1+$D66),2)</f>
        <v>143.41999999999999</v>
      </c>
      <c r="E11" s="199">
        <f>ROUND(E10*(1+$D66),2)</f>
        <v>20.09</v>
      </c>
      <c r="F11" s="200">
        <f t="shared" si="0"/>
        <v>60.017765640370584</v>
      </c>
      <c r="G11" s="199">
        <f>ROUND(G10*(1+$D66),2)</f>
        <v>0</v>
      </c>
      <c r="H11" s="199">
        <f>ROUND(H10*(1+$D66),2)</f>
        <v>-2.5</v>
      </c>
      <c r="I11" s="201">
        <f t="shared" si="1"/>
        <v>57.517765640370584</v>
      </c>
      <c r="J11" s="201">
        <f t="shared" ref="J11:J36" si="3">ROUND(I11*$C$63*8.76,2)</f>
        <v>156.69999999999999</v>
      </c>
      <c r="K11" s="199">
        <f t="shared" ref="K11:K19" si="4">ROUND(K10*(1+$D66),2)</f>
        <v>0.62</v>
      </c>
      <c r="N11" s="202"/>
      <c r="P11" s="240"/>
    </row>
    <row r="12" spans="2:18">
      <c r="B12" s="210">
        <f t="shared" si="2"/>
        <v>2018</v>
      </c>
      <c r="C12" s="211"/>
      <c r="D12" s="199">
        <f t="shared" ref="D12:G19" si="5">ROUND(D11*(1+$D67),2)</f>
        <v>146.13999999999999</v>
      </c>
      <c r="E12" s="199">
        <f t="shared" si="5"/>
        <v>20.47</v>
      </c>
      <c r="F12" s="201">
        <f t="shared" si="0"/>
        <v>61.155647564932679</v>
      </c>
      <c r="G12" s="199">
        <f t="shared" si="5"/>
        <v>0</v>
      </c>
      <c r="H12" s="212">
        <f t="shared" ref="H12" si="6">ROUND(H11*(1+$D67),2)</f>
        <v>-2.5499999999999998</v>
      </c>
      <c r="I12" s="201">
        <f t="shared" si="1"/>
        <v>58.605647564932681</v>
      </c>
      <c r="J12" s="201">
        <f t="shared" si="3"/>
        <v>159.66</v>
      </c>
      <c r="K12" s="199">
        <f t="shared" si="4"/>
        <v>0.63</v>
      </c>
      <c r="L12" s="190"/>
      <c r="N12" s="202"/>
      <c r="P12" s="240"/>
    </row>
    <row r="13" spans="2:18">
      <c r="B13" s="210">
        <f t="shared" si="2"/>
        <v>2019</v>
      </c>
      <c r="C13" s="211"/>
      <c r="D13" s="199">
        <f t="shared" si="5"/>
        <v>149.36000000000001</v>
      </c>
      <c r="E13" s="199">
        <f t="shared" si="5"/>
        <v>20.92</v>
      </c>
      <c r="F13" s="201">
        <f t="shared" si="0"/>
        <v>62.502752940140084</v>
      </c>
      <c r="G13" s="199">
        <f t="shared" si="5"/>
        <v>0</v>
      </c>
      <c r="H13" s="212">
        <f t="shared" ref="H13" si="7">ROUND(H12*(1+$D68),2)</f>
        <v>-2.61</v>
      </c>
      <c r="I13" s="201">
        <f t="shared" si="1"/>
        <v>59.892752940140085</v>
      </c>
      <c r="J13" s="201">
        <f t="shared" si="3"/>
        <v>163.16999999999999</v>
      </c>
      <c r="K13" s="199">
        <f t="shared" si="4"/>
        <v>0.64</v>
      </c>
      <c r="L13" s="190"/>
      <c r="N13" s="202"/>
      <c r="P13" s="240"/>
    </row>
    <row r="14" spans="2:18">
      <c r="B14" s="210">
        <f t="shared" si="2"/>
        <v>2020</v>
      </c>
      <c r="C14" s="211"/>
      <c r="D14" s="199">
        <f t="shared" si="5"/>
        <v>153.24</v>
      </c>
      <c r="E14" s="199">
        <f t="shared" si="5"/>
        <v>21.46</v>
      </c>
      <c r="F14" s="201">
        <f t="shared" si="0"/>
        <v>64.125152329354421</v>
      </c>
      <c r="G14" s="199">
        <f t="shared" si="5"/>
        <v>0</v>
      </c>
      <c r="H14" s="212">
        <f t="shared" ref="H14" si="8">ROUND(H13*(1+$D69),2)</f>
        <v>-2.68</v>
      </c>
      <c r="I14" s="201">
        <f t="shared" si="1"/>
        <v>61.445152329354421</v>
      </c>
      <c r="J14" s="201">
        <f t="shared" si="3"/>
        <v>167.4</v>
      </c>
      <c r="K14" s="199">
        <f t="shared" si="4"/>
        <v>0.66</v>
      </c>
      <c r="L14" s="190"/>
      <c r="N14" s="202"/>
      <c r="O14" s="207"/>
      <c r="P14" s="240"/>
      <c r="Q14" s="208"/>
      <c r="R14" s="209"/>
    </row>
    <row r="15" spans="2:18">
      <c r="B15" s="210">
        <f t="shared" si="2"/>
        <v>2021</v>
      </c>
      <c r="C15" s="211"/>
      <c r="D15" s="199">
        <f t="shared" si="5"/>
        <v>156.91999999999999</v>
      </c>
      <c r="E15" s="199">
        <f t="shared" si="5"/>
        <v>21.98</v>
      </c>
      <c r="F15" s="201">
        <f t="shared" si="0"/>
        <v>65.666798807793384</v>
      </c>
      <c r="G15" s="199">
        <f t="shared" si="5"/>
        <v>0</v>
      </c>
      <c r="H15" s="212">
        <f t="shared" ref="H15" si="9">ROUND(H14*(1+$D70),2)</f>
        <v>-2.74</v>
      </c>
      <c r="I15" s="201">
        <f t="shared" si="1"/>
        <v>62.926798807793382</v>
      </c>
      <c r="J15" s="201">
        <f t="shared" si="3"/>
        <v>171.44</v>
      </c>
      <c r="K15" s="199">
        <f t="shared" si="4"/>
        <v>0.68</v>
      </c>
      <c r="L15" s="190"/>
      <c r="N15" s="208"/>
      <c r="O15" s="208"/>
      <c r="P15" s="240"/>
      <c r="Q15" s="208"/>
      <c r="R15" s="209"/>
    </row>
    <row r="16" spans="2:18">
      <c r="B16" s="210">
        <f t="shared" si="2"/>
        <v>2022</v>
      </c>
      <c r="C16" s="211"/>
      <c r="D16" s="199">
        <f t="shared" si="5"/>
        <v>160.53</v>
      </c>
      <c r="E16" s="199">
        <f t="shared" si="5"/>
        <v>22.49</v>
      </c>
      <c r="F16" s="201">
        <f t="shared" si="0"/>
        <v>67.179080591404954</v>
      </c>
      <c r="G16" s="199">
        <f t="shared" si="5"/>
        <v>0</v>
      </c>
      <c r="H16" s="212">
        <f t="shared" ref="H16" si="10">ROUND(H15*(1+$D71),2)</f>
        <v>-2.8</v>
      </c>
      <c r="I16" s="201">
        <f t="shared" si="1"/>
        <v>64.379080591404957</v>
      </c>
      <c r="J16" s="201">
        <f t="shared" si="3"/>
        <v>175.39</v>
      </c>
      <c r="K16" s="199">
        <f t="shared" si="4"/>
        <v>0.7</v>
      </c>
      <c r="L16" s="190"/>
      <c r="N16" s="202"/>
      <c r="P16" s="240"/>
    </row>
    <row r="17" spans="2:17">
      <c r="B17" s="210">
        <f t="shared" si="2"/>
        <v>2023</v>
      </c>
      <c r="C17" s="211"/>
      <c r="D17" s="199">
        <f t="shared" si="5"/>
        <v>164.22</v>
      </c>
      <c r="E17" s="199">
        <f t="shared" si="5"/>
        <v>23.01</v>
      </c>
      <c r="F17" s="201">
        <f t="shared" si="0"/>
        <v>68.724397656697349</v>
      </c>
      <c r="G17" s="199">
        <f t="shared" si="5"/>
        <v>0</v>
      </c>
      <c r="H17" s="212">
        <f t="shared" ref="H17" si="11">ROUND(H16*(1+$D72),2)</f>
        <v>-2.86</v>
      </c>
      <c r="I17" s="201">
        <f t="shared" si="1"/>
        <v>65.864397656697349</v>
      </c>
      <c r="J17" s="201">
        <f t="shared" si="3"/>
        <v>179.44</v>
      </c>
      <c r="K17" s="199">
        <f t="shared" si="4"/>
        <v>0.72</v>
      </c>
      <c r="L17" s="190"/>
      <c r="N17" s="202"/>
      <c r="O17" s="207"/>
      <c r="P17" s="240"/>
    </row>
    <row r="18" spans="2:17">
      <c r="B18" s="210">
        <f t="shared" si="2"/>
        <v>2024</v>
      </c>
      <c r="C18" s="211"/>
      <c r="D18" s="199">
        <f t="shared" si="5"/>
        <v>168</v>
      </c>
      <c r="E18" s="199">
        <f t="shared" si="5"/>
        <v>23.54</v>
      </c>
      <c r="F18" s="201">
        <f t="shared" si="0"/>
        <v>70.306420590524013</v>
      </c>
      <c r="G18" s="199">
        <f t="shared" si="5"/>
        <v>0</v>
      </c>
      <c r="H18" s="212">
        <f t="shared" ref="H18" si="12">ROUND(H17*(1+$D73),2)</f>
        <v>-2.93</v>
      </c>
      <c r="I18" s="201">
        <f t="shared" si="1"/>
        <v>67.376420590524006</v>
      </c>
      <c r="J18" s="201">
        <f t="shared" si="3"/>
        <v>183.56</v>
      </c>
      <c r="K18" s="199">
        <f t="shared" si="4"/>
        <v>0.74</v>
      </c>
      <c r="L18" s="190"/>
      <c r="P18" s="240"/>
    </row>
    <row r="19" spans="2:17">
      <c r="B19" s="210">
        <f t="shared" si="2"/>
        <v>2025</v>
      </c>
      <c r="C19" s="211"/>
      <c r="D19" s="199">
        <f t="shared" si="5"/>
        <v>171.86</v>
      </c>
      <c r="E19" s="199">
        <f t="shared" si="5"/>
        <v>24.08</v>
      </c>
      <c r="F19" s="201">
        <f t="shared" si="0"/>
        <v>71.921478806031516</v>
      </c>
      <c r="G19" s="199">
        <f t="shared" si="5"/>
        <v>0</v>
      </c>
      <c r="H19" s="212">
        <f t="shared" ref="H19" si="13">ROUND(H18*(1+$D74),2)</f>
        <v>-3</v>
      </c>
      <c r="I19" s="201">
        <f t="shared" si="1"/>
        <v>68.921478806031516</v>
      </c>
      <c r="J19" s="201">
        <f t="shared" si="3"/>
        <v>187.77</v>
      </c>
      <c r="K19" s="199">
        <f t="shared" si="4"/>
        <v>0.76</v>
      </c>
      <c r="L19" s="190"/>
      <c r="P19" s="240"/>
    </row>
    <row r="20" spans="2:17">
      <c r="B20" s="210">
        <f t="shared" si="2"/>
        <v>2026</v>
      </c>
      <c r="C20" s="211"/>
      <c r="D20" s="199">
        <f>ROUND(D19*(1+$G66),2)</f>
        <v>175.81</v>
      </c>
      <c r="E20" s="199">
        <f>ROUND(E19*(1+$G66),2)</f>
        <v>24.63</v>
      </c>
      <c r="F20" s="201">
        <f t="shared" si="0"/>
        <v>73.57324289007326</v>
      </c>
      <c r="G20" s="199">
        <f>ROUND(G19*(1+$G66),2)</f>
        <v>0</v>
      </c>
      <c r="H20" s="212">
        <f>ROUND(H19*(1+$G66),2)</f>
        <v>-3.07</v>
      </c>
      <c r="I20" s="201">
        <f t="shared" si="1"/>
        <v>70.503242890073267</v>
      </c>
      <c r="J20" s="201">
        <f t="shared" si="3"/>
        <v>192.08</v>
      </c>
      <c r="K20" s="199">
        <f t="shared" ref="K20:K28" si="14">ROUND(K19*(1+$G66),2)</f>
        <v>0.78</v>
      </c>
      <c r="L20" s="190"/>
      <c r="P20" s="240"/>
      <c r="Q20" s="241"/>
    </row>
    <row r="21" spans="2:17">
      <c r="B21" s="210">
        <f t="shared" si="2"/>
        <v>2027</v>
      </c>
      <c r="C21" s="211"/>
      <c r="D21" s="199">
        <f t="shared" ref="D21:G28" si="15">ROUND(D20*(1+$G67),2)</f>
        <v>179.85</v>
      </c>
      <c r="E21" s="199">
        <f t="shared" si="15"/>
        <v>25.2</v>
      </c>
      <c r="F21" s="201">
        <f t="shared" si="0"/>
        <v>75.265383429502705</v>
      </c>
      <c r="G21" s="199">
        <f t="shared" si="15"/>
        <v>0</v>
      </c>
      <c r="H21" s="212">
        <f t="shared" ref="H21" si="16">ROUND(H20*(1+$G67),2)</f>
        <v>-3.14</v>
      </c>
      <c r="I21" s="201">
        <f t="shared" si="1"/>
        <v>72.125383429502705</v>
      </c>
      <c r="J21" s="201">
        <f t="shared" si="3"/>
        <v>196.5</v>
      </c>
      <c r="K21" s="199">
        <f t="shared" si="14"/>
        <v>0.8</v>
      </c>
      <c r="L21" s="190"/>
      <c r="P21" s="240"/>
    </row>
    <row r="22" spans="2:17">
      <c r="B22" s="210">
        <f t="shared" si="2"/>
        <v>2028</v>
      </c>
      <c r="C22" s="211"/>
      <c r="D22" s="199">
        <f t="shared" si="15"/>
        <v>183.99</v>
      </c>
      <c r="E22" s="199">
        <f t="shared" si="15"/>
        <v>25.78</v>
      </c>
      <c r="F22" s="201">
        <f t="shared" si="0"/>
        <v>76.997900424319852</v>
      </c>
      <c r="G22" s="199">
        <f t="shared" si="15"/>
        <v>0</v>
      </c>
      <c r="H22" s="212">
        <f t="shared" ref="H22" si="17">ROUND(H21*(1+$G68),2)</f>
        <v>-3.21</v>
      </c>
      <c r="I22" s="201">
        <f t="shared" si="1"/>
        <v>73.787900424319858</v>
      </c>
      <c r="J22" s="201">
        <f t="shared" si="3"/>
        <v>201.02</v>
      </c>
      <c r="K22" s="199">
        <f t="shared" si="14"/>
        <v>0.82</v>
      </c>
      <c r="L22" s="190"/>
      <c r="P22" s="240"/>
    </row>
    <row r="23" spans="2:17">
      <c r="B23" s="210">
        <f t="shared" si="2"/>
        <v>2029</v>
      </c>
      <c r="C23" s="211"/>
      <c r="D23" s="199">
        <f t="shared" si="15"/>
        <v>188.22</v>
      </c>
      <c r="E23" s="199">
        <f t="shared" si="15"/>
        <v>26.37</v>
      </c>
      <c r="F23" s="201">
        <f t="shared" si="0"/>
        <v>78.767123287671239</v>
      </c>
      <c r="G23" s="199">
        <f t="shared" si="15"/>
        <v>0</v>
      </c>
      <c r="H23" s="212">
        <f t="shared" ref="H23" si="18">ROUND(H22*(1+$G69),2)</f>
        <v>-3.28</v>
      </c>
      <c r="I23" s="201">
        <f t="shared" si="1"/>
        <v>75.487123287671238</v>
      </c>
      <c r="J23" s="201">
        <f t="shared" si="3"/>
        <v>205.65</v>
      </c>
      <c r="K23" s="199">
        <f t="shared" si="14"/>
        <v>0.84</v>
      </c>
      <c r="L23" s="190"/>
      <c r="P23" s="240"/>
    </row>
    <row r="24" spans="2:17">
      <c r="B24" s="210">
        <f t="shared" si="2"/>
        <v>2030</v>
      </c>
      <c r="C24" s="204"/>
      <c r="D24" s="205">
        <f t="shared" si="15"/>
        <v>192.55</v>
      </c>
      <c r="E24" s="205">
        <f t="shared" si="15"/>
        <v>26.98</v>
      </c>
      <c r="F24" s="206">
        <f t="shared" si="0"/>
        <v>80.580393193263745</v>
      </c>
      <c r="G24" s="205">
        <f t="shared" si="15"/>
        <v>0</v>
      </c>
      <c r="H24" s="205">
        <f t="shared" ref="H24" si="19">ROUND(H23*(1+$G70),2)</f>
        <v>-3.36</v>
      </c>
      <c r="I24" s="206">
        <f t="shared" si="1"/>
        <v>77.220393193263746</v>
      </c>
      <c r="J24" s="206">
        <f t="shared" si="3"/>
        <v>210.38</v>
      </c>
      <c r="K24" s="205">
        <f t="shared" si="14"/>
        <v>0.86</v>
      </c>
      <c r="L24" s="190"/>
      <c r="P24" s="240"/>
    </row>
    <row r="25" spans="2:17">
      <c r="B25" s="210">
        <f t="shared" si="2"/>
        <v>2031</v>
      </c>
      <c r="C25" s="211"/>
      <c r="D25" s="199">
        <f t="shared" si="15"/>
        <v>196.98</v>
      </c>
      <c r="E25" s="199">
        <f t="shared" si="15"/>
        <v>27.6</v>
      </c>
      <c r="F25" s="201">
        <f t="shared" si="0"/>
        <v>82.434039554243924</v>
      </c>
      <c r="G25" s="199">
        <f t="shared" si="15"/>
        <v>0</v>
      </c>
      <c r="H25" s="212">
        <f t="shared" ref="H25" si="20">ROUND(H24*(1+$G71),2)</f>
        <v>-3.44</v>
      </c>
      <c r="I25" s="201">
        <f t="shared" si="1"/>
        <v>78.994039554243926</v>
      </c>
      <c r="J25" s="201">
        <f t="shared" si="3"/>
        <v>215.21</v>
      </c>
      <c r="K25" s="199">
        <f t="shared" si="14"/>
        <v>0.88</v>
      </c>
      <c r="L25" s="190"/>
      <c r="P25" s="240"/>
    </row>
    <row r="26" spans="2:17">
      <c r="B26" s="210">
        <f t="shared" si="2"/>
        <v>2032</v>
      </c>
      <c r="C26" s="211"/>
      <c r="D26" s="199">
        <f t="shared" si="15"/>
        <v>201.31</v>
      </c>
      <c r="E26" s="199">
        <f t="shared" si="15"/>
        <v>28.21</v>
      </c>
      <c r="F26" s="201">
        <f t="shared" si="0"/>
        <v>84.247309459836444</v>
      </c>
      <c r="G26" s="199">
        <f t="shared" si="15"/>
        <v>0</v>
      </c>
      <c r="H26" s="212">
        <f t="shared" ref="H26" si="21">ROUND(H25*(1+$G72),2)</f>
        <v>-3.52</v>
      </c>
      <c r="I26" s="201">
        <f t="shared" si="1"/>
        <v>80.727309459836448</v>
      </c>
      <c r="J26" s="201">
        <f t="shared" si="3"/>
        <v>219.93</v>
      </c>
      <c r="K26" s="199">
        <f t="shared" si="14"/>
        <v>0.9</v>
      </c>
      <c r="L26" s="190"/>
      <c r="P26" s="240"/>
    </row>
    <row r="27" spans="2:17">
      <c r="B27" s="210">
        <f t="shared" si="2"/>
        <v>2033</v>
      </c>
      <c r="C27" s="211"/>
      <c r="D27" s="199">
        <f t="shared" si="15"/>
        <v>205.74</v>
      </c>
      <c r="E27" s="199">
        <f t="shared" si="15"/>
        <v>28.83</v>
      </c>
      <c r="F27" s="201">
        <f t="shared" si="0"/>
        <v>86.100955820816637</v>
      </c>
      <c r="G27" s="199">
        <f t="shared" si="15"/>
        <v>0</v>
      </c>
      <c r="H27" s="212">
        <f t="shared" ref="H27" si="22">ROUND(H26*(1+$G73),2)</f>
        <v>-3.6</v>
      </c>
      <c r="I27" s="201">
        <f t="shared" si="1"/>
        <v>82.500955820816642</v>
      </c>
      <c r="J27" s="201">
        <f t="shared" si="3"/>
        <v>224.76</v>
      </c>
      <c r="K27" s="199">
        <f t="shared" si="14"/>
        <v>0.92</v>
      </c>
      <c r="L27" s="190"/>
      <c r="P27" s="240"/>
    </row>
    <row r="28" spans="2:17">
      <c r="B28" s="210">
        <f t="shared" si="2"/>
        <v>2034</v>
      </c>
      <c r="C28" s="211"/>
      <c r="D28" s="199">
        <f t="shared" si="15"/>
        <v>210.47</v>
      </c>
      <c r="E28" s="199">
        <f t="shared" si="15"/>
        <v>29.49</v>
      </c>
      <c r="F28" s="201">
        <f t="shared" si="0"/>
        <v>88.079402134813321</v>
      </c>
      <c r="G28" s="199">
        <f t="shared" si="15"/>
        <v>0</v>
      </c>
      <c r="H28" s="212">
        <f t="shared" ref="H28" si="23">ROUND(H27*(1+$G74),2)</f>
        <v>-3.68</v>
      </c>
      <c r="I28" s="201">
        <f t="shared" si="1"/>
        <v>84.399402134813315</v>
      </c>
      <c r="J28" s="201">
        <f t="shared" si="3"/>
        <v>229.93</v>
      </c>
      <c r="K28" s="199">
        <f t="shared" si="14"/>
        <v>0.94</v>
      </c>
      <c r="L28" s="190"/>
      <c r="P28" s="240"/>
    </row>
    <row r="29" spans="2:17">
      <c r="B29" s="210">
        <f t="shared" si="2"/>
        <v>2035</v>
      </c>
      <c r="C29" s="211"/>
      <c r="D29" s="199">
        <f t="shared" ref="D29:E36" si="24">ROUND(D28*(1+$K66),2)</f>
        <v>215.31</v>
      </c>
      <c r="E29" s="199">
        <f t="shared" si="24"/>
        <v>30.17</v>
      </c>
      <c r="F29" s="201">
        <f t="shared" si="0"/>
        <v>90.105566077904541</v>
      </c>
      <c r="G29" s="199">
        <f t="shared" ref="G29:H36" si="25">ROUND(G28*(1+$K66),2)</f>
        <v>0</v>
      </c>
      <c r="H29" s="212">
        <f t="shared" si="25"/>
        <v>-3.76</v>
      </c>
      <c r="I29" s="201">
        <f t="shared" si="1"/>
        <v>86.345566077904536</v>
      </c>
      <c r="J29" s="201">
        <f t="shared" si="3"/>
        <v>235.24</v>
      </c>
      <c r="K29" s="199">
        <f t="shared" ref="K29:K36" si="26">ROUND(K28*(1+$K66),2)</f>
        <v>0.96</v>
      </c>
      <c r="L29" s="190"/>
      <c r="P29" s="240"/>
    </row>
    <row r="30" spans="2:17">
      <c r="B30" s="210">
        <f t="shared" si="2"/>
        <v>2036</v>
      </c>
      <c r="C30" s="211"/>
      <c r="D30" s="199">
        <f t="shared" si="24"/>
        <v>220.26</v>
      </c>
      <c r="E30" s="199">
        <f t="shared" si="24"/>
        <v>30.86</v>
      </c>
      <c r="F30" s="201">
        <f t="shared" si="0"/>
        <v>92.175777063236879</v>
      </c>
      <c r="G30" s="199">
        <f t="shared" si="25"/>
        <v>0</v>
      </c>
      <c r="H30" s="212">
        <f t="shared" si="25"/>
        <v>-3.85</v>
      </c>
      <c r="I30" s="201">
        <f t="shared" si="1"/>
        <v>88.325777063236885</v>
      </c>
      <c r="J30" s="201">
        <f t="shared" si="3"/>
        <v>240.63</v>
      </c>
      <c r="K30" s="199">
        <f t="shared" si="26"/>
        <v>0.98</v>
      </c>
      <c r="L30" s="190"/>
      <c r="P30" s="240"/>
    </row>
    <row r="31" spans="2:17">
      <c r="B31" s="210">
        <f t="shared" si="2"/>
        <v>2037</v>
      </c>
      <c r="C31" s="211"/>
      <c r="D31" s="199">
        <f t="shared" si="24"/>
        <v>225.11</v>
      </c>
      <c r="E31" s="199">
        <f t="shared" si="24"/>
        <v>31.54</v>
      </c>
      <c r="F31" s="201">
        <f t="shared" si="0"/>
        <v>94.20561159318153</v>
      </c>
      <c r="G31" s="199">
        <f t="shared" si="25"/>
        <v>0</v>
      </c>
      <c r="H31" s="212">
        <f t="shared" si="25"/>
        <v>-3.93</v>
      </c>
      <c r="I31" s="201">
        <f t="shared" si="1"/>
        <v>90.275611593181523</v>
      </c>
      <c r="J31" s="201">
        <f t="shared" si="3"/>
        <v>245.94</v>
      </c>
      <c r="K31" s="199">
        <f t="shared" si="26"/>
        <v>1</v>
      </c>
      <c r="L31" s="190"/>
      <c r="P31" s="240"/>
    </row>
    <row r="32" spans="2:17">
      <c r="B32" s="210">
        <f t="shared" si="2"/>
        <v>2038</v>
      </c>
      <c r="C32" s="211"/>
      <c r="D32" s="199">
        <f t="shared" si="24"/>
        <v>230.06</v>
      </c>
      <c r="E32" s="199">
        <f t="shared" si="24"/>
        <v>32.229999999999997</v>
      </c>
      <c r="F32" s="201">
        <f t="shared" si="0"/>
        <v>96.275822578513868</v>
      </c>
      <c r="G32" s="199">
        <f t="shared" si="25"/>
        <v>0</v>
      </c>
      <c r="H32" s="212">
        <f t="shared" si="25"/>
        <v>-4.0199999999999996</v>
      </c>
      <c r="I32" s="201">
        <f t="shared" si="1"/>
        <v>92.255822578513872</v>
      </c>
      <c r="J32" s="201">
        <f t="shared" si="3"/>
        <v>251.34</v>
      </c>
      <c r="K32" s="199">
        <f t="shared" si="26"/>
        <v>1.02</v>
      </c>
      <c r="L32" s="190"/>
      <c r="P32" s="240"/>
    </row>
    <row r="33" spans="2:16">
      <c r="B33" s="210">
        <f t="shared" si="2"/>
        <v>2039</v>
      </c>
      <c r="C33" s="211"/>
      <c r="D33" s="199">
        <f t="shared" si="24"/>
        <v>235.12</v>
      </c>
      <c r="E33" s="199">
        <f t="shared" si="24"/>
        <v>32.94</v>
      </c>
      <c r="F33" s="201">
        <f t="shared" si="0"/>
        <v>98.393751192940726</v>
      </c>
      <c r="G33" s="199">
        <f t="shared" si="25"/>
        <v>0</v>
      </c>
      <c r="H33" s="212">
        <f t="shared" si="25"/>
        <v>-4.1100000000000003</v>
      </c>
      <c r="I33" s="201">
        <f t="shared" si="1"/>
        <v>94.283751192940727</v>
      </c>
      <c r="J33" s="201">
        <f t="shared" si="3"/>
        <v>256.86</v>
      </c>
      <c r="K33" s="199">
        <f t="shared" si="26"/>
        <v>1.04</v>
      </c>
      <c r="L33" s="190"/>
      <c r="P33" s="240"/>
    </row>
    <row r="34" spans="2:16">
      <c r="B34" s="210">
        <f t="shared" si="2"/>
        <v>2040</v>
      </c>
      <c r="C34" s="211"/>
      <c r="D34" s="199">
        <f t="shared" si="24"/>
        <v>240.29</v>
      </c>
      <c r="E34" s="199">
        <f t="shared" si="24"/>
        <v>33.659999999999997</v>
      </c>
      <c r="F34" s="201">
        <f t="shared" ref="F34:F36" si="27">(D34+E34)/(8.76*$C$63)</f>
        <v>100.55572684960872</v>
      </c>
      <c r="G34" s="199">
        <f t="shared" si="25"/>
        <v>0</v>
      </c>
      <c r="H34" s="212">
        <f t="shared" si="25"/>
        <v>-4.2</v>
      </c>
      <c r="I34" s="201">
        <f t="shared" si="1"/>
        <v>96.355726849608715</v>
      </c>
      <c r="J34" s="201">
        <f t="shared" si="3"/>
        <v>262.51</v>
      </c>
      <c r="K34" s="199">
        <f t="shared" si="26"/>
        <v>1.06</v>
      </c>
      <c r="L34" s="190"/>
      <c r="P34" s="240"/>
    </row>
    <row r="35" spans="2:16">
      <c r="B35" s="210">
        <f t="shared" si="2"/>
        <v>2041</v>
      </c>
      <c r="C35" s="211"/>
      <c r="D35" s="199">
        <f t="shared" si="24"/>
        <v>245.58</v>
      </c>
      <c r="E35" s="199">
        <f t="shared" si="24"/>
        <v>34.4</v>
      </c>
      <c r="F35" s="201">
        <f t="shared" si="27"/>
        <v>102.76909072222468</v>
      </c>
      <c r="G35" s="199">
        <f t="shared" si="25"/>
        <v>0</v>
      </c>
      <c r="H35" s="212">
        <f t="shared" si="25"/>
        <v>-4.29</v>
      </c>
      <c r="I35" s="201">
        <f t="shared" si="1"/>
        <v>98.479090722224669</v>
      </c>
      <c r="J35" s="201">
        <f t="shared" si="3"/>
        <v>268.29000000000002</v>
      </c>
      <c r="K35" s="199">
        <f t="shared" si="26"/>
        <v>1.08</v>
      </c>
      <c r="L35" s="190"/>
      <c r="P35" s="240"/>
    </row>
    <row r="36" spans="2:16">
      <c r="B36" s="210">
        <f t="shared" si="2"/>
        <v>2042</v>
      </c>
      <c r="C36" s="211"/>
      <c r="D36" s="199">
        <f t="shared" si="24"/>
        <v>250.98</v>
      </c>
      <c r="E36" s="199">
        <f t="shared" si="24"/>
        <v>35.159999999999997</v>
      </c>
      <c r="F36" s="201">
        <f t="shared" si="27"/>
        <v>105.03017222393517</v>
      </c>
      <c r="G36" s="199">
        <f t="shared" si="25"/>
        <v>0</v>
      </c>
      <c r="H36" s="212">
        <f t="shared" si="25"/>
        <v>-4.38</v>
      </c>
      <c r="I36" s="201">
        <f t="shared" si="1"/>
        <v>100.65017222393517</v>
      </c>
      <c r="J36" s="201">
        <f t="shared" si="3"/>
        <v>274.20999999999998</v>
      </c>
      <c r="K36" s="199">
        <f t="shared" si="26"/>
        <v>1.1000000000000001</v>
      </c>
      <c r="L36" s="190"/>
      <c r="P36" s="240"/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0.0771567801772526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31.1%)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1822.4072122157659</v>
      </c>
      <c r="D55" s="188" t="s">
        <v>115</v>
      </c>
      <c r="H55" s="188" t="s">
        <v>9</v>
      </c>
    </row>
    <row r="56" spans="2:24">
      <c r="B56" s="104" t="s">
        <v>104</v>
      </c>
      <c r="C56" s="225">
        <v>19.693557659779859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0.60299999999999998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 t="s">
        <v>127</v>
      </c>
      <c r="O58" s="69" t="s">
        <v>126</v>
      </c>
      <c r="P58" s="229" t="s">
        <v>128</v>
      </c>
      <c r="Q58" s="69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f>P63</f>
        <v>-2.446131410134015</v>
      </c>
      <c r="D59" s="188" t="s">
        <v>121</v>
      </c>
      <c r="H59" s="188" t="s">
        <v>120</v>
      </c>
      <c r="K59" s="228"/>
      <c r="L59" s="228"/>
      <c r="M59" s="229"/>
      <c r="N59" s="228">
        <f>C55</f>
        <v>1822.4072122157659</v>
      </c>
      <c r="O59" s="248">
        <v>6.910504691716815E-2</v>
      </c>
      <c r="P59" s="242">
        <f>O59*N59/8760/$C$63*1000-O60*N60/8760/$C$63*1000</f>
        <v>-5.386049113925985</v>
      </c>
      <c r="Q59" s="249"/>
      <c r="R59" s="23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228">
        <f>N59</f>
        <v>1822.4072122157659</v>
      </c>
      <c r="O60" s="248">
        <v>7.7156780177252568E-2</v>
      </c>
      <c r="P60" s="190"/>
      <c r="Q60" s="249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235"/>
      <c r="O61" s="235"/>
      <c r="S61" s="190"/>
      <c r="T61" s="190"/>
      <c r="U61" s="190"/>
      <c r="V61" s="190"/>
      <c r="W61" s="190"/>
      <c r="X61" s="190"/>
    </row>
    <row r="62" spans="2:24">
      <c r="C62" s="233">
        <v>7.7156780177252568E-2</v>
      </c>
      <c r="D62" s="188" t="s">
        <v>54</v>
      </c>
      <c r="K62" s="234"/>
      <c r="L62" s="235"/>
      <c r="M62" s="235"/>
      <c r="N62" s="227" t="s">
        <v>127</v>
      </c>
      <c r="O62" s="69" t="s">
        <v>126</v>
      </c>
      <c r="P62" s="229" t="s">
        <v>129</v>
      </c>
    </row>
    <row r="63" spans="2:24">
      <c r="C63" s="239">
        <v>0.311</v>
      </c>
      <c r="D63" s="188" t="s">
        <v>55</v>
      </c>
      <c r="N63" s="228">
        <f>N59</f>
        <v>1822.4072122157659</v>
      </c>
      <c r="O63" s="250">
        <v>7.3499999999999996E-2</v>
      </c>
      <c r="P63" s="242">
        <f>O63*N63/8760/$C$63*1000-O64*N64/8760/$C$63*1000</f>
        <v>-2.446131410134015</v>
      </c>
      <c r="R63" s="251" t="s">
        <v>130</v>
      </c>
    </row>
    <row r="64" spans="2:24" ht="13.5" thickBot="1">
      <c r="D64" s="231"/>
      <c r="N64" s="228">
        <f>N59</f>
        <v>1822.4072122157659</v>
      </c>
      <c r="O64" s="248">
        <v>7.7156780177252568E-2</v>
      </c>
      <c r="P64" s="190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28">C66+1</f>
        <v>2018</v>
      </c>
      <c r="D67" s="57">
        <v>1.9E-2</v>
      </c>
      <c r="E67" s="104"/>
      <c r="F67" s="129">
        <f t="shared" ref="F67:F74" si="29">F66+1</f>
        <v>2027</v>
      </c>
      <c r="G67" s="57">
        <v>2.3E-2</v>
      </c>
      <c r="H67" s="104"/>
      <c r="I67" s="129">
        <f t="shared" ref="I67:I74" si="30">I66+1</f>
        <v>2036</v>
      </c>
      <c r="J67" s="129"/>
      <c r="K67" s="57">
        <v>2.3E-2</v>
      </c>
    </row>
    <row r="68" spans="3:11">
      <c r="C68" s="129">
        <f t="shared" si="28"/>
        <v>2019</v>
      </c>
      <c r="D68" s="57">
        <v>2.1999999999999999E-2</v>
      </c>
      <c r="E68" s="104"/>
      <c r="F68" s="129">
        <f t="shared" si="29"/>
        <v>2028</v>
      </c>
      <c r="G68" s="57">
        <v>2.3E-2</v>
      </c>
      <c r="H68" s="104"/>
      <c r="I68" s="129">
        <f t="shared" si="30"/>
        <v>2037</v>
      </c>
      <c r="J68" s="129"/>
      <c r="K68" s="57">
        <v>2.1999999999999999E-2</v>
      </c>
    </row>
    <row r="69" spans="3:11">
      <c r="C69" s="129">
        <f t="shared" si="28"/>
        <v>2020</v>
      </c>
      <c r="D69" s="57">
        <v>2.5999999999999999E-2</v>
      </c>
      <c r="E69" s="104"/>
      <c r="F69" s="129">
        <f t="shared" si="29"/>
        <v>2029</v>
      </c>
      <c r="G69" s="57">
        <v>2.3E-2</v>
      </c>
      <c r="H69" s="104"/>
      <c r="I69" s="129">
        <f t="shared" si="30"/>
        <v>2038</v>
      </c>
      <c r="J69" s="129"/>
      <c r="K69" s="57">
        <v>2.1999999999999999E-2</v>
      </c>
    </row>
    <row r="70" spans="3:11">
      <c r="C70" s="129">
        <f t="shared" si="28"/>
        <v>2021</v>
      </c>
      <c r="D70" s="57">
        <v>2.4E-2</v>
      </c>
      <c r="E70" s="104"/>
      <c r="F70" s="129">
        <f t="shared" si="29"/>
        <v>2030</v>
      </c>
      <c r="G70" s="57">
        <v>2.3E-2</v>
      </c>
      <c r="H70" s="104"/>
      <c r="I70" s="129">
        <f t="shared" si="30"/>
        <v>2039</v>
      </c>
      <c r="J70" s="129"/>
      <c r="K70" s="57">
        <v>2.1999999999999999E-2</v>
      </c>
    </row>
    <row r="71" spans="3:11">
      <c r="C71" s="129">
        <f t="shared" si="28"/>
        <v>2022</v>
      </c>
      <c r="D71" s="57">
        <v>2.3E-2</v>
      </c>
      <c r="E71" s="104"/>
      <c r="F71" s="129">
        <f t="shared" si="29"/>
        <v>2031</v>
      </c>
      <c r="G71" s="57">
        <v>2.3E-2</v>
      </c>
      <c r="H71" s="104"/>
      <c r="I71" s="129">
        <f t="shared" si="30"/>
        <v>2040</v>
      </c>
      <c r="J71" s="129"/>
      <c r="K71" s="57">
        <v>2.1999999999999999E-2</v>
      </c>
    </row>
    <row r="72" spans="3:11" s="190" customFormat="1">
      <c r="C72" s="129">
        <f t="shared" si="28"/>
        <v>2023</v>
      </c>
      <c r="D72" s="57">
        <v>2.3E-2</v>
      </c>
      <c r="E72" s="106"/>
      <c r="F72" s="129">
        <f t="shared" si="29"/>
        <v>2032</v>
      </c>
      <c r="G72" s="57">
        <v>2.1999999999999999E-2</v>
      </c>
      <c r="H72" s="106"/>
      <c r="I72" s="129">
        <f t="shared" si="30"/>
        <v>2041</v>
      </c>
      <c r="J72" s="129"/>
      <c r="K72" s="57">
        <v>2.1999999999999999E-2</v>
      </c>
    </row>
    <row r="73" spans="3:11" s="190" customFormat="1">
      <c r="C73" s="129">
        <f t="shared" si="28"/>
        <v>2024</v>
      </c>
      <c r="D73" s="57">
        <v>2.3E-2</v>
      </c>
      <c r="E73" s="106"/>
      <c r="F73" s="129">
        <f t="shared" si="29"/>
        <v>2033</v>
      </c>
      <c r="G73" s="57">
        <v>2.1999999999999999E-2</v>
      </c>
      <c r="H73" s="106"/>
      <c r="I73" s="129">
        <f t="shared" si="30"/>
        <v>2042</v>
      </c>
      <c r="J73" s="129"/>
      <c r="K73" s="57">
        <v>2.1999999999999999E-2</v>
      </c>
    </row>
    <row r="74" spans="3:11" s="190" customFormat="1">
      <c r="C74" s="129">
        <f t="shared" si="28"/>
        <v>2025</v>
      </c>
      <c r="D74" s="57">
        <v>2.3E-2</v>
      </c>
      <c r="E74" s="106"/>
      <c r="F74" s="129">
        <f t="shared" si="29"/>
        <v>2034</v>
      </c>
      <c r="G74" s="57">
        <v>2.3E-2</v>
      </c>
      <c r="H74" s="106"/>
      <c r="I74" s="129">
        <f t="shared" si="30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D43" sqref="D43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2" width="9.33203125" style="188"/>
    <col min="13" max="13" width="9.6640625" style="188" bestFit="1" customWidth="1"/>
    <col min="14" max="15" width="17" style="188" customWidth="1"/>
    <col min="16" max="16" width="9.33203125" style="188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159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25%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124</v>
      </c>
      <c r="J5" s="19" t="s">
        <v>73</v>
      </c>
      <c r="K5" s="192" t="s">
        <v>112</v>
      </c>
      <c r="P5" s="192"/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Yakima Solar Resource - 25%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1761.8947998896474</v>
      </c>
      <c r="D10" s="199">
        <f>C10*$C$62</f>
        <v>135.94212977052993</v>
      </c>
      <c r="E10" s="199">
        <f>C56</f>
        <v>18.739825346529312</v>
      </c>
      <c r="F10" s="200">
        <f t="shared" ref="F10:F36" si="0">(D10+E10)/(8.76*$C$63)</f>
        <v>70.914688487768075</v>
      </c>
      <c r="G10" s="200">
        <f>C58</f>
        <v>0</v>
      </c>
      <c r="H10" s="199">
        <f>C59</f>
        <v>-2.9537611535827537</v>
      </c>
      <c r="I10" s="201">
        <f t="shared" ref="I10:I36" si="1">F10+H10+G10</f>
        <v>67.960927334185328</v>
      </c>
      <c r="J10" s="201">
        <f>ROUND(I10*$C$63*8.76,2)</f>
        <v>148.24</v>
      </c>
      <c r="K10" s="199">
        <f>$C$57</f>
        <v>0.60299999999999998</v>
      </c>
      <c r="N10" s="202"/>
      <c r="P10" s="240"/>
    </row>
    <row r="11" spans="2:18">
      <c r="B11" s="197">
        <f t="shared" ref="B11:B36" si="2">B10+1</f>
        <v>2017</v>
      </c>
      <c r="C11" s="203"/>
      <c r="D11" s="199">
        <f t="shared" ref="D11:D19" si="3">ROUND(D10*(1+$D66),2)</f>
        <v>138.66</v>
      </c>
      <c r="E11" s="199">
        <f t="shared" ref="E11:E19" si="4">ROUND(E10*(1+$D66),2)</f>
        <v>19.11</v>
      </c>
      <c r="F11" s="200">
        <f t="shared" si="0"/>
        <v>72.330417560653572</v>
      </c>
      <c r="G11" s="199">
        <f t="shared" ref="G11:G19" si="5">ROUND(G10*(1+$D66),2)</f>
        <v>0</v>
      </c>
      <c r="H11" s="199">
        <f t="shared" ref="H11:H19" si="6">ROUND(H10*(1+$D66),2)</f>
        <v>-3.01</v>
      </c>
      <c r="I11" s="201">
        <f t="shared" si="1"/>
        <v>69.320417560653567</v>
      </c>
      <c r="J11" s="201">
        <f t="shared" ref="J11:J36" si="7">ROUND(I11*$C$63*8.76,2)</f>
        <v>151.19999999999999</v>
      </c>
      <c r="K11" s="199">
        <f t="shared" ref="K11:K19" si="8">ROUND(K10*(1+$D66),2)</f>
        <v>0.62</v>
      </c>
      <c r="N11" s="202"/>
      <c r="P11" s="240"/>
    </row>
    <row r="12" spans="2:18">
      <c r="B12" s="210">
        <f t="shared" si="2"/>
        <v>2018</v>
      </c>
      <c r="C12" s="211"/>
      <c r="D12" s="199">
        <f t="shared" si="3"/>
        <v>141.29</v>
      </c>
      <c r="E12" s="199">
        <f t="shared" si="4"/>
        <v>19.47</v>
      </c>
      <c r="F12" s="201">
        <f t="shared" si="0"/>
        <v>73.701197483999934</v>
      </c>
      <c r="G12" s="199">
        <f t="shared" si="5"/>
        <v>0</v>
      </c>
      <c r="H12" s="212">
        <f t="shared" si="6"/>
        <v>-3.07</v>
      </c>
      <c r="I12" s="201">
        <f t="shared" si="1"/>
        <v>70.631197483999941</v>
      </c>
      <c r="J12" s="201">
        <f t="shared" si="7"/>
        <v>154.06</v>
      </c>
      <c r="K12" s="199">
        <f t="shared" si="8"/>
        <v>0.63</v>
      </c>
      <c r="L12" s="190"/>
      <c r="N12" s="202"/>
      <c r="P12" s="240"/>
    </row>
    <row r="13" spans="2:18">
      <c r="B13" s="210">
        <f t="shared" si="2"/>
        <v>2019</v>
      </c>
      <c r="C13" s="211"/>
      <c r="D13" s="199">
        <f t="shared" si="3"/>
        <v>144.4</v>
      </c>
      <c r="E13" s="199">
        <f t="shared" si="4"/>
        <v>19.899999999999999</v>
      </c>
      <c r="F13" s="201">
        <f t="shared" si="0"/>
        <v>75.324127560470203</v>
      </c>
      <c r="G13" s="199">
        <f t="shared" si="5"/>
        <v>0</v>
      </c>
      <c r="H13" s="212">
        <f t="shared" si="6"/>
        <v>-3.14</v>
      </c>
      <c r="I13" s="201">
        <f t="shared" si="1"/>
        <v>72.184127560470202</v>
      </c>
      <c r="J13" s="201">
        <f t="shared" si="7"/>
        <v>157.44999999999999</v>
      </c>
      <c r="K13" s="199">
        <f t="shared" si="8"/>
        <v>0.64</v>
      </c>
      <c r="L13" s="190"/>
      <c r="N13" s="202"/>
      <c r="P13" s="240"/>
    </row>
    <row r="14" spans="2:18">
      <c r="B14" s="210">
        <f t="shared" si="2"/>
        <v>2020</v>
      </c>
      <c r="C14" s="211"/>
      <c r="D14" s="199">
        <f t="shared" si="3"/>
        <v>148.15</v>
      </c>
      <c r="E14" s="199">
        <f t="shared" si="4"/>
        <v>20.420000000000002</v>
      </c>
      <c r="F14" s="201">
        <f t="shared" si="0"/>
        <v>77.281729658359467</v>
      </c>
      <c r="G14" s="199">
        <f t="shared" si="5"/>
        <v>0</v>
      </c>
      <c r="H14" s="212">
        <f t="shared" si="6"/>
        <v>-3.22</v>
      </c>
      <c r="I14" s="201">
        <f t="shared" si="1"/>
        <v>74.061729658359468</v>
      </c>
      <c r="J14" s="201">
        <f t="shared" si="7"/>
        <v>161.55000000000001</v>
      </c>
      <c r="K14" s="199">
        <f t="shared" si="8"/>
        <v>0.66</v>
      </c>
      <c r="L14" s="190"/>
      <c r="N14" s="202"/>
      <c r="O14" s="207"/>
      <c r="P14" s="240"/>
      <c r="Q14" s="208"/>
      <c r="R14" s="209"/>
    </row>
    <row r="15" spans="2:18">
      <c r="B15" s="210">
        <f t="shared" si="2"/>
        <v>2021</v>
      </c>
      <c r="C15" s="211"/>
      <c r="D15" s="199">
        <f t="shared" si="3"/>
        <v>151.71</v>
      </c>
      <c r="E15" s="199">
        <f t="shared" si="4"/>
        <v>20.91</v>
      </c>
      <c r="F15" s="201">
        <f t="shared" si="0"/>
        <v>79.138471694999183</v>
      </c>
      <c r="G15" s="199">
        <f t="shared" si="5"/>
        <v>0</v>
      </c>
      <c r="H15" s="212">
        <f t="shared" si="6"/>
        <v>-3.3</v>
      </c>
      <c r="I15" s="201">
        <f t="shared" si="1"/>
        <v>75.838471694999186</v>
      </c>
      <c r="J15" s="201">
        <f t="shared" si="7"/>
        <v>165.42</v>
      </c>
      <c r="K15" s="199">
        <f t="shared" si="8"/>
        <v>0.68</v>
      </c>
      <c r="L15" s="190"/>
      <c r="N15" s="208"/>
      <c r="O15" s="208"/>
      <c r="P15" s="240"/>
      <c r="Q15" s="208"/>
      <c r="R15" s="209"/>
    </row>
    <row r="16" spans="2:18">
      <c r="B16" s="210">
        <f t="shared" si="2"/>
        <v>2022</v>
      </c>
      <c r="C16" s="211"/>
      <c r="D16" s="199">
        <f t="shared" si="3"/>
        <v>155.19999999999999</v>
      </c>
      <c r="E16" s="199">
        <f t="shared" si="4"/>
        <v>21.39</v>
      </c>
      <c r="F16" s="201">
        <f t="shared" si="0"/>
        <v>80.958537345729951</v>
      </c>
      <c r="G16" s="199">
        <f t="shared" si="5"/>
        <v>0</v>
      </c>
      <c r="H16" s="212">
        <f t="shared" si="6"/>
        <v>-3.38</v>
      </c>
      <c r="I16" s="201">
        <f t="shared" si="1"/>
        <v>77.578537345729956</v>
      </c>
      <c r="J16" s="201">
        <f t="shared" si="7"/>
        <v>169.22</v>
      </c>
      <c r="K16" s="199">
        <f t="shared" si="8"/>
        <v>0.7</v>
      </c>
      <c r="L16" s="190"/>
      <c r="N16" s="202"/>
      <c r="P16" s="240"/>
    </row>
    <row r="17" spans="2:17">
      <c r="B17" s="210">
        <f t="shared" si="2"/>
        <v>2023</v>
      </c>
      <c r="C17" s="211"/>
      <c r="D17" s="199">
        <f t="shared" si="3"/>
        <v>158.77000000000001</v>
      </c>
      <c r="E17" s="199">
        <f t="shared" si="4"/>
        <v>21.88</v>
      </c>
      <c r="F17" s="201">
        <f t="shared" si="0"/>
        <v>82.819863930608292</v>
      </c>
      <c r="G17" s="199">
        <f t="shared" si="5"/>
        <v>0</v>
      </c>
      <c r="H17" s="212">
        <f t="shared" si="6"/>
        <v>-3.46</v>
      </c>
      <c r="I17" s="201">
        <f t="shared" si="1"/>
        <v>79.359863930608299</v>
      </c>
      <c r="J17" s="201">
        <f t="shared" si="7"/>
        <v>173.1</v>
      </c>
      <c r="K17" s="199">
        <f t="shared" si="8"/>
        <v>0.72</v>
      </c>
      <c r="L17" s="190"/>
      <c r="N17" s="202"/>
      <c r="O17" s="207"/>
      <c r="P17" s="240"/>
    </row>
    <row r="18" spans="2:17">
      <c r="B18" s="210">
        <f t="shared" si="2"/>
        <v>2024</v>
      </c>
      <c r="C18" s="211"/>
      <c r="D18" s="199">
        <f t="shared" si="3"/>
        <v>162.41999999999999</v>
      </c>
      <c r="E18" s="199">
        <f t="shared" si="4"/>
        <v>22.38</v>
      </c>
      <c r="F18" s="201">
        <f t="shared" si="0"/>
        <v>84.72245144963415</v>
      </c>
      <c r="G18" s="199">
        <f t="shared" si="5"/>
        <v>0</v>
      </c>
      <c r="H18" s="212">
        <f t="shared" si="6"/>
        <v>-3.54</v>
      </c>
      <c r="I18" s="201">
        <f t="shared" si="1"/>
        <v>81.182451449634144</v>
      </c>
      <c r="J18" s="201">
        <f t="shared" si="7"/>
        <v>177.08</v>
      </c>
      <c r="K18" s="199">
        <f t="shared" si="8"/>
        <v>0.74</v>
      </c>
      <c r="L18" s="190"/>
      <c r="P18" s="240"/>
    </row>
    <row r="19" spans="2:17">
      <c r="B19" s="210">
        <f t="shared" si="2"/>
        <v>2025</v>
      </c>
      <c r="C19" s="211"/>
      <c r="D19" s="199">
        <f t="shared" si="3"/>
        <v>166.16</v>
      </c>
      <c r="E19" s="199">
        <f t="shared" si="4"/>
        <v>22.89</v>
      </c>
      <c r="F19" s="201">
        <f t="shared" si="0"/>
        <v>86.670884451046206</v>
      </c>
      <c r="G19" s="199">
        <f t="shared" si="5"/>
        <v>0</v>
      </c>
      <c r="H19" s="212">
        <f t="shared" si="6"/>
        <v>-3.62</v>
      </c>
      <c r="I19" s="201">
        <f t="shared" si="1"/>
        <v>83.050884451046201</v>
      </c>
      <c r="J19" s="201">
        <f t="shared" si="7"/>
        <v>181.15</v>
      </c>
      <c r="K19" s="199">
        <f t="shared" si="8"/>
        <v>0.76</v>
      </c>
      <c r="L19" s="190"/>
      <c r="P19" s="240"/>
    </row>
    <row r="20" spans="2:17">
      <c r="B20" s="210">
        <f t="shared" si="2"/>
        <v>2026</v>
      </c>
      <c r="C20" s="211"/>
      <c r="D20" s="199">
        <f t="shared" ref="D20:D28" si="9">ROUND(D19*(1+$G66),2)</f>
        <v>169.98</v>
      </c>
      <c r="E20" s="199">
        <f t="shared" ref="E20:E28" si="10">ROUND(E19*(1+$G66),2)</f>
        <v>23.42</v>
      </c>
      <c r="F20" s="201">
        <f t="shared" si="0"/>
        <v>88.665162934844403</v>
      </c>
      <c r="G20" s="199">
        <f t="shared" ref="G20:G28" si="11">ROUND(G19*(1+$G66),2)</f>
        <v>0</v>
      </c>
      <c r="H20" s="212">
        <f t="shared" ref="H20:H28" si="12">ROUND(H19*(1+$G66),2)</f>
        <v>-3.7</v>
      </c>
      <c r="I20" s="201">
        <f t="shared" si="1"/>
        <v>84.9651629348444</v>
      </c>
      <c r="J20" s="201">
        <f t="shared" si="7"/>
        <v>185.33</v>
      </c>
      <c r="K20" s="199">
        <f t="shared" ref="K20:K28" si="13">ROUND(K19*(1+$G66),2)</f>
        <v>0.78</v>
      </c>
      <c r="L20" s="190"/>
      <c r="P20" s="240"/>
      <c r="Q20" s="241"/>
    </row>
    <row r="21" spans="2:17">
      <c r="B21" s="210">
        <f t="shared" si="2"/>
        <v>2027</v>
      </c>
      <c r="C21" s="211"/>
      <c r="D21" s="199">
        <f t="shared" si="9"/>
        <v>173.89</v>
      </c>
      <c r="E21" s="199">
        <f t="shared" si="10"/>
        <v>23.96</v>
      </c>
      <c r="F21" s="201">
        <f t="shared" si="0"/>
        <v>90.705286901028771</v>
      </c>
      <c r="G21" s="199">
        <f t="shared" si="11"/>
        <v>0</v>
      </c>
      <c r="H21" s="212">
        <f t="shared" si="12"/>
        <v>-3.79</v>
      </c>
      <c r="I21" s="201">
        <f t="shared" si="1"/>
        <v>86.915286901028765</v>
      </c>
      <c r="J21" s="201">
        <f t="shared" si="7"/>
        <v>189.58</v>
      </c>
      <c r="K21" s="199">
        <f t="shared" si="13"/>
        <v>0.8</v>
      </c>
      <c r="L21" s="190"/>
      <c r="P21" s="240"/>
    </row>
    <row r="22" spans="2:17">
      <c r="B22" s="210">
        <f t="shared" si="2"/>
        <v>2028</v>
      </c>
      <c r="C22" s="211"/>
      <c r="D22" s="205">
        <f t="shared" si="9"/>
        <v>177.89</v>
      </c>
      <c r="E22" s="205">
        <f t="shared" si="10"/>
        <v>24.51</v>
      </c>
      <c r="F22" s="206">
        <f t="shared" si="0"/>
        <v>92.791256349599308</v>
      </c>
      <c r="G22" s="205">
        <f t="shared" si="11"/>
        <v>0</v>
      </c>
      <c r="H22" s="205">
        <f t="shared" si="12"/>
        <v>-3.88</v>
      </c>
      <c r="I22" s="206">
        <f t="shared" si="1"/>
        <v>88.911256349599313</v>
      </c>
      <c r="J22" s="206">
        <f t="shared" si="7"/>
        <v>193.94</v>
      </c>
      <c r="K22" s="205">
        <f t="shared" si="13"/>
        <v>0.82</v>
      </c>
      <c r="L22" s="190"/>
      <c r="P22" s="240"/>
    </row>
    <row r="23" spans="2:17">
      <c r="B23" s="210">
        <f t="shared" si="2"/>
        <v>2029</v>
      </c>
      <c r="C23" s="211"/>
      <c r="D23" s="199">
        <f t="shared" si="9"/>
        <v>181.98</v>
      </c>
      <c r="E23" s="199">
        <f t="shared" si="10"/>
        <v>25.07</v>
      </c>
      <c r="F23" s="201">
        <f t="shared" si="0"/>
        <v>94.923071280556016</v>
      </c>
      <c r="G23" s="199">
        <f t="shared" si="11"/>
        <v>0</v>
      </c>
      <c r="H23" s="212">
        <f t="shared" si="12"/>
        <v>-3.97</v>
      </c>
      <c r="I23" s="201">
        <f t="shared" si="1"/>
        <v>90.953071280556017</v>
      </c>
      <c r="J23" s="201">
        <f t="shared" si="7"/>
        <v>198.39</v>
      </c>
      <c r="K23" s="199">
        <f t="shared" si="13"/>
        <v>0.84</v>
      </c>
      <c r="L23" s="190"/>
      <c r="P23" s="240"/>
    </row>
    <row r="24" spans="2:17">
      <c r="B24" s="210">
        <f t="shared" si="2"/>
        <v>2030</v>
      </c>
      <c r="C24" s="211"/>
      <c r="D24" s="199">
        <f t="shared" si="9"/>
        <v>186.17</v>
      </c>
      <c r="E24" s="199">
        <f t="shared" si="10"/>
        <v>25.65</v>
      </c>
      <c r="F24" s="201">
        <f t="shared" si="0"/>
        <v>97.109900790376116</v>
      </c>
      <c r="G24" s="199">
        <f t="shared" si="11"/>
        <v>0</v>
      </c>
      <c r="H24" s="212">
        <f t="shared" si="12"/>
        <v>-4.0599999999999996</v>
      </c>
      <c r="I24" s="201">
        <f t="shared" si="1"/>
        <v>93.049900790376114</v>
      </c>
      <c r="J24" s="201">
        <f t="shared" si="7"/>
        <v>202.96</v>
      </c>
      <c r="K24" s="199">
        <f t="shared" si="13"/>
        <v>0.86</v>
      </c>
      <c r="L24" s="190"/>
      <c r="P24" s="240"/>
    </row>
    <row r="25" spans="2:17">
      <c r="B25" s="210">
        <f t="shared" si="2"/>
        <v>2031</v>
      </c>
      <c r="C25" s="211"/>
      <c r="D25" s="199">
        <f t="shared" si="9"/>
        <v>190.45</v>
      </c>
      <c r="E25" s="199">
        <f t="shared" si="10"/>
        <v>26.24</v>
      </c>
      <c r="F25" s="201">
        <f t="shared" si="0"/>
        <v>99.342575782582387</v>
      </c>
      <c r="G25" s="199">
        <f t="shared" si="11"/>
        <v>0</v>
      </c>
      <c r="H25" s="212">
        <f t="shared" si="12"/>
        <v>-4.1500000000000004</v>
      </c>
      <c r="I25" s="201">
        <f t="shared" si="1"/>
        <v>95.192575782582381</v>
      </c>
      <c r="J25" s="201">
        <f t="shared" si="7"/>
        <v>207.64</v>
      </c>
      <c r="K25" s="199">
        <f t="shared" si="13"/>
        <v>0.88</v>
      </c>
      <c r="L25" s="190"/>
      <c r="P25" s="240"/>
    </row>
    <row r="26" spans="2:17">
      <c r="B26" s="210">
        <f t="shared" si="2"/>
        <v>2032</v>
      </c>
      <c r="C26" s="211"/>
      <c r="D26" s="199">
        <f t="shared" si="9"/>
        <v>194.64</v>
      </c>
      <c r="E26" s="199">
        <f t="shared" si="10"/>
        <v>26.82</v>
      </c>
      <c r="F26" s="201">
        <f t="shared" si="0"/>
        <v>101.52940529240249</v>
      </c>
      <c r="G26" s="199">
        <f t="shared" si="11"/>
        <v>0</v>
      </c>
      <c r="H26" s="212">
        <f t="shared" si="12"/>
        <v>-4.24</v>
      </c>
      <c r="I26" s="201">
        <f t="shared" si="1"/>
        <v>97.289405292402492</v>
      </c>
      <c r="J26" s="201">
        <f t="shared" si="7"/>
        <v>212.21</v>
      </c>
      <c r="K26" s="199">
        <f t="shared" si="13"/>
        <v>0.9</v>
      </c>
      <c r="L26" s="190"/>
      <c r="P26" s="240"/>
    </row>
    <row r="27" spans="2:17">
      <c r="B27" s="210">
        <f t="shared" si="2"/>
        <v>2033</v>
      </c>
      <c r="C27" s="211"/>
      <c r="D27" s="199">
        <f t="shared" si="9"/>
        <v>198.92</v>
      </c>
      <c r="E27" s="199">
        <f t="shared" si="10"/>
        <v>27.41</v>
      </c>
      <c r="F27" s="201">
        <f t="shared" si="0"/>
        <v>103.76208028460876</v>
      </c>
      <c r="G27" s="199">
        <f t="shared" si="11"/>
        <v>0</v>
      </c>
      <c r="H27" s="212">
        <f t="shared" si="12"/>
        <v>-4.33</v>
      </c>
      <c r="I27" s="201">
        <f t="shared" si="1"/>
        <v>99.432080284608759</v>
      </c>
      <c r="J27" s="201">
        <f t="shared" si="7"/>
        <v>216.89</v>
      </c>
      <c r="K27" s="199">
        <f t="shared" si="13"/>
        <v>0.92</v>
      </c>
      <c r="L27" s="190"/>
      <c r="P27" s="240"/>
    </row>
    <row r="28" spans="2:17">
      <c r="B28" s="210">
        <f t="shared" si="2"/>
        <v>2034</v>
      </c>
      <c r="C28" s="211"/>
      <c r="D28" s="199">
        <f t="shared" si="9"/>
        <v>203.5</v>
      </c>
      <c r="E28" s="199">
        <f t="shared" si="10"/>
        <v>28.04</v>
      </c>
      <c r="F28" s="201">
        <f t="shared" si="0"/>
        <v>106.15062991692798</v>
      </c>
      <c r="G28" s="199">
        <f t="shared" si="11"/>
        <v>0</v>
      </c>
      <c r="H28" s="212">
        <f t="shared" si="12"/>
        <v>-4.43</v>
      </c>
      <c r="I28" s="201">
        <f t="shared" si="1"/>
        <v>101.72062991692798</v>
      </c>
      <c r="J28" s="201">
        <f t="shared" si="7"/>
        <v>221.88</v>
      </c>
      <c r="K28" s="199">
        <f t="shared" si="13"/>
        <v>0.94</v>
      </c>
      <c r="L28" s="190"/>
      <c r="P28" s="240"/>
    </row>
    <row r="29" spans="2:17">
      <c r="B29" s="210">
        <f t="shared" si="2"/>
        <v>2035</v>
      </c>
      <c r="C29" s="211"/>
      <c r="D29" s="199">
        <f t="shared" ref="D29:E36" si="14">ROUND(D28*(1+$K66),2)</f>
        <v>208.18</v>
      </c>
      <c r="E29" s="199">
        <f t="shared" si="14"/>
        <v>28.68</v>
      </c>
      <c r="F29" s="201">
        <f t="shared" si="0"/>
        <v>108.58960957987202</v>
      </c>
      <c r="G29" s="199">
        <f t="shared" ref="G29:H36" si="15">ROUND(G28*(1+$K66),2)</f>
        <v>0</v>
      </c>
      <c r="H29" s="212">
        <f t="shared" si="15"/>
        <v>-4.53</v>
      </c>
      <c r="I29" s="201">
        <f t="shared" si="1"/>
        <v>104.05960957987202</v>
      </c>
      <c r="J29" s="201">
        <f t="shared" si="7"/>
        <v>226.98</v>
      </c>
      <c r="K29" s="199">
        <f>ROUND(K28*(1+$K66),2)</f>
        <v>0.96</v>
      </c>
      <c r="L29" s="190"/>
      <c r="P29" s="240"/>
    </row>
    <row r="30" spans="2:17">
      <c r="B30" s="210">
        <f t="shared" si="2"/>
        <v>2036</v>
      </c>
      <c r="C30" s="211"/>
      <c r="D30" s="199">
        <f t="shared" si="14"/>
        <v>212.97</v>
      </c>
      <c r="E30" s="199">
        <f t="shared" si="14"/>
        <v>29.34</v>
      </c>
      <c r="F30" s="201">
        <f t="shared" si="0"/>
        <v>111.08818836991804</v>
      </c>
      <c r="G30" s="199">
        <f t="shared" si="15"/>
        <v>0</v>
      </c>
      <c r="H30" s="212">
        <f t="shared" si="15"/>
        <v>-4.63</v>
      </c>
      <c r="I30" s="201">
        <f t="shared" si="1"/>
        <v>106.45818836991805</v>
      </c>
      <c r="J30" s="201">
        <f t="shared" si="7"/>
        <v>232.21</v>
      </c>
      <c r="K30" s="199">
        <f t="shared" ref="K30:K36" si="16">ROUND(K29*(1+$K67),2)</f>
        <v>0.98</v>
      </c>
      <c r="L30" s="190"/>
      <c r="P30" s="240"/>
    </row>
    <row r="31" spans="2:17">
      <c r="B31" s="210">
        <f t="shared" si="2"/>
        <v>2037</v>
      </c>
      <c r="C31" s="211"/>
      <c r="D31" s="199">
        <f t="shared" si="14"/>
        <v>217.66</v>
      </c>
      <c r="E31" s="199">
        <f t="shared" si="14"/>
        <v>29.99</v>
      </c>
      <c r="F31" s="201">
        <f t="shared" si="0"/>
        <v>113.53633712933929</v>
      </c>
      <c r="G31" s="199">
        <f t="shared" si="15"/>
        <v>0</v>
      </c>
      <c r="H31" s="212">
        <f t="shared" si="15"/>
        <v>-4.7300000000000004</v>
      </c>
      <c r="I31" s="201">
        <f t="shared" si="1"/>
        <v>108.80633712933928</v>
      </c>
      <c r="J31" s="201">
        <f t="shared" si="7"/>
        <v>237.33</v>
      </c>
      <c r="K31" s="199">
        <f t="shared" si="16"/>
        <v>1</v>
      </c>
      <c r="L31" s="190"/>
      <c r="P31" s="240"/>
    </row>
    <row r="32" spans="2:17">
      <c r="B32" s="210">
        <f t="shared" si="2"/>
        <v>2038</v>
      </c>
      <c r="C32" s="211"/>
      <c r="D32" s="199">
        <f t="shared" si="14"/>
        <v>222.45</v>
      </c>
      <c r="E32" s="199">
        <f t="shared" si="14"/>
        <v>30.65</v>
      </c>
      <c r="F32" s="201">
        <f t="shared" si="0"/>
        <v>116.03491591938531</v>
      </c>
      <c r="G32" s="199">
        <f t="shared" si="15"/>
        <v>0</v>
      </c>
      <c r="H32" s="212">
        <f t="shared" si="15"/>
        <v>-4.83</v>
      </c>
      <c r="I32" s="201">
        <f t="shared" si="1"/>
        <v>111.20491591938531</v>
      </c>
      <c r="J32" s="201">
        <f t="shared" si="7"/>
        <v>242.56</v>
      </c>
      <c r="K32" s="199">
        <f t="shared" si="16"/>
        <v>1.02</v>
      </c>
      <c r="L32" s="190"/>
      <c r="P32" s="240"/>
    </row>
    <row r="33" spans="2:16">
      <c r="B33" s="210">
        <f t="shared" si="2"/>
        <v>2039</v>
      </c>
      <c r="C33" s="211"/>
      <c r="D33" s="199">
        <f t="shared" si="14"/>
        <v>227.34</v>
      </c>
      <c r="E33" s="199">
        <f t="shared" si="14"/>
        <v>31.32</v>
      </c>
      <c r="F33" s="201">
        <f t="shared" si="0"/>
        <v>118.58392474005613</v>
      </c>
      <c r="G33" s="199">
        <f t="shared" si="15"/>
        <v>0</v>
      </c>
      <c r="H33" s="212">
        <f t="shared" si="15"/>
        <v>-4.9400000000000004</v>
      </c>
      <c r="I33" s="201">
        <f t="shared" si="1"/>
        <v>113.64392474005614</v>
      </c>
      <c r="J33" s="201">
        <f t="shared" si="7"/>
        <v>247.88</v>
      </c>
      <c r="K33" s="199">
        <f t="shared" si="16"/>
        <v>1.04</v>
      </c>
      <c r="L33" s="190"/>
      <c r="P33" s="240"/>
    </row>
    <row r="34" spans="2:16">
      <c r="B34" s="210">
        <f t="shared" si="2"/>
        <v>2040</v>
      </c>
      <c r="C34" s="211"/>
      <c r="D34" s="199">
        <f t="shared" si="14"/>
        <v>232.34</v>
      </c>
      <c r="E34" s="199">
        <f t="shared" si="14"/>
        <v>32.01</v>
      </c>
      <c r="F34" s="201">
        <f t="shared" si="0"/>
        <v>121.19253268782896</v>
      </c>
      <c r="G34" s="199">
        <f t="shared" si="15"/>
        <v>0</v>
      </c>
      <c r="H34" s="212">
        <f t="shared" si="15"/>
        <v>-5.05</v>
      </c>
      <c r="I34" s="201">
        <f t="shared" si="1"/>
        <v>116.14253268782896</v>
      </c>
      <c r="J34" s="201">
        <f t="shared" si="7"/>
        <v>253.33</v>
      </c>
      <c r="K34" s="199">
        <f t="shared" si="16"/>
        <v>1.06</v>
      </c>
      <c r="L34" s="190"/>
      <c r="P34" s="240"/>
    </row>
    <row r="35" spans="2:16">
      <c r="B35" s="210">
        <f t="shared" si="2"/>
        <v>2041</v>
      </c>
      <c r="C35" s="211"/>
      <c r="D35" s="199">
        <f t="shared" si="14"/>
        <v>237.45</v>
      </c>
      <c r="E35" s="199">
        <f t="shared" si="14"/>
        <v>32.71</v>
      </c>
      <c r="F35" s="201">
        <f t="shared" si="0"/>
        <v>123.85615521446516</v>
      </c>
      <c r="G35" s="199">
        <f t="shared" si="15"/>
        <v>0</v>
      </c>
      <c r="H35" s="212">
        <f t="shared" si="15"/>
        <v>-5.16</v>
      </c>
      <c r="I35" s="201">
        <f t="shared" si="1"/>
        <v>118.69615521446516</v>
      </c>
      <c r="J35" s="201">
        <f t="shared" si="7"/>
        <v>258.89999999999998</v>
      </c>
      <c r="K35" s="199">
        <f t="shared" si="16"/>
        <v>1.08</v>
      </c>
      <c r="L35" s="190"/>
      <c r="P35" s="240"/>
    </row>
    <row r="36" spans="2:16">
      <c r="B36" s="210">
        <f t="shared" si="2"/>
        <v>2042</v>
      </c>
      <c r="C36" s="211"/>
      <c r="D36" s="199">
        <f t="shared" si="14"/>
        <v>242.67</v>
      </c>
      <c r="E36" s="199">
        <f t="shared" si="14"/>
        <v>33.43</v>
      </c>
      <c r="F36" s="201">
        <f t="shared" si="0"/>
        <v>126.5793768682034</v>
      </c>
      <c r="G36" s="199">
        <f t="shared" si="15"/>
        <v>0</v>
      </c>
      <c r="H36" s="212">
        <f t="shared" si="15"/>
        <v>-5.27</v>
      </c>
      <c r="I36" s="201">
        <f t="shared" si="1"/>
        <v>121.3093768682034</v>
      </c>
      <c r="J36" s="201">
        <f t="shared" si="7"/>
        <v>264.60000000000002</v>
      </c>
      <c r="K36" s="199">
        <f t="shared" si="16"/>
        <v>1.1000000000000001</v>
      </c>
      <c r="L36" s="190"/>
      <c r="P36" s="240"/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0.0771567801772526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24.9%)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122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1761.8947998896474</v>
      </c>
      <c r="D55" s="188" t="s">
        <v>115</v>
      </c>
      <c r="H55" s="188" t="s">
        <v>9</v>
      </c>
    </row>
    <row r="56" spans="2:24">
      <c r="B56" s="104" t="s">
        <v>104</v>
      </c>
      <c r="C56" s="225">
        <v>18.739825346529312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0.60299999999999998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 t="s">
        <v>127</v>
      </c>
      <c r="O58" s="69" t="s">
        <v>126</v>
      </c>
      <c r="P58" s="229" t="s">
        <v>128</v>
      </c>
      <c r="Q58" s="69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f>$P$63</f>
        <v>-2.9537611535827537</v>
      </c>
      <c r="D59" s="188" t="s">
        <v>121</v>
      </c>
      <c r="H59" s="188" t="s">
        <v>120</v>
      </c>
      <c r="K59" s="228"/>
      <c r="L59" s="228"/>
      <c r="N59" s="228">
        <f>C55</f>
        <v>1761.8947998896474</v>
      </c>
      <c r="O59" s="248">
        <v>6.910504691716815E-2</v>
      </c>
      <c r="P59" s="242">
        <f>O59*N59/8760/$C$63*1000-O60*N60/8760/$C$63*1000</f>
        <v>-6.5037808590715613</v>
      </c>
      <c r="Q59" s="249"/>
      <c r="R59" s="230"/>
      <c r="S59" s="190"/>
      <c r="T59" s="190"/>
      <c r="U59" s="190"/>
      <c r="V59" s="190"/>
      <c r="W59" s="190"/>
      <c r="X59" s="190"/>
    </row>
    <row r="60" spans="2:24">
      <c r="K60" s="228"/>
      <c r="N60" s="228">
        <f>N59</f>
        <v>1761.8947998896474</v>
      </c>
      <c r="O60" s="248">
        <v>7.7156780177252568E-2</v>
      </c>
      <c r="P60" s="190"/>
      <c r="Q60" s="249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N61" s="235"/>
      <c r="O61" s="235"/>
      <c r="S61" s="190"/>
      <c r="T61" s="190"/>
      <c r="U61" s="190"/>
      <c r="V61" s="190"/>
      <c r="W61" s="190"/>
      <c r="X61" s="190"/>
    </row>
    <row r="62" spans="2:24">
      <c r="C62" s="233">
        <v>7.7156780177252568E-2</v>
      </c>
      <c r="D62" s="188" t="s">
        <v>54</v>
      </c>
      <c r="K62" s="234"/>
      <c r="N62" s="227" t="s">
        <v>127</v>
      </c>
      <c r="O62" s="69" t="s">
        <v>126</v>
      </c>
      <c r="P62" s="229" t="s">
        <v>129</v>
      </c>
    </row>
    <row r="63" spans="2:24">
      <c r="C63" s="239">
        <v>0.249</v>
      </c>
      <c r="D63" s="188" t="s">
        <v>55</v>
      </c>
      <c r="N63" s="228">
        <f>N59</f>
        <v>1761.8947998896474</v>
      </c>
      <c r="O63" s="248">
        <v>7.3499999999999996E-2</v>
      </c>
      <c r="P63" s="242">
        <f>O63*N63/8760/$C$63*1000-O64*N64/8760/$C$63*1000</f>
        <v>-2.9537611535827537</v>
      </c>
      <c r="R63" s="188" t="s">
        <v>130</v>
      </c>
    </row>
    <row r="64" spans="2:24" ht="13.5" thickBot="1">
      <c r="D64" s="231"/>
      <c r="N64" s="228">
        <f>N59</f>
        <v>1761.8947998896474</v>
      </c>
      <c r="O64" s="248">
        <v>7.7156780177252568E-2</v>
      </c>
      <c r="P64" s="190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17">C66+1</f>
        <v>2018</v>
      </c>
      <c r="D67" s="57">
        <v>1.9E-2</v>
      </c>
      <c r="E67" s="104"/>
      <c r="F67" s="129">
        <f t="shared" ref="F67:F74" si="18">F66+1</f>
        <v>2027</v>
      </c>
      <c r="G67" s="57">
        <v>2.3E-2</v>
      </c>
      <c r="H67" s="104"/>
      <c r="I67" s="129">
        <f t="shared" ref="I67:I74" si="19">I66+1</f>
        <v>2036</v>
      </c>
      <c r="J67" s="129"/>
      <c r="K67" s="57">
        <v>2.3E-2</v>
      </c>
    </row>
    <row r="68" spans="3:11">
      <c r="C68" s="129">
        <f t="shared" si="17"/>
        <v>2019</v>
      </c>
      <c r="D68" s="57">
        <v>2.1999999999999999E-2</v>
      </c>
      <c r="E68" s="104"/>
      <c r="F68" s="129">
        <f t="shared" si="18"/>
        <v>2028</v>
      </c>
      <c r="G68" s="57">
        <v>2.3E-2</v>
      </c>
      <c r="H68" s="104"/>
      <c r="I68" s="129">
        <f t="shared" si="19"/>
        <v>2037</v>
      </c>
      <c r="J68" s="129"/>
      <c r="K68" s="57">
        <v>2.1999999999999999E-2</v>
      </c>
    </row>
    <row r="69" spans="3:11">
      <c r="C69" s="129">
        <f t="shared" si="17"/>
        <v>2020</v>
      </c>
      <c r="D69" s="57">
        <v>2.5999999999999999E-2</v>
      </c>
      <c r="E69" s="104"/>
      <c r="F69" s="129">
        <f t="shared" si="18"/>
        <v>2029</v>
      </c>
      <c r="G69" s="57">
        <v>2.3E-2</v>
      </c>
      <c r="H69" s="104"/>
      <c r="I69" s="129">
        <f t="shared" si="19"/>
        <v>2038</v>
      </c>
      <c r="J69" s="129"/>
      <c r="K69" s="57">
        <v>2.1999999999999999E-2</v>
      </c>
    </row>
    <row r="70" spans="3:11">
      <c r="C70" s="129">
        <f t="shared" si="17"/>
        <v>2021</v>
      </c>
      <c r="D70" s="57">
        <v>2.4E-2</v>
      </c>
      <c r="E70" s="104"/>
      <c r="F70" s="129">
        <f t="shared" si="18"/>
        <v>2030</v>
      </c>
      <c r="G70" s="57">
        <v>2.3E-2</v>
      </c>
      <c r="H70" s="104"/>
      <c r="I70" s="129">
        <f t="shared" si="19"/>
        <v>2039</v>
      </c>
      <c r="J70" s="129"/>
      <c r="K70" s="57">
        <v>2.1999999999999999E-2</v>
      </c>
    </row>
    <row r="71" spans="3:11">
      <c r="C71" s="129">
        <f t="shared" si="17"/>
        <v>2022</v>
      </c>
      <c r="D71" s="57">
        <v>2.3E-2</v>
      </c>
      <c r="E71" s="104"/>
      <c r="F71" s="129">
        <f t="shared" si="18"/>
        <v>2031</v>
      </c>
      <c r="G71" s="57">
        <v>2.3E-2</v>
      </c>
      <c r="H71" s="104"/>
      <c r="I71" s="129">
        <f t="shared" si="19"/>
        <v>2040</v>
      </c>
      <c r="J71" s="129"/>
      <c r="K71" s="57">
        <v>2.1999999999999999E-2</v>
      </c>
    </row>
    <row r="72" spans="3:11" s="190" customFormat="1">
      <c r="C72" s="129">
        <f t="shared" si="17"/>
        <v>2023</v>
      </c>
      <c r="D72" s="57">
        <v>2.3E-2</v>
      </c>
      <c r="E72" s="106"/>
      <c r="F72" s="129">
        <f t="shared" si="18"/>
        <v>2032</v>
      </c>
      <c r="G72" s="57">
        <v>2.1999999999999999E-2</v>
      </c>
      <c r="H72" s="106"/>
      <c r="I72" s="129">
        <f t="shared" si="19"/>
        <v>2041</v>
      </c>
      <c r="J72" s="129"/>
      <c r="K72" s="57">
        <v>2.1999999999999999E-2</v>
      </c>
    </row>
    <row r="73" spans="3:11" s="190" customFormat="1">
      <c r="C73" s="129">
        <f t="shared" si="17"/>
        <v>2024</v>
      </c>
      <c r="D73" s="57">
        <v>2.3E-2</v>
      </c>
      <c r="E73" s="106"/>
      <c r="F73" s="129">
        <f t="shared" si="18"/>
        <v>2033</v>
      </c>
      <c r="G73" s="57">
        <v>2.1999999999999999E-2</v>
      </c>
      <c r="H73" s="106"/>
      <c r="I73" s="129">
        <f t="shared" si="19"/>
        <v>2042</v>
      </c>
      <c r="J73" s="129"/>
      <c r="K73" s="57">
        <v>2.1999999999999999E-2</v>
      </c>
    </row>
    <row r="74" spans="3:11" s="190" customFormat="1">
      <c r="C74" s="129">
        <f t="shared" si="17"/>
        <v>2025</v>
      </c>
      <c r="D74" s="57">
        <v>2.3E-2</v>
      </c>
      <c r="E74" s="106"/>
      <c r="F74" s="129">
        <f t="shared" si="18"/>
        <v>2034</v>
      </c>
      <c r="G74" s="57">
        <v>2.3E-2</v>
      </c>
      <c r="H74" s="106"/>
      <c r="I74" s="129">
        <f t="shared" si="19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49</vt:i4>
      </vt:variant>
    </vt:vector>
  </HeadingPairs>
  <TitlesOfParts>
    <vt:vector size="64" baseType="lpstr">
      <vt:lpstr>Table 1</vt:lpstr>
      <vt:lpstr>Table 2</vt:lpstr>
      <vt:lpstr>Table 3 TransCost D2 </vt:lpstr>
      <vt:lpstr>Table 3 WY Wind 2021</vt:lpstr>
      <vt:lpstr>Table 3 DJ Wind 2031</vt:lpstr>
      <vt:lpstr>Table 4</vt:lpstr>
      <vt:lpstr>Table 5</vt:lpstr>
      <vt:lpstr>Table 3 UT Solar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Table 3 ID Wind 2036</vt:lpstr>
      <vt:lpstr>_200_SCCT_UtahN</vt:lpstr>
      <vt:lpstr>_200_SCCT_WYNE</vt:lpstr>
      <vt:lpstr>'Table 2'!_30_Geo_West</vt:lpstr>
      <vt:lpstr>'Table 3 TransCost D2 '!_30_Geo_West</vt:lpstr>
      <vt:lpstr>_30_Geo_West</vt:lpstr>
      <vt:lpstr>'Table 2'!_436_CCCT_WestMain</vt:lpstr>
      <vt:lpstr>'Table 3 TransCost D2 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'Table 2'!Discount_Rate</vt:lpstr>
      <vt:lpstr>Discount_Rate</vt:lpstr>
      <vt:lpstr>'Table 1'!Print_Area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TransCost D2 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'Table 3 TransCost D2 '!Study_Cap_Adj</vt:lpstr>
      <vt:lpstr>Study_Cap_Adj</vt:lpstr>
      <vt:lpstr>'Table 2'!Study_CF</vt:lpstr>
      <vt:lpstr>Study_CF</vt:lpstr>
      <vt:lpstr>'Table 2'!Study_MW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2018-02-07T18:22:02Z</cp:lastPrinted>
  <dcterms:created xsi:type="dcterms:W3CDTF">2001-03-19T15:45:46Z</dcterms:created>
  <dcterms:modified xsi:type="dcterms:W3CDTF">2018-02-22T23:32:30Z</dcterms:modified>
</cp:coreProperties>
</file>