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570" windowHeight="10935" tabRatio="951"/>
  </bookViews>
  <sheets>
    <sheet name="Exhibit SRM-1" sheetId="4" r:id="rId1"/>
  </sheets>
  <definedNames>
    <definedName name="_xlnm._FilterDatabase" localSheetId="0" hidden="1">'Exhibit SRM-1'!$B$5:$L$144</definedName>
    <definedName name="_xlnm.Print_Area" localSheetId="0">'Exhibit SRM-1'!$A$1:$M$149</definedName>
    <definedName name="_xlnm.Print_Titles" localSheetId="0">'Exhibit SRM-1'!$1:$5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8" i="4" l="1"/>
  <c r="L138" i="4" s="1"/>
  <c r="K142" i="4"/>
  <c r="L142" i="4" s="1"/>
  <c r="K136" i="4"/>
  <c r="L136" i="4" s="1"/>
  <c r="K140" i="4"/>
  <c r="L140" i="4" s="1"/>
  <c r="K137" i="4"/>
  <c r="L137" i="4" s="1"/>
  <c r="K139" i="4"/>
  <c r="L139" i="4" s="1"/>
  <c r="K141" i="4"/>
  <c r="L141" i="4" s="1"/>
  <c r="K18" i="4" l="1"/>
  <c r="L18" i="4" s="1"/>
  <c r="K22" i="4"/>
  <c r="L22" i="4" s="1"/>
  <c r="K9" i="4"/>
  <c r="L9" i="4" s="1"/>
  <c r="K19" i="4"/>
  <c r="L19" i="4" s="1"/>
  <c r="K20" i="4"/>
  <c r="L20" i="4" s="1"/>
  <c r="K15" i="4"/>
  <c r="L15" i="4" s="1"/>
  <c r="K23" i="4"/>
  <c r="L23" i="4" s="1"/>
  <c r="K10" i="4"/>
  <c r="L10" i="4" s="1"/>
  <c r="K21" i="4"/>
  <c r="L21" i="4" s="1"/>
  <c r="K86" i="4" l="1"/>
  <c r="L86" i="4" s="1"/>
  <c r="K59" i="4"/>
  <c r="L59" i="4" s="1"/>
  <c r="K75" i="4"/>
  <c r="L75" i="4" s="1"/>
  <c r="K28" i="4"/>
  <c r="L28" i="4" s="1"/>
  <c r="K60" i="4"/>
  <c r="L60" i="4" s="1"/>
  <c r="K45" i="4"/>
  <c r="L45" i="4" s="1"/>
  <c r="K44" i="4" l="1"/>
  <c r="L44" i="4" s="1"/>
  <c r="K109" i="4"/>
  <c r="L109" i="4" s="1"/>
  <c r="K27" i="4"/>
  <c r="L27" i="4" s="1"/>
  <c r="K105" i="4" l="1"/>
  <c r="L105" i="4" s="1"/>
  <c r="K121" i="4"/>
  <c r="L121" i="4" s="1"/>
  <c r="K81" i="4"/>
  <c r="L81" i="4" s="1"/>
  <c r="K119" i="4"/>
  <c r="L119" i="4" s="1"/>
  <c r="K43" i="4"/>
  <c r="L43" i="4" s="1"/>
  <c r="K126" i="4"/>
  <c r="L126" i="4" s="1"/>
  <c r="K38" i="4"/>
  <c r="L38" i="4" s="1"/>
  <c r="K40" i="4"/>
  <c r="L40" i="4" s="1"/>
  <c r="K95" i="4"/>
  <c r="L95" i="4" s="1"/>
  <c r="K80" i="4"/>
  <c r="L80" i="4" s="1"/>
  <c r="K51" i="4"/>
  <c r="L51" i="4" s="1"/>
  <c r="K99" i="4"/>
  <c r="L99" i="4" s="1"/>
  <c r="K68" i="4"/>
  <c r="L68" i="4" s="1"/>
  <c r="K71" i="4"/>
  <c r="L71" i="4" s="1"/>
  <c r="K73" i="4"/>
  <c r="L73" i="4" s="1"/>
  <c r="K53" i="4"/>
  <c r="L53" i="4" s="1"/>
  <c r="K96" i="4"/>
  <c r="L96" i="4" s="1"/>
  <c r="K57" i="4"/>
  <c r="L57" i="4" s="1"/>
  <c r="K66" i="4"/>
  <c r="L66" i="4" s="1"/>
  <c r="K70" i="4"/>
  <c r="L70" i="4" s="1"/>
  <c r="K67" i="4"/>
  <c r="L67" i="4" s="1"/>
  <c r="K69" i="4"/>
  <c r="L69" i="4" s="1"/>
  <c r="K117" i="4"/>
  <c r="L117" i="4" s="1"/>
  <c r="K106" i="4"/>
  <c r="L106" i="4" s="1"/>
  <c r="K84" i="4"/>
  <c r="L84" i="4" s="1"/>
  <c r="K85" i="4"/>
  <c r="L85" i="4" s="1"/>
  <c r="K122" i="4"/>
  <c r="L122" i="4" s="1"/>
  <c r="K56" i="4"/>
  <c r="L56" i="4" s="1"/>
  <c r="K94" i="4"/>
  <c r="L94" i="4" s="1"/>
  <c r="K39" i="4"/>
  <c r="L39" i="4" s="1"/>
  <c r="K35" i="4"/>
  <c r="L35" i="4" s="1"/>
  <c r="K97" i="4"/>
  <c r="L97" i="4" s="1"/>
  <c r="K58" i="4"/>
  <c r="L58" i="4" s="1"/>
  <c r="K118" i="4"/>
  <c r="L118" i="4" s="1"/>
  <c r="K93" i="4"/>
  <c r="L93" i="4" s="1"/>
  <c r="K41" i="4"/>
  <c r="L41" i="4" s="1"/>
  <c r="K52" i="4"/>
  <c r="L52" i="4" s="1"/>
  <c r="K55" i="4"/>
  <c r="L55" i="4" s="1"/>
  <c r="K54" i="4"/>
  <c r="L54" i="4" s="1"/>
  <c r="K72" i="4"/>
  <c r="L72" i="4" s="1"/>
  <c r="K92" i="4"/>
  <c r="L92" i="4" s="1"/>
  <c r="K36" i="4"/>
  <c r="L36" i="4" s="1"/>
  <c r="K37" i="4"/>
  <c r="L37" i="4" s="1"/>
  <c r="K83" i="4"/>
  <c r="L83" i="4" s="1"/>
  <c r="K82" i="4"/>
  <c r="L82" i="4" s="1"/>
  <c r="K98" i="4"/>
  <c r="L98" i="4" s="1"/>
  <c r="K42" i="4"/>
  <c r="L42" i="4" s="1"/>
  <c r="F129" i="4" l="1"/>
  <c r="F101" i="4"/>
  <c r="F131" i="4" l="1"/>
  <c r="K107" i="4" l="1"/>
  <c r="L107" i="4" s="1"/>
  <c r="K48" i="4" l="1"/>
  <c r="L48" i="4" s="1"/>
  <c r="K31" i="4"/>
  <c r="L31" i="4" s="1"/>
  <c r="K63" i="4"/>
  <c r="L63" i="4" s="1"/>
  <c r="K33" i="4"/>
  <c r="L33" i="4" s="1"/>
  <c r="K78" i="4"/>
  <c r="L78" i="4" s="1"/>
  <c r="K123" i="4"/>
  <c r="L123" i="4" s="1"/>
  <c r="K61" i="4"/>
  <c r="L61" i="4" s="1"/>
  <c r="K116" i="4"/>
  <c r="L116" i="4" s="1"/>
  <c r="K88" i="4"/>
  <c r="L88" i="4" s="1"/>
  <c r="K112" i="4"/>
  <c r="L112" i="4" s="1"/>
  <c r="K50" i="4"/>
  <c r="L50" i="4" s="1"/>
  <c r="K46" i="4"/>
  <c r="L46" i="4" s="1"/>
  <c r="K77" i="4"/>
  <c r="L77" i="4" s="1"/>
  <c r="K125" i="4"/>
  <c r="L125" i="4" s="1"/>
  <c r="K104" i="4"/>
  <c r="L104" i="4" s="1"/>
  <c r="K76" i="4"/>
  <c r="L76" i="4" s="1"/>
  <c r="K89" i="4"/>
  <c r="L89" i="4" s="1"/>
  <c r="K29" i="4"/>
  <c r="L29" i="4" s="1"/>
  <c r="K74" i="4" l="1"/>
  <c r="L74" i="4" s="1"/>
  <c r="K34" i="4"/>
  <c r="L34" i="4" s="1"/>
  <c r="K79" i="4"/>
  <c r="L79" i="4" s="1"/>
  <c r="K114" i="4"/>
  <c r="L114" i="4" s="1"/>
  <c r="K115" i="4"/>
  <c r="L115" i="4" s="1"/>
  <c r="K91" i="4"/>
  <c r="L91" i="4" s="1"/>
  <c r="K62" i="4"/>
  <c r="L62" i="4" s="1"/>
  <c r="K47" i="4"/>
  <c r="L47" i="4" s="1"/>
  <c r="K87" i="4"/>
  <c r="L87" i="4" s="1"/>
  <c r="K32" i="4"/>
  <c r="L32" i="4" s="1"/>
  <c r="K64" i="4"/>
  <c r="L64" i="4" s="1"/>
  <c r="K65" i="4"/>
  <c r="L65" i="4" s="1"/>
  <c r="K111" i="4"/>
  <c r="L111" i="4" s="1"/>
  <c r="I101" i="4" l="1"/>
  <c r="G101" i="4" s="1"/>
  <c r="K49" i="4"/>
  <c r="L49" i="4" s="1"/>
  <c r="K30" i="4"/>
  <c r="L30" i="4" s="1"/>
  <c r="J101" i="4"/>
  <c r="H101" i="4" s="1"/>
  <c r="K90" i="4"/>
  <c r="L90" i="4" s="1"/>
  <c r="K108" i="4"/>
  <c r="L108" i="4" s="1"/>
  <c r="K127" i="4" l="1"/>
  <c r="L127" i="4" s="1"/>
  <c r="K101" i="4"/>
  <c r="K124" i="4"/>
  <c r="L124" i="4" s="1"/>
  <c r="I129" i="4"/>
  <c r="G129" i="4" s="1"/>
  <c r="K110" i="4"/>
  <c r="L110" i="4" s="1"/>
  <c r="K113" i="4"/>
  <c r="L113" i="4" s="1"/>
  <c r="K120" i="4"/>
  <c r="L120" i="4" s="1"/>
  <c r="J129" i="4"/>
  <c r="H129" i="4" s="1"/>
  <c r="I131" i="4" l="1"/>
  <c r="G131" i="4" s="1"/>
  <c r="K129" i="4"/>
  <c r="K131" i="4" s="1"/>
  <c r="J131" i="4"/>
  <c r="H131" i="4" s="1"/>
  <c r="L24" i="4" l="1"/>
  <c r="L101" i="4" l="1"/>
  <c r="L129" i="4" l="1"/>
  <c r="L131" i="4" s="1"/>
  <c r="K7" i="4" l="1"/>
  <c r="L7" i="4" s="1"/>
  <c r="L13" i="4" s="1"/>
  <c r="L133" i="4" s="1"/>
  <c r="F13" i="4"/>
  <c r="F133" i="4" s="1"/>
  <c r="I13" i="4"/>
  <c r="G13" i="4" s="1"/>
  <c r="J13" i="4"/>
  <c r="J133" i="4" s="1"/>
  <c r="H13" i="4" l="1"/>
  <c r="I133" i="4"/>
  <c r="G133" i="4" s="1"/>
  <c r="H133" i="4"/>
  <c r="K13" i="4"/>
  <c r="K133" i="4" s="1"/>
</calcChain>
</file>

<file path=xl/sharedStrings.xml><?xml version="1.0" encoding="utf-8"?>
<sst xmlns="http://schemas.openxmlformats.org/spreadsheetml/2006/main" count="372" uniqueCount="53">
  <si>
    <t>Allocation Factor Table</t>
  </si>
  <si>
    <t>Depreciation Rate</t>
  </si>
  <si>
    <t>Total Company Depreciation</t>
  </si>
  <si>
    <t>ALLOCATED</t>
  </si>
  <si>
    <t>Description</t>
  </si>
  <si>
    <t>AF</t>
  </si>
  <si>
    <t>Plant-in-Service</t>
  </si>
  <si>
    <t>EXISTING</t>
  </si>
  <si>
    <t>PROPOSED</t>
  </si>
  <si>
    <t>DIFFERENCE</t>
  </si>
  <si>
    <t>CA</t>
  </si>
  <si>
    <t>OR</t>
  </si>
  <si>
    <t>WA</t>
  </si>
  <si>
    <t>WY</t>
  </si>
  <si>
    <t>UT</t>
  </si>
  <si>
    <t>ID</t>
  </si>
  <si>
    <t>Production Plant</t>
  </si>
  <si>
    <t>Steam Production</t>
  </si>
  <si>
    <t>SG</t>
  </si>
  <si>
    <t>CN</t>
  </si>
  <si>
    <t>Steam Production - Water Rights</t>
  </si>
  <si>
    <t>SE</t>
  </si>
  <si>
    <t>Hydro Production</t>
  </si>
  <si>
    <t>Other Production</t>
  </si>
  <si>
    <t>SO</t>
  </si>
  <si>
    <t>Other Production - Water Rights</t>
  </si>
  <si>
    <t>Total Production Plant</t>
  </si>
  <si>
    <t>Total Production Plant - Depreciable</t>
  </si>
  <si>
    <t>Transmission Plant</t>
  </si>
  <si>
    <t>Distribution Plant</t>
  </si>
  <si>
    <t xml:space="preserve">Distribution </t>
  </si>
  <si>
    <t>Total Distribution</t>
  </si>
  <si>
    <t>General Plant - Vehicles *</t>
  </si>
  <si>
    <t>State</t>
  </si>
  <si>
    <t>Plant in Service</t>
  </si>
  <si>
    <t>General Plant - Vehicles</t>
  </si>
  <si>
    <t>OT</t>
  </si>
  <si>
    <t>Total General Plant - Vehicles*</t>
  </si>
  <si>
    <t>General Plant - All Other</t>
  </si>
  <si>
    <t>Total General Plant - All Other</t>
  </si>
  <si>
    <t>Total General Plant</t>
  </si>
  <si>
    <t>Total Company - Depreciable Plant</t>
  </si>
  <si>
    <t>COLSTRIP RESERVE AMORTIZATION</t>
  </si>
  <si>
    <t>GADSBY RESERVE AMORTIZATION</t>
  </si>
  <si>
    <t>WYOMING -  DISTRIBUTION RESERVE AMORTIZATION</t>
  </si>
  <si>
    <t>UTAH -  DISTRIBUTION RESERVE AMORTIZATION</t>
  </si>
  <si>
    <t>IDAHO -  DISTRIBUTION RESERVE AMORTIZATION</t>
  </si>
  <si>
    <t>Source:  Factors from December 2017 Semi-Annual Report -2017 Protocol and 13 Month Average</t>
  </si>
  <si>
    <t>HUNTER RESERVE AMORTIZATION</t>
  </si>
  <si>
    <t>BLUNDELL RESERVE AMORTIZATION</t>
  </si>
  <si>
    <t>Rocky Mountain Power</t>
  </si>
  <si>
    <t>Depreciation Rate Comparison - Plant Balances as of December 31, 2020</t>
  </si>
  <si>
    <t>* For regulatory purposes, vehicle depreciation is re-classified as operations and maintenance expense.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</si>
</sst>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###,00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</fonts>
  <fills count="2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58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8" fillId="0" borderId="0"/>
    <xf numFmtId="0" fontId="7" fillId="0" borderId="0"/>
    <xf numFmtId="0" fontId="1" fillId="0" borderId="0"/>
    <xf numFmtId="0" fontId="1" fillId="0" borderId="0"/>
    <xf numFmtId="0" fontId="7" fillId="0" borderId="0"/>
    <xf numFmtId="43" fontId="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2" fillId="0" borderId="0"/>
    <xf numFmtId="0" fontId="1" fillId="0" borderId="0"/>
    <xf numFmtId="0" fontId="11" fillId="0" borderId="0"/>
    <xf numFmtId="0" fontId="1" fillId="0" borderId="0"/>
    <xf numFmtId="4" fontId="9" fillId="2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/>
    </xf>
    <xf numFmtId="0" fontId="13" fillId="0" borderId="22" applyNumberFormat="0" applyFont="0" applyFill="0" applyAlignment="0" applyProtection="0"/>
    <xf numFmtId="166" fontId="14" fillId="0" borderId="23" applyNumberFormat="0" applyProtection="0">
      <alignment horizontal="right" vertical="center"/>
    </xf>
    <xf numFmtId="166" fontId="15" fillId="0" borderId="24" applyNumberFormat="0" applyProtection="0">
      <alignment horizontal="right" vertical="center"/>
    </xf>
    <xf numFmtId="0" fontId="15" fillId="3" borderId="22" applyNumberFormat="0" applyAlignment="0" applyProtection="0">
      <alignment horizontal="left" vertical="center" indent="1"/>
    </xf>
    <xf numFmtId="0" fontId="16" fillId="4" borderId="24" applyNumberFormat="0" applyAlignment="0" applyProtection="0">
      <alignment horizontal="left" vertical="center" indent="1"/>
    </xf>
    <xf numFmtId="0" fontId="16" fillId="4" borderId="24" applyNumberFormat="0" applyAlignment="0" applyProtection="0">
      <alignment horizontal="left" vertical="center" indent="1"/>
    </xf>
    <xf numFmtId="0" fontId="17" fillId="0" borderId="25" applyNumberFormat="0" applyFill="0" applyBorder="0" applyAlignment="0" applyProtection="0"/>
    <xf numFmtId="0" fontId="17" fillId="4" borderId="24" applyNumberFormat="0" applyAlignment="0" applyProtection="0">
      <alignment horizontal="left" vertical="center" indent="1"/>
    </xf>
    <xf numFmtId="0" fontId="17" fillId="4" borderId="24" applyNumberFormat="0" applyAlignment="0" applyProtection="0">
      <alignment horizontal="left" vertical="center" indent="1"/>
    </xf>
    <xf numFmtId="166" fontId="18" fillId="5" borderId="23" applyNumberFormat="0" applyBorder="0" applyProtection="0">
      <alignment horizontal="right" vertical="center"/>
    </xf>
    <xf numFmtId="166" fontId="19" fillId="5" borderId="24" applyNumberFormat="0" applyBorder="0" applyProtection="0">
      <alignment horizontal="right" vertical="center"/>
    </xf>
    <xf numFmtId="0" fontId="17" fillId="6" borderId="24" applyNumberFormat="0" applyAlignment="0" applyProtection="0">
      <alignment horizontal="left" vertical="center" indent="1"/>
    </xf>
    <xf numFmtId="166" fontId="19" fillId="6" borderId="24" applyNumberFormat="0" applyProtection="0">
      <alignment horizontal="right" vertical="center"/>
    </xf>
    <xf numFmtId="0" fontId="20" fillId="0" borderId="25" applyBorder="0" applyAlignment="0" applyProtection="0"/>
    <xf numFmtId="166" fontId="21" fillId="7" borderId="26" applyNumberFormat="0" applyBorder="0" applyAlignment="0" applyProtection="0">
      <alignment horizontal="right" vertical="center" indent="1"/>
    </xf>
    <xf numFmtId="166" fontId="22" fillId="8" borderId="26" applyNumberFormat="0" applyBorder="0" applyAlignment="0" applyProtection="0">
      <alignment horizontal="right" vertical="center" indent="1"/>
    </xf>
    <xf numFmtId="166" fontId="22" fillId="9" borderId="26" applyNumberFormat="0" applyBorder="0" applyAlignment="0" applyProtection="0">
      <alignment horizontal="right" vertical="center" indent="1"/>
    </xf>
    <xf numFmtId="166" fontId="23" fillId="10" borderId="26" applyNumberFormat="0" applyBorder="0" applyAlignment="0" applyProtection="0">
      <alignment horizontal="right" vertical="center" indent="1"/>
    </xf>
    <xf numFmtId="166" fontId="23" fillId="11" borderId="26" applyNumberFormat="0" applyBorder="0" applyAlignment="0" applyProtection="0">
      <alignment horizontal="right" vertical="center" indent="1"/>
    </xf>
    <xf numFmtId="166" fontId="23" fillId="12" borderId="26" applyNumberFormat="0" applyBorder="0" applyAlignment="0" applyProtection="0">
      <alignment horizontal="right" vertical="center" indent="1"/>
    </xf>
    <xf numFmtId="166" fontId="24" fillId="13" borderId="26" applyNumberFormat="0" applyBorder="0" applyAlignment="0" applyProtection="0">
      <alignment horizontal="right" vertical="center" indent="1"/>
    </xf>
    <xf numFmtId="166" fontId="24" fillId="14" borderId="26" applyNumberFormat="0" applyBorder="0" applyAlignment="0" applyProtection="0">
      <alignment horizontal="right" vertical="center" indent="1"/>
    </xf>
    <xf numFmtId="166" fontId="24" fillId="15" borderId="26" applyNumberFormat="0" applyBorder="0" applyAlignment="0" applyProtection="0">
      <alignment horizontal="right" vertical="center" indent="1"/>
    </xf>
    <xf numFmtId="0" fontId="16" fillId="16" borderId="22" applyNumberFormat="0" applyAlignment="0" applyProtection="0">
      <alignment horizontal="left" vertical="center" indent="1"/>
    </xf>
    <xf numFmtId="0" fontId="16" fillId="17" borderId="22" applyNumberFormat="0" applyAlignment="0" applyProtection="0">
      <alignment horizontal="left" vertical="center" indent="1"/>
    </xf>
    <xf numFmtId="0" fontId="16" fillId="18" borderId="22" applyNumberFormat="0" applyAlignment="0" applyProtection="0">
      <alignment horizontal="left" vertical="center" indent="1"/>
    </xf>
    <xf numFmtId="0" fontId="16" fillId="5" borderId="22" applyNumberFormat="0" applyAlignment="0" applyProtection="0">
      <alignment horizontal="left" vertical="center" indent="1"/>
    </xf>
    <xf numFmtId="0" fontId="16" fillId="6" borderId="24" applyNumberFormat="0" applyAlignment="0" applyProtection="0">
      <alignment horizontal="left" vertical="center" indent="1"/>
    </xf>
    <xf numFmtId="166" fontId="14" fillId="5" borderId="23" applyNumberFormat="0" applyBorder="0" applyProtection="0">
      <alignment horizontal="right" vertical="center"/>
    </xf>
    <xf numFmtId="166" fontId="15" fillId="5" borderId="24" applyNumberFormat="0" applyBorder="0" applyProtection="0">
      <alignment horizontal="right" vertical="center"/>
    </xf>
    <xf numFmtId="166" fontId="14" fillId="19" borderId="22" applyNumberFormat="0" applyAlignment="0" applyProtection="0">
      <alignment horizontal="left" vertical="center" indent="1"/>
    </xf>
    <xf numFmtId="0" fontId="15" fillId="3" borderId="24" applyNumberFormat="0" applyAlignment="0" applyProtection="0">
      <alignment horizontal="left" vertical="center" indent="1"/>
    </xf>
    <xf numFmtId="0" fontId="16" fillId="6" borderId="24" applyNumberFormat="0" applyAlignment="0" applyProtection="0">
      <alignment horizontal="left" vertical="center" indent="1"/>
    </xf>
    <xf numFmtId="166" fontId="15" fillId="6" borderId="24" applyNumberFormat="0" applyProtection="0">
      <alignment horizontal="right" vertical="center"/>
    </xf>
  </cellStyleXfs>
  <cellXfs count="105">
    <xf numFmtId="0" fontId="0" fillId="0" borderId="0" xfId="0"/>
    <xf numFmtId="165" fontId="1" fillId="0" borderId="6" xfId="4" applyNumberFormat="1" applyFont="1" applyFill="1" applyBorder="1"/>
    <xf numFmtId="165" fontId="1" fillId="0" borderId="0" xfId="4" applyNumberFormat="1" applyFont="1" applyFill="1" applyBorder="1"/>
    <xf numFmtId="165" fontId="1" fillId="0" borderId="12" xfId="4" applyNumberFormat="1" applyFont="1" applyFill="1" applyBorder="1"/>
    <xf numFmtId="0" fontId="5" fillId="0" borderId="0" xfId="1" applyFont="1" applyFill="1"/>
    <xf numFmtId="0" fontId="1" fillId="0" borderId="0" xfId="1" applyFont="1" applyFill="1"/>
    <xf numFmtId="0" fontId="1" fillId="0" borderId="0" xfId="1" applyFont="1" applyFill="1" applyBorder="1"/>
    <xf numFmtId="0" fontId="5" fillId="0" borderId="0" xfId="1" applyFont="1" applyFill="1" applyBorder="1"/>
    <xf numFmtId="164" fontId="1" fillId="0" borderId="19" xfId="0" applyNumberFormat="1" applyFont="1" applyFill="1" applyBorder="1"/>
    <xf numFmtId="49" fontId="1" fillId="0" borderId="15" xfId="3" applyNumberFormat="1" applyFont="1" applyFill="1" applyBorder="1" applyAlignment="1">
      <alignment horizontal="left"/>
    </xf>
    <xf numFmtId="164" fontId="1" fillId="0" borderId="21" xfId="2" applyNumberFormat="1" applyFont="1" applyFill="1" applyBorder="1"/>
    <xf numFmtId="10" fontId="1" fillId="0" borderId="0" xfId="2" applyNumberFormat="1" applyFont="1" applyFill="1" applyBorder="1"/>
    <xf numFmtId="10" fontId="1" fillId="0" borderId="0" xfId="7" applyNumberFormat="1" applyFont="1" applyFill="1" applyBorder="1"/>
    <xf numFmtId="10" fontId="1" fillId="0" borderId="7" xfId="7" applyNumberFormat="1" applyFont="1" applyFill="1" applyBorder="1"/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49" fontId="5" fillId="0" borderId="3" xfId="1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5" fillId="0" borderId="16" xfId="3" applyFont="1" applyFill="1" applyBorder="1"/>
    <xf numFmtId="0" fontId="1" fillId="0" borderId="18" xfId="3" applyFont="1" applyFill="1" applyBorder="1"/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49" fontId="5" fillId="0" borderId="10" xfId="1" applyNumberFormat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1" fillId="0" borderId="15" xfId="3" applyFont="1" applyFill="1" applyBorder="1"/>
    <xf numFmtId="0" fontId="5" fillId="0" borderId="19" xfId="3" applyFont="1" applyFill="1" applyBorder="1" applyAlignment="1">
      <alignment horizontal="center" vertical="center"/>
    </xf>
    <xf numFmtId="43" fontId="1" fillId="0" borderId="4" xfId="1" applyNumberFormat="1" applyFont="1" applyFill="1" applyBorder="1"/>
    <xf numFmtId="49" fontId="1" fillId="0" borderId="15" xfId="3" applyNumberFormat="1" applyFont="1" applyFill="1" applyBorder="1"/>
    <xf numFmtId="49" fontId="1" fillId="0" borderId="12" xfId="1" applyNumberFormat="1" applyFont="1" applyFill="1" applyBorder="1" applyAlignment="1">
      <alignment horizontal="center"/>
    </xf>
    <xf numFmtId="10" fontId="1" fillId="0" borderId="6" xfId="7" applyNumberFormat="1" applyFont="1" applyFill="1" applyBorder="1"/>
    <xf numFmtId="165" fontId="1" fillId="0" borderId="6" xfId="1" applyNumberFormat="1" applyFont="1" applyFill="1" applyBorder="1"/>
    <xf numFmtId="165" fontId="1" fillId="0" borderId="0" xfId="1" applyNumberFormat="1" applyFont="1" applyFill="1" applyBorder="1"/>
    <xf numFmtId="165" fontId="1" fillId="0" borderId="12" xfId="1" applyNumberFormat="1" applyFont="1" applyFill="1" applyBorder="1"/>
    <xf numFmtId="0" fontId="1" fillId="0" borderId="12" xfId="1" applyFont="1" applyFill="1" applyBorder="1"/>
    <xf numFmtId="49" fontId="1" fillId="0" borderId="20" xfId="3" applyNumberFormat="1" applyFont="1" applyFill="1" applyBorder="1"/>
    <xf numFmtId="0" fontId="1" fillId="0" borderId="0" xfId="1" applyFont="1" applyFill="1" applyBorder="1" applyAlignment="1">
      <alignment vertical="top" wrapText="1"/>
    </xf>
    <xf numFmtId="49" fontId="1" fillId="0" borderId="6" xfId="1" applyNumberFormat="1" applyFont="1" applyFill="1" applyBorder="1" applyAlignment="1">
      <alignment horizontal="center"/>
    </xf>
    <xf numFmtId="10" fontId="1" fillId="0" borderId="6" xfId="2" applyNumberFormat="1" applyFont="1" applyFill="1" applyBorder="1"/>
    <xf numFmtId="0" fontId="5" fillId="0" borderId="13" xfId="1" applyFont="1" applyFill="1" applyBorder="1"/>
    <xf numFmtId="0" fontId="5" fillId="0" borderId="14" xfId="1" applyFont="1" applyFill="1" applyBorder="1"/>
    <xf numFmtId="49" fontId="5" fillId="0" borderId="13" xfId="1" applyNumberFormat="1" applyFont="1" applyFill="1" applyBorder="1" applyAlignment="1">
      <alignment horizontal="center"/>
    </xf>
    <xf numFmtId="165" fontId="5" fillId="0" borderId="5" xfId="1" applyNumberFormat="1" applyFont="1" applyFill="1" applyBorder="1"/>
    <xf numFmtId="10" fontId="5" fillId="0" borderId="13" xfId="2" applyNumberFormat="1" applyFont="1" applyFill="1" applyBorder="1"/>
    <xf numFmtId="10" fontId="5" fillId="0" borderId="14" xfId="2" applyNumberFormat="1" applyFont="1" applyFill="1" applyBorder="1"/>
    <xf numFmtId="165" fontId="5" fillId="0" borderId="13" xfId="1" applyNumberFormat="1" applyFont="1" applyFill="1" applyBorder="1"/>
    <xf numFmtId="165" fontId="5" fillId="0" borderId="14" xfId="1" applyNumberFormat="1" applyFont="1" applyFill="1" applyBorder="1"/>
    <xf numFmtId="49" fontId="5" fillId="0" borderId="0" xfId="1" applyNumberFormat="1" applyFont="1" applyFill="1" applyBorder="1" applyAlignment="1">
      <alignment horizontal="center"/>
    </xf>
    <xf numFmtId="165" fontId="5" fillId="0" borderId="0" xfId="1" applyNumberFormat="1" applyFont="1" applyFill="1" applyBorder="1"/>
    <xf numFmtId="10" fontId="5" fillId="0" borderId="0" xfId="2" applyNumberFormat="1" applyFont="1" applyFill="1" applyBorder="1"/>
    <xf numFmtId="0" fontId="5" fillId="0" borderId="0" xfId="3" applyFont="1" applyFill="1" applyBorder="1"/>
    <xf numFmtId="0" fontId="1" fillId="0" borderId="0" xfId="3" applyFont="1" applyFill="1" applyBorder="1"/>
    <xf numFmtId="164" fontId="1" fillId="0" borderId="0" xfId="1" applyNumberFormat="1" applyFont="1" applyFill="1"/>
    <xf numFmtId="10" fontId="5" fillId="0" borderId="5" xfId="2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49" fontId="1" fillId="0" borderId="0" xfId="1" applyNumberFormat="1" applyFont="1" applyFill="1" applyAlignment="1">
      <alignment horizontal="center"/>
    </xf>
    <xf numFmtId="10" fontId="1" fillId="0" borderId="0" xfId="2" applyNumberFormat="1" applyFont="1" applyFill="1"/>
    <xf numFmtId="49" fontId="1" fillId="0" borderId="4" xfId="1" applyNumberFormat="1" applyFont="1" applyFill="1" applyBorder="1" applyAlignment="1">
      <alignment horizontal="center"/>
    </xf>
    <xf numFmtId="43" fontId="1" fillId="0" borderId="4" xfId="1" applyNumberFormat="1" applyFont="1" applyFill="1" applyBorder="1" applyAlignment="1"/>
    <xf numFmtId="10" fontId="1" fillId="0" borderId="1" xfId="2" applyNumberFormat="1" applyFont="1" applyFill="1" applyBorder="1"/>
    <xf numFmtId="10" fontId="1" fillId="0" borderId="3" xfId="2" applyNumberFormat="1" applyFont="1" applyFill="1" applyBorder="1"/>
    <xf numFmtId="43" fontId="1" fillId="0" borderId="1" xfId="1" applyNumberFormat="1" applyFont="1" applyFill="1" applyBorder="1"/>
    <xf numFmtId="43" fontId="1" fillId="0" borderId="2" xfId="1" applyNumberFormat="1" applyFont="1" applyFill="1" applyBorder="1"/>
    <xf numFmtId="0" fontId="1" fillId="0" borderId="0" xfId="1" applyFont="1" applyFill="1" applyBorder="1" applyAlignment="1">
      <alignment horizontal="left" indent="1"/>
    </xf>
    <xf numFmtId="165" fontId="1" fillId="0" borderId="7" xfId="4" applyNumberFormat="1" applyFont="1" applyFill="1" applyBorder="1"/>
    <xf numFmtId="49" fontId="3" fillId="0" borderId="12" xfId="1" applyNumberFormat="1" applyFont="1" applyFill="1" applyBorder="1" applyAlignment="1">
      <alignment horizontal="center"/>
    </xf>
    <xf numFmtId="49" fontId="3" fillId="0" borderId="6" xfId="1" applyNumberFormat="1" applyFont="1" applyFill="1" applyBorder="1" applyAlignment="1">
      <alignment horizontal="center"/>
    </xf>
    <xf numFmtId="165" fontId="3" fillId="0" borderId="12" xfId="4" applyNumberFormat="1" applyFont="1" applyFill="1" applyBorder="1"/>
    <xf numFmtId="0" fontId="5" fillId="0" borderId="1" xfId="1" applyFont="1" applyFill="1" applyBorder="1"/>
    <xf numFmtId="0" fontId="5" fillId="0" borderId="2" xfId="1" applyFont="1" applyFill="1" applyBorder="1"/>
    <xf numFmtId="49" fontId="1" fillId="0" borderId="1" xfId="1" applyNumberFormat="1" applyFont="1" applyFill="1" applyBorder="1" applyAlignment="1">
      <alignment horizontal="center"/>
    </xf>
    <xf numFmtId="165" fontId="5" fillId="0" borderId="2" xfId="1" applyNumberFormat="1" applyFont="1" applyFill="1" applyBorder="1"/>
    <xf numFmtId="10" fontId="5" fillId="0" borderId="2" xfId="2" applyNumberFormat="1" applyFont="1" applyFill="1" applyBorder="1"/>
    <xf numFmtId="165" fontId="1" fillId="0" borderId="2" xfId="9" applyNumberFormat="1" applyFont="1" applyFill="1" applyBorder="1"/>
    <xf numFmtId="165" fontId="1" fillId="0" borderId="2" xfId="1" applyNumberFormat="1" applyFont="1" applyFill="1" applyBorder="1"/>
    <xf numFmtId="165" fontId="1" fillId="0" borderId="4" xfId="4" applyNumberFormat="1" applyFont="1" applyFill="1" applyBorder="1"/>
    <xf numFmtId="0" fontId="5" fillId="0" borderId="6" xfId="1" applyFont="1" applyFill="1" applyBorder="1"/>
    <xf numFmtId="165" fontId="1" fillId="0" borderId="0" xfId="9" applyNumberFormat="1" applyFont="1" applyFill="1" applyBorder="1"/>
    <xf numFmtId="0" fontId="5" fillId="0" borderId="8" xfId="1" applyFont="1" applyFill="1" applyBorder="1"/>
    <xf numFmtId="0" fontId="5" fillId="0" borderId="9" xfId="1" applyFont="1" applyFill="1" applyBorder="1"/>
    <xf numFmtId="49" fontId="1" fillId="0" borderId="8" xfId="1" applyNumberFormat="1" applyFont="1" applyFill="1" applyBorder="1" applyAlignment="1">
      <alignment horizontal="center"/>
    </xf>
    <xf numFmtId="165" fontId="5" fillId="0" borderId="9" xfId="1" applyNumberFormat="1" applyFont="1" applyFill="1" applyBorder="1"/>
    <xf numFmtId="10" fontId="5" fillId="0" borderId="9" xfId="2" applyNumberFormat="1" applyFont="1" applyFill="1" applyBorder="1"/>
    <xf numFmtId="165" fontId="1" fillId="0" borderId="9" xfId="9" applyNumberFormat="1" applyFont="1" applyFill="1" applyBorder="1"/>
    <xf numFmtId="165" fontId="1" fillId="0" borderId="9" xfId="1" applyNumberFormat="1" applyFont="1" applyFill="1" applyBorder="1"/>
    <xf numFmtId="165" fontId="1" fillId="0" borderId="11" xfId="4" applyNumberFormat="1" applyFont="1" applyFill="1" applyBorder="1"/>
    <xf numFmtId="165" fontId="5" fillId="0" borderId="0" xfId="4" applyNumberFormat="1" applyFont="1" applyFill="1"/>
    <xf numFmtId="43" fontId="5" fillId="0" borderId="0" xfId="4" applyNumberFormat="1" applyFont="1" applyFill="1"/>
    <xf numFmtId="43" fontId="4" fillId="0" borderId="0" xfId="1" applyNumberFormat="1" applyFont="1" applyFill="1"/>
    <xf numFmtId="165" fontId="1" fillId="0" borderId="0" xfId="1" applyNumberFormat="1" applyFont="1" applyFill="1"/>
    <xf numFmtId="0" fontId="1" fillId="0" borderId="6" xfId="1" applyFont="1" applyFill="1" applyBorder="1" applyAlignment="1">
      <alignment horizontal="left" indent="1"/>
    </xf>
    <xf numFmtId="0" fontId="1" fillId="0" borderId="6" xfId="1" applyFont="1" applyFill="1" applyBorder="1" applyAlignment="1">
      <alignment horizontal="left" indent="3"/>
    </xf>
    <xf numFmtId="0" fontId="1" fillId="0" borderId="6" xfId="1" applyFont="1" applyFill="1" applyBorder="1"/>
    <xf numFmtId="0" fontId="1" fillId="0" borderId="6" xfId="1" applyFont="1" applyFill="1" applyBorder="1" applyAlignment="1">
      <alignment horizontal="left" indent="2"/>
    </xf>
    <xf numFmtId="0" fontId="3" fillId="0" borderId="0" xfId="1" applyFont="1" applyFill="1" applyBorder="1"/>
    <xf numFmtId="165" fontId="3" fillId="0" borderId="0" xfId="4" applyNumberFormat="1" applyFont="1" applyFill="1" applyBorder="1"/>
    <xf numFmtId="10" fontId="5" fillId="0" borderId="5" xfId="2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1" fillId="0" borderId="17" xfId="3" applyFont="1" applyFill="1" applyBorder="1" applyAlignment="1">
      <alignment horizontal="left" vertical="top" wrapText="1"/>
    </xf>
    <xf numFmtId="0" fontId="1" fillId="0" borderId="0" xfId="3" applyFont="1" applyFill="1" applyBorder="1" applyAlignment="1">
      <alignment horizontal="left" vertical="top" wrapText="1"/>
    </xf>
  </cellXfs>
  <cellStyles count="58">
    <cellStyle name="Comma" xfId="9" builtinId="3"/>
    <cellStyle name="Comma 2" xfId="4"/>
    <cellStyle name="Comma 2 2" xfId="6"/>
    <cellStyle name="Comma 3" xfId="15"/>
    <cellStyle name="Currency 2" xfId="17"/>
    <cellStyle name="Normal" xfId="0" builtinId="0"/>
    <cellStyle name="Normal 2" xfId="3"/>
    <cellStyle name="Normal 2 2" xfId="8"/>
    <cellStyle name="Normal 2 2 2" xfId="19"/>
    <cellStyle name="Normal 2 3" xfId="16"/>
    <cellStyle name="Normal 2 4" xfId="1"/>
    <cellStyle name="Normal 2 5" xfId="18"/>
    <cellStyle name="Normal 23" xfId="20"/>
    <cellStyle name="Normal 3" xfId="5"/>
    <cellStyle name="Normal 3 2" xfId="21"/>
    <cellStyle name="Normal 4" xfId="12"/>
    <cellStyle name="Normal 4 2" xfId="13"/>
    <cellStyle name="Normal 5" xfId="11"/>
    <cellStyle name="Normal 6" xfId="14"/>
    <cellStyle name="Normal 7" xfId="10"/>
    <cellStyle name="Percent" xfId="7" builtinId="5"/>
    <cellStyle name="Percent 2" xfId="2"/>
    <cellStyle name="SAPBEXchaText" xfId="22"/>
    <cellStyle name="SAPBEXtitle" xfId="23"/>
    <cellStyle name="SAPBorder" xfId="24"/>
    <cellStyle name="SAPDataCell" xfId="25"/>
    <cellStyle name="SAPDataTotalCell" xfId="26"/>
    <cellStyle name="SAPDimensionCell" xfId="27"/>
    <cellStyle name="SAPEditableDataCell" xfId="28"/>
    <cellStyle name="SAPEditableDataTotalCell" xfId="29"/>
    <cellStyle name="SAPEmphasized" xfId="30"/>
    <cellStyle name="SAPEmphasizedEditableDataCell" xfId="31"/>
    <cellStyle name="SAPEmphasizedEditableDataTotalCell" xfId="32"/>
    <cellStyle name="SAPEmphasizedLockedDataCell" xfId="33"/>
    <cellStyle name="SAPEmphasizedLockedDataTotalCell" xfId="34"/>
    <cellStyle name="SAPEmphasizedReadonlyDataCell" xfId="35"/>
    <cellStyle name="SAPEmphasizedReadonlyDataTotalCell" xfId="36"/>
    <cellStyle name="SAPEmphasizedTotal" xfId="37"/>
    <cellStyle name="SAPExceptionLevel1" xfId="38"/>
    <cellStyle name="SAPExceptionLevel2" xfId="39"/>
    <cellStyle name="SAPExceptionLevel3" xfId="40"/>
    <cellStyle name="SAPExceptionLevel4" xfId="41"/>
    <cellStyle name="SAPExceptionLevel5" xfId="42"/>
    <cellStyle name="SAPExceptionLevel6" xfId="43"/>
    <cellStyle name="SAPExceptionLevel7" xfId="44"/>
    <cellStyle name="SAPExceptionLevel8" xfId="45"/>
    <cellStyle name="SAPExceptionLevel9" xfId="46"/>
    <cellStyle name="SAPHierarchyCell0" xfId="47"/>
    <cellStyle name="SAPHierarchyCell1" xfId="48"/>
    <cellStyle name="SAPHierarchyCell2" xfId="49"/>
    <cellStyle name="SAPHierarchyCell3" xfId="50"/>
    <cellStyle name="SAPHierarchyCell4" xfId="51"/>
    <cellStyle name="SAPLockedDataCell" xfId="52"/>
    <cellStyle name="SAPLockedDataTotalCell" xfId="53"/>
    <cellStyle name="SAPMemberCell" xfId="54"/>
    <cellStyle name="SAPMemberTotalCell" xfId="55"/>
    <cellStyle name="SAPReadonlyDataCell" xfId="56"/>
    <cellStyle name="SAPReadonlyDataTotalCell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6"/>
  <sheetViews>
    <sheetView tabSelected="1" view="pageBreakPreview" topLeftCell="E1" zoomScale="85" zoomScaleNormal="85" zoomScaleSheetLayoutView="85" workbookViewId="0">
      <selection activeCell="J12" sqref="J12"/>
    </sheetView>
  </sheetViews>
  <sheetFormatPr defaultRowHeight="12.75" x14ac:dyDescent="0.2"/>
  <cols>
    <col min="1" max="1" width="2.42578125" style="5" customWidth="1"/>
    <col min="2" max="2" width="30.7109375" style="5" customWidth="1"/>
    <col min="3" max="3" width="6.42578125" style="5" customWidth="1"/>
    <col min="4" max="4" width="20.140625" style="5" customWidth="1"/>
    <col min="5" max="5" width="7.28515625" style="59" bestFit="1" customWidth="1"/>
    <col min="6" max="6" width="28.85546875" style="5" customWidth="1"/>
    <col min="7" max="7" width="15" style="60" customWidth="1"/>
    <col min="8" max="8" width="11.42578125" style="60" bestFit="1" customWidth="1"/>
    <col min="9" max="9" width="20.140625" style="5" customWidth="1"/>
    <col min="10" max="10" width="19.42578125" style="5" customWidth="1"/>
    <col min="11" max="11" width="18.7109375" style="5" customWidth="1"/>
    <col min="12" max="12" width="21.85546875" style="5" customWidth="1"/>
    <col min="13" max="13" width="2.42578125" style="5" customWidth="1"/>
    <col min="14" max="14" width="9.140625" style="5"/>
    <col min="15" max="15" width="20" style="5" customWidth="1"/>
    <col min="16" max="250" width="9.140625" style="5"/>
    <col min="251" max="251" width="25.42578125" style="5" customWidth="1"/>
    <col min="252" max="252" width="6.42578125" style="5" customWidth="1"/>
    <col min="253" max="253" width="5" style="5" customWidth="1"/>
    <col min="254" max="254" width="7.28515625" style="5" bestFit="1" customWidth="1"/>
    <col min="255" max="255" width="17.5703125" style="5" bestFit="1" customWidth="1"/>
    <col min="256" max="256" width="10.140625" style="5" bestFit="1" customWidth="1"/>
    <col min="257" max="257" width="11.42578125" style="5" bestFit="1" customWidth="1"/>
    <col min="258" max="260" width="14.42578125" style="5" customWidth="1"/>
    <col min="261" max="261" width="13.42578125" style="5" customWidth="1"/>
    <col min="262" max="262" width="2.42578125" style="5" customWidth="1"/>
    <col min="263" max="263" width="9.140625" style="5"/>
    <col min="264" max="264" width="14.7109375" style="5" customWidth="1"/>
    <col min="265" max="506" width="9.140625" style="5"/>
    <col min="507" max="507" width="25.42578125" style="5" customWidth="1"/>
    <col min="508" max="508" width="6.42578125" style="5" customWidth="1"/>
    <col min="509" max="509" width="5" style="5" customWidth="1"/>
    <col min="510" max="510" width="7.28515625" style="5" bestFit="1" customWidth="1"/>
    <col min="511" max="511" width="17.5703125" style="5" bestFit="1" customWidth="1"/>
    <col min="512" max="512" width="10.140625" style="5" bestFit="1" customWidth="1"/>
    <col min="513" max="513" width="11.42578125" style="5" bestFit="1" customWidth="1"/>
    <col min="514" max="516" width="14.42578125" style="5" customWidth="1"/>
    <col min="517" max="517" width="13.42578125" style="5" customWidth="1"/>
    <col min="518" max="518" width="2.42578125" style="5" customWidth="1"/>
    <col min="519" max="519" width="9.140625" style="5"/>
    <col min="520" max="520" width="14.7109375" style="5" customWidth="1"/>
    <col min="521" max="762" width="9.140625" style="5"/>
    <col min="763" max="763" width="25.42578125" style="5" customWidth="1"/>
    <col min="764" max="764" width="6.42578125" style="5" customWidth="1"/>
    <col min="765" max="765" width="5" style="5" customWidth="1"/>
    <col min="766" max="766" width="7.28515625" style="5" bestFit="1" customWidth="1"/>
    <col min="767" max="767" width="17.5703125" style="5" bestFit="1" customWidth="1"/>
    <col min="768" max="768" width="10.140625" style="5" bestFit="1" customWidth="1"/>
    <col min="769" max="769" width="11.42578125" style="5" bestFit="1" customWidth="1"/>
    <col min="770" max="772" width="14.42578125" style="5" customWidth="1"/>
    <col min="773" max="773" width="13.42578125" style="5" customWidth="1"/>
    <col min="774" max="774" width="2.42578125" style="5" customWidth="1"/>
    <col min="775" max="775" width="9.140625" style="5"/>
    <col min="776" max="776" width="14.7109375" style="5" customWidth="1"/>
    <col min="777" max="1018" width="9.140625" style="5"/>
    <col min="1019" max="1019" width="25.42578125" style="5" customWidth="1"/>
    <col min="1020" max="1020" width="6.42578125" style="5" customWidth="1"/>
    <col min="1021" max="1021" width="5" style="5" customWidth="1"/>
    <col min="1022" max="1022" width="7.28515625" style="5" bestFit="1" customWidth="1"/>
    <col min="1023" max="1023" width="17.5703125" style="5" bestFit="1" customWidth="1"/>
    <col min="1024" max="1024" width="10.140625" style="5" bestFit="1" customWidth="1"/>
    <col min="1025" max="1025" width="11.42578125" style="5" bestFit="1" customWidth="1"/>
    <col min="1026" max="1028" width="14.42578125" style="5" customWidth="1"/>
    <col min="1029" max="1029" width="13.42578125" style="5" customWidth="1"/>
    <col min="1030" max="1030" width="2.42578125" style="5" customWidth="1"/>
    <col min="1031" max="1031" width="9.140625" style="5"/>
    <col min="1032" max="1032" width="14.7109375" style="5" customWidth="1"/>
    <col min="1033" max="1274" width="9.140625" style="5"/>
    <col min="1275" max="1275" width="25.42578125" style="5" customWidth="1"/>
    <col min="1276" max="1276" width="6.42578125" style="5" customWidth="1"/>
    <col min="1277" max="1277" width="5" style="5" customWidth="1"/>
    <col min="1278" max="1278" width="7.28515625" style="5" bestFit="1" customWidth="1"/>
    <col min="1279" max="1279" width="17.5703125" style="5" bestFit="1" customWidth="1"/>
    <col min="1280" max="1280" width="10.140625" style="5" bestFit="1" customWidth="1"/>
    <col min="1281" max="1281" width="11.42578125" style="5" bestFit="1" customWidth="1"/>
    <col min="1282" max="1284" width="14.42578125" style="5" customWidth="1"/>
    <col min="1285" max="1285" width="13.42578125" style="5" customWidth="1"/>
    <col min="1286" max="1286" width="2.42578125" style="5" customWidth="1"/>
    <col min="1287" max="1287" width="9.140625" style="5"/>
    <col min="1288" max="1288" width="14.7109375" style="5" customWidth="1"/>
    <col min="1289" max="1530" width="9.140625" style="5"/>
    <col min="1531" max="1531" width="25.42578125" style="5" customWidth="1"/>
    <col min="1532" max="1532" width="6.42578125" style="5" customWidth="1"/>
    <col min="1533" max="1533" width="5" style="5" customWidth="1"/>
    <col min="1534" max="1534" width="7.28515625" style="5" bestFit="1" customWidth="1"/>
    <col min="1535" max="1535" width="17.5703125" style="5" bestFit="1" customWidth="1"/>
    <col min="1536" max="1536" width="10.140625" style="5" bestFit="1" customWidth="1"/>
    <col min="1537" max="1537" width="11.42578125" style="5" bestFit="1" customWidth="1"/>
    <col min="1538" max="1540" width="14.42578125" style="5" customWidth="1"/>
    <col min="1541" max="1541" width="13.42578125" style="5" customWidth="1"/>
    <col min="1542" max="1542" width="2.42578125" style="5" customWidth="1"/>
    <col min="1543" max="1543" width="9.140625" style="5"/>
    <col min="1544" max="1544" width="14.7109375" style="5" customWidth="1"/>
    <col min="1545" max="1786" width="9.140625" style="5"/>
    <col min="1787" max="1787" width="25.42578125" style="5" customWidth="1"/>
    <col min="1788" max="1788" width="6.42578125" style="5" customWidth="1"/>
    <col min="1789" max="1789" width="5" style="5" customWidth="1"/>
    <col min="1790" max="1790" width="7.28515625" style="5" bestFit="1" customWidth="1"/>
    <col min="1791" max="1791" width="17.5703125" style="5" bestFit="1" customWidth="1"/>
    <col min="1792" max="1792" width="10.140625" style="5" bestFit="1" customWidth="1"/>
    <col min="1793" max="1793" width="11.42578125" style="5" bestFit="1" customWidth="1"/>
    <col min="1794" max="1796" width="14.42578125" style="5" customWidth="1"/>
    <col min="1797" max="1797" width="13.42578125" style="5" customWidth="1"/>
    <col min="1798" max="1798" width="2.42578125" style="5" customWidth="1"/>
    <col min="1799" max="1799" width="9.140625" style="5"/>
    <col min="1800" max="1800" width="14.7109375" style="5" customWidth="1"/>
    <col min="1801" max="2042" width="9.140625" style="5"/>
    <col min="2043" max="2043" width="25.42578125" style="5" customWidth="1"/>
    <col min="2044" max="2044" width="6.42578125" style="5" customWidth="1"/>
    <col min="2045" max="2045" width="5" style="5" customWidth="1"/>
    <col min="2046" max="2046" width="7.28515625" style="5" bestFit="1" customWidth="1"/>
    <col min="2047" max="2047" width="17.5703125" style="5" bestFit="1" customWidth="1"/>
    <col min="2048" max="2048" width="10.140625" style="5" bestFit="1" customWidth="1"/>
    <col min="2049" max="2049" width="11.42578125" style="5" bestFit="1" customWidth="1"/>
    <col min="2050" max="2052" width="14.42578125" style="5" customWidth="1"/>
    <col min="2053" max="2053" width="13.42578125" style="5" customWidth="1"/>
    <col min="2054" max="2054" width="2.42578125" style="5" customWidth="1"/>
    <col min="2055" max="2055" width="9.140625" style="5"/>
    <col min="2056" max="2056" width="14.7109375" style="5" customWidth="1"/>
    <col min="2057" max="2298" width="9.140625" style="5"/>
    <col min="2299" max="2299" width="25.42578125" style="5" customWidth="1"/>
    <col min="2300" max="2300" width="6.42578125" style="5" customWidth="1"/>
    <col min="2301" max="2301" width="5" style="5" customWidth="1"/>
    <col min="2302" max="2302" width="7.28515625" style="5" bestFit="1" customWidth="1"/>
    <col min="2303" max="2303" width="17.5703125" style="5" bestFit="1" customWidth="1"/>
    <col min="2304" max="2304" width="10.140625" style="5" bestFit="1" customWidth="1"/>
    <col min="2305" max="2305" width="11.42578125" style="5" bestFit="1" customWidth="1"/>
    <col min="2306" max="2308" width="14.42578125" style="5" customWidth="1"/>
    <col min="2309" max="2309" width="13.42578125" style="5" customWidth="1"/>
    <col min="2310" max="2310" width="2.42578125" style="5" customWidth="1"/>
    <col min="2311" max="2311" width="9.140625" style="5"/>
    <col min="2312" max="2312" width="14.7109375" style="5" customWidth="1"/>
    <col min="2313" max="2554" width="9.140625" style="5"/>
    <col min="2555" max="2555" width="25.42578125" style="5" customWidth="1"/>
    <col min="2556" max="2556" width="6.42578125" style="5" customWidth="1"/>
    <col min="2557" max="2557" width="5" style="5" customWidth="1"/>
    <col min="2558" max="2558" width="7.28515625" style="5" bestFit="1" customWidth="1"/>
    <col min="2559" max="2559" width="17.5703125" style="5" bestFit="1" customWidth="1"/>
    <col min="2560" max="2560" width="10.140625" style="5" bestFit="1" customWidth="1"/>
    <col min="2561" max="2561" width="11.42578125" style="5" bestFit="1" customWidth="1"/>
    <col min="2562" max="2564" width="14.42578125" style="5" customWidth="1"/>
    <col min="2565" max="2565" width="13.42578125" style="5" customWidth="1"/>
    <col min="2566" max="2566" width="2.42578125" style="5" customWidth="1"/>
    <col min="2567" max="2567" width="9.140625" style="5"/>
    <col min="2568" max="2568" width="14.7109375" style="5" customWidth="1"/>
    <col min="2569" max="2810" width="9.140625" style="5"/>
    <col min="2811" max="2811" width="25.42578125" style="5" customWidth="1"/>
    <col min="2812" max="2812" width="6.42578125" style="5" customWidth="1"/>
    <col min="2813" max="2813" width="5" style="5" customWidth="1"/>
    <col min="2814" max="2814" width="7.28515625" style="5" bestFit="1" customWidth="1"/>
    <col min="2815" max="2815" width="17.5703125" style="5" bestFit="1" customWidth="1"/>
    <col min="2816" max="2816" width="10.140625" style="5" bestFit="1" customWidth="1"/>
    <col min="2817" max="2817" width="11.42578125" style="5" bestFit="1" customWidth="1"/>
    <col min="2818" max="2820" width="14.42578125" style="5" customWidth="1"/>
    <col min="2821" max="2821" width="13.42578125" style="5" customWidth="1"/>
    <col min="2822" max="2822" width="2.42578125" style="5" customWidth="1"/>
    <col min="2823" max="2823" width="9.140625" style="5"/>
    <col min="2824" max="2824" width="14.7109375" style="5" customWidth="1"/>
    <col min="2825" max="3066" width="9.140625" style="5"/>
    <col min="3067" max="3067" width="25.42578125" style="5" customWidth="1"/>
    <col min="3068" max="3068" width="6.42578125" style="5" customWidth="1"/>
    <col min="3069" max="3069" width="5" style="5" customWidth="1"/>
    <col min="3070" max="3070" width="7.28515625" style="5" bestFit="1" customWidth="1"/>
    <col min="3071" max="3071" width="17.5703125" style="5" bestFit="1" customWidth="1"/>
    <col min="3072" max="3072" width="10.140625" style="5" bestFit="1" customWidth="1"/>
    <col min="3073" max="3073" width="11.42578125" style="5" bestFit="1" customWidth="1"/>
    <col min="3074" max="3076" width="14.42578125" style="5" customWidth="1"/>
    <col min="3077" max="3077" width="13.42578125" style="5" customWidth="1"/>
    <col min="3078" max="3078" width="2.42578125" style="5" customWidth="1"/>
    <col min="3079" max="3079" width="9.140625" style="5"/>
    <col min="3080" max="3080" width="14.7109375" style="5" customWidth="1"/>
    <col min="3081" max="3322" width="9.140625" style="5"/>
    <col min="3323" max="3323" width="25.42578125" style="5" customWidth="1"/>
    <col min="3324" max="3324" width="6.42578125" style="5" customWidth="1"/>
    <col min="3325" max="3325" width="5" style="5" customWidth="1"/>
    <col min="3326" max="3326" width="7.28515625" style="5" bestFit="1" customWidth="1"/>
    <col min="3327" max="3327" width="17.5703125" style="5" bestFit="1" customWidth="1"/>
    <col min="3328" max="3328" width="10.140625" style="5" bestFit="1" customWidth="1"/>
    <col min="3329" max="3329" width="11.42578125" style="5" bestFit="1" customWidth="1"/>
    <col min="3330" max="3332" width="14.42578125" style="5" customWidth="1"/>
    <col min="3333" max="3333" width="13.42578125" style="5" customWidth="1"/>
    <col min="3334" max="3334" width="2.42578125" style="5" customWidth="1"/>
    <col min="3335" max="3335" width="9.140625" style="5"/>
    <col min="3336" max="3336" width="14.7109375" style="5" customWidth="1"/>
    <col min="3337" max="3578" width="9.140625" style="5"/>
    <col min="3579" max="3579" width="25.42578125" style="5" customWidth="1"/>
    <col min="3580" max="3580" width="6.42578125" style="5" customWidth="1"/>
    <col min="3581" max="3581" width="5" style="5" customWidth="1"/>
    <col min="3582" max="3582" width="7.28515625" style="5" bestFit="1" customWidth="1"/>
    <col min="3583" max="3583" width="17.5703125" style="5" bestFit="1" customWidth="1"/>
    <col min="3584" max="3584" width="10.140625" style="5" bestFit="1" customWidth="1"/>
    <col min="3585" max="3585" width="11.42578125" style="5" bestFit="1" customWidth="1"/>
    <col min="3586" max="3588" width="14.42578125" style="5" customWidth="1"/>
    <col min="3589" max="3589" width="13.42578125" style="5" customWidth="1"/>
    <col min="3590" max="3590" width="2.42578125" style="5" customWidth="1"/>
    <col min="3591" max="3591" width="9.140625" style="5"/>
    <col min="3592" max="3592" width="14.7109375" style="5" customWidth="1"/>
    <col min="3593" max="3834" width="9.140625" style="5"/>
    <col min="3835" max="3835" width="25.42578125" style="5" customWidth="1"/>
    <col min="3836" max="3836" width="6.42578125" style="5" customWidth="1"/>
    <col min="3837" max="3837" width="5" style="5" customWidth="1"/>
    <col min="3838" max="3838" width="7.28515625" style="5" bestFit="1" customWidth="1"/>
    <col min="3839" max="3839" width="17.5703125" style="5" bestFit="1" customWidth="1"/>
    <col min="3840" max="3840" width="10.140625" style="5" bestFit="1" customWidth="1"/>
    <col min="3841" max="3841" width="11.42578125" style="5" bestFit="1" customWidth="1"/>
    <col min="3842" max="3844" width="14.42578125" style="5" customWidth="1"/>
    <col min="3845" max="3845" width="13.42578125" style="5" customWidth="1"/>
    <col min="3846" max="3846" width="2.42578125" style="5" customWidth="1"/>
    <col min="3847" max="3847" width="9.140625" style="5"/>
    <col min="3848" max="3848" width="14.7109375" style="5" customWidth="1"/>
    <col min="3849" max="4090" width="9.140625" style="5"/>
    <col min="4091" max="4091" width="25.42578125" style="5" customWidth="1"/>
    <col min="4092" max="4092" width="6.42578125" style="5" customWidth="1"/>
    <col min="4093" max="4093" width="5" style="5" customWidth="1"/>
    <col min="4094" max="4094" width="7.28515625" style="5" bestFit="1" customWidth="1"/>
    <col min="4095" max="4095" width="17.5703125" style="5" bestFit="1" customWidth="1"/>
    <col min="4096" max="4096" width="10.140625" style="5" bestFit="1" customWidth="1"/>
    <col min="4097" max="4097" width="11.42578125" style="5" bestFit="1" customWidth="1"/>
    <col min="4098" max="4100" width="14.42578125" style="5" customWidth="1"/>
    <col min="4101" max="4101" width="13.42578125" style="5" customWidth="1"/>
    <col min="4102" max="4102" width="2.42578125" style="5" customWidth="1"/>
    <col min="4103" max="4103" width="9.140625" style="5"/>
    <col min="4104" max="4104" width="14.7109375" style="5" customWidth="1"/>
    <col min="4105" max="4346" width="9.140625" style="5"/>
    <col min="4347" max="4347" width="25.42578125" style="5" customWidth="1"/>
    <col min="4348" max="4348" width="6.42578125" style="5" customWidth="1"/>
    <col min="4349" max="4349" width="5" style="5" customWidth="1"/>
    <col min="4350" max="4350" width="7.28515625" style="5" bestFit="1" customWidth="1"/>
    <col min="4351" max="4351" width="17.5703125" style="5" bestFit="1" customWidth="1"/>
    <col min="4352" max="4352" width="10.140625" style="5" bestFit="1" customWidth="1"/>
    <col min="4353" max="4353" width="11.42578125" style="5" bestFit="1" customWidth="1"/>
    <col min="4354" max="4356" width="14.42578125" style="5" customWidth="1"/>
    <col min="4357" max="4357" width="13.42578125" style="5" customWidth="1"/>
    <col min="4358" max="4358" width="2.42578125" style="5" customWidth="1"/>
    <col min="4359" max="4359" width="9.140625" style="5"/>
    <col min="4360" max="4360" width="14.7109375" style="5" customWidth="1"/>
    <col min="4361" max="4602" width="9.140625" style="5"/>
    <col min="4603" max="4603" width="25.42578125" style="5" customWidth="1"/>
    <col min="4604" max="4604" width="6.42578125" style="5" customWidth="1"/>
    <col min="4605" max="4605" width="5" style="5" customWidth="1"/>
    <col min="4606" max="4606" width="7.28515625" style="5" bestFit="1" customWidth="1"/>
    <col min="4607" max="4607" width="17.5703125" style="5" bestFit="1" customWidth="1"/>
    <col min="4608" max="4608" width="10.140625" style="5" bestFit="1" customWidth="1"/>
    <col min="4609" max="4609" width="11.42578125" style="5" bestFit="1" customWidth="1"/>
    <col min="4610" max="4612" width="14.42578125" style="5" customWidth="1"/>
    <col min="4613" max="4613" width="13.42578125" style="5" customWidth="1"/>
    <col min="4614" max="4614" width="2.42578125" style="5" customWidth="1"/>
    <col min="4615" max="4615" width="9.140625" style="5"/>
    <col min="4616" max="4616" width="14.7109375" style="5" customWidth="1"/>
    <col min="4617" max="4858" width="9.140625" style="5"/>
    <col min="4859" max="4859" width="25.42578125" style="5" customWidth="1"/>
    <col min="4860" max="4860" width="6.42578125" style="5" customWidth="1"/>
    <col min="4861" max="4861" width="5" style="5" customWidth="1"/>
    <col min="4862" max="4862" width="7.28515625" style="5" bestFit="1" customWidth="1"/>
    <col min="4863" max="4863" width="17.5703125" style="5" bestFit="1" customWidth="1"/>
    <col min="4864" max="4864" width="10.140625" style="5" bestFit="1" customWidth="1"/>
    <col min="4865" max="4865" width="11.42578125" style="5" bestFit="1" customWidth="1"/>
    <col min="4866" max="4868" width="14.42578125" style="5" customWidth="1"/>
    <col min="4869" max="4869" width="13.42578125" style="5" customWidth="1"/>
    <col min="4870" max="4870" width="2.42578125" style="5" customWidth="1"/>
    <col min="4871" max="4871" width="9.140625" style="5"/>
    <col min="4872" max="4872" width="14.7109375" style="5" customWidth="1"/>
    <col min="4873" max="5114" width="9.140625" style="5"/>
    <col min="5115" max="5115" width="25.42578125" style="5" customWidth="1"/>
    <col min="5116" max="5116" width="6.42578125" style="5" customWidth="1"/>
    <col min="5117" max="5117" width="5" style="5" customWidth="1"/>
    <col min="5118" max="5118" width="7.28515625" style="5" bestFit="1" customWidth="1"/>
    <col min="5119" max="5119" width="17.5703125" style="5" bestFit="1" customWidth="1"/>
    <col min="5120" max="5120" width="10.140625" style="5" bestFit="1" customWidth="1"/>
    <col min="5121" max="5121" width="11.42578125" style="5" bestFit="1" customWidth="1"/>
    <col min="5122" max="5124" width="14.42578125" style="5" customWidth="1"/>
    <col min="5125" max="5125" width="13.42578125" style="5" customWidth="1"/>
    <col min="5126" max="5126" width="2.42578125" style="5" customWidth="1"/>
    <col min="5127" max="5127" width="9.140625" style="5"/>
    <col min="5128" max="5128" width="14.7109375" style="5" customWidth="1"/>
    <col min="5129" max="5370" width="9.140625" style="5"/>
    <col min="5371" max="5371" width="25.42578125" style="5" customWidth="1"/>
    <col min="5372" max="5372" width="6.42578125" style="5" customWidth="1"/>
    <col min="5373" max="5373" width="5" style="5" customWidth="1"/>
    <col min="5374" max="5374" width="7.28515625" style="5" bestFit="1" customWidth="1"/>
    <col min="5375" max="5375" width="17.5703125" style="5" bestFit="1" customWidth="1"/>
    <col min="5376" max="5376" width="10.140625" style="5" bestFit="1" customWidth="1"/>
    <col min="5377" max="5377" width="11.42578125" style="5" bestFit="1" customWidth="1"/>
    <col min="5378" max="5380" width="14.42578125" style="5" customWidth="1"/>
    <col min="5381" max="5381" width="13.42578125" style="5" customWidth="1"/>
    <col min="5382" max="5382" width="2.42578125" style="5" customWidth="1"/>
    <col min="5383" max="5383" width="9.140625" style="5"/>
    <col min="5384" max="5384" width="14.7109375" style="5" customWidth="1"/>
    <col min="5385" max="5626" width="9.140625" style="5"/>
    <col min="5627" max="5627" width="25.42578125" style="5" customWidth="1"/>
    <col min="5628" max="5628" width="6.42578125" style="5" customWidth="1"/>
    <col min="5629" max="5629" width="5" style="5" customWidth="1"/>
    <col min="5630" max="5630" width="7.28515625" style="5" bestFit="1" customWidth="1"/>
    <col min="5631" max="5631" width="17.5703125" style="5" bestFit="1" customWidth="1"/>
    <col min="5632" max="5632" width="10.140625" style="5" bestFit="1" customWidth="1"/>
    <col min="5633" max="5633" width="11.42578125" style="5" bestFit="1" customWidth="1"/>
    <col min="5634" max="5636" width="14.42578125" style="5" customWidth="1"/>
    <col min="5637" max="5637" width="13.42578125" style="5" customWidth="1"/>
    <col min="5638" max="5638" width="2.42578125" style="5" customWidth="1"/>
    <col min="5639" max="5639" width="9.140625" style="5"/>
    <col min="5640" max="5640" width="14.7109375" style="5" customWidth="1"/>
    <col min="5641" max="5882" width="9.140625" style="5"/>
    <col min="5883" max="5883" width="25.42578125" style="5" customWidth="1"/>
    <col min="5884" max="5884" width="6.42578125" style="5" customWidth="1"/>
    <col min="5885" max="5885" width="5" style="5" customWidth="1"/>
    <col min="5886" max="5886" width="7.28515625" style="5" bestFit="1" customWidth="1"/>
    <col min="5887" max="5887" width="17.5703125" style="5" bestFit="1" customWidth="1"/>
    <col min="5888" max="5888" width="10.140625" style="5" bestFit="1" customWidth="1"/>
    <col min="5889" max="5889" width="11.42578125" style="5" bestFit="1" customWidth="1"/>
    <col min="5890" max="5892" width="14.42578125" style="5" customWidth="1"/>
    <col min="5893" max="5893" width="13.42578125" style="5" customWidth="1"/>
    <col min="5894" max="5894" width="2.42578125" style="5" customWidth="1"/>
    <col min="5895" max="5895" width="9.140625" style="5"/>
    <col min="5896" max="5896" width="14.7109375" style="5" customWidth="1"/>
    <col min="5897" max="6138" width="9.140625" style="5"/>
    <col min="6139" max="6139" width="25.42578125" style="5" customWidth="1"/>
    <col min="6140" max="6140" width="6.42578125" style="5" customWidth="1"/>
    <col min="6141" max="6141" width="5" style="5" customWidth="1"/>
    <col min="6142" max="6142" width="7.28515625" style="5" bestFit="1" customWidth="1"/>
    <col min="6143" max="6143" width="17.5703125" style="5" bestFit="1" customWidth="1"/>
    <col min="6144" max="6144" width="10.140625" style="5" bestFit="1" customWidth="1"/>
    <col min="6145" max="6145" width="11.42578125" style="5" bestFit="1" customWidth="1"/>
    <col min="6146" max="6148" width="14.42578125" style="5" customWidth="1"/>
    <col min="6149" max="6149" width="13.42578125" style="5" customWidth="1"/>
    <col min="6150" max="6150" width="2.42578125" style="5" customWidth="1"/>
    <col min="6151" max="6151" width="9.140625" style="5"/>
    <col min="6152" max="6152" width="14.7109375" style="5" customWidth="1"/>
    <col min="6153" max="6394" width="9.140625" style="5"/>
    <col min="6395" max="6395" width="25.42578125" style="5" customWidth="1"/>
    <col min="6396" max="6396" width="6.42578125" style="5" customWidth="1"/>
    <col min="6397" max="6397" width="5" style="5" customWidth="1"/>
    <col min="6398" max="6398" width="7.28515625" style="5" bestFit="1" customWidth="1"/>
    <col min="6399" max="6399" width="17.5703125" style="5" bestFit="1" customWidth="1"/>
    <col min="6400" max="6400" width="10.140625" style="5" bestFit="1" customWidth="1"/>
    <col min="6401" max="6401" width="11.42578125" style="5" bestFit="1" customWidth="1"/>
    <col min="6402" max="6404" width="14.42578125" style="5" customWidth="1"/>
    <col min="6405" max="6405" width="13.42578125" style="5" customWidth="1"/>
    <col min="6406" max="6406" width="2.42578125" style="5" customWidth="1"/>
    <col min="6407" max="6407" width="9.140625" style="5"/>
    <col min="6408" max="6408" width="14.7109375" style="5" customWidth="1"/>
    <col min="6409" max="6650" width="9.140625" style="5"/>
    <col min="6651" max="6651" width="25.42578125" style="5" customWidth="1"/>
    <col min="6652" max="6652" width="6.42578125" style="5" customWidth="1"/>
    <col min="6653" max="6653" width="5" style="5" customWidth="1"/>
    <col min="6654" max="6654" width="7.28515625" style="5" bestFit="1" customWidth="1"/>
    <col min="6655" max="6655" width="17.5703125" style="5" bestFit="1" customWidth="1"/>
    <col min="6656" max="6656" width="10.140625" style="5" bestFit="1" customWidth="1"/>
    <col min="6657" max="6657" width="11.42578125" style="5" bestFit="1" customWidth="1"/>
    <col min="6658" max="6660" width="14.42578125" style="5" customWidth="1"/>
    <col min="6661" max="6661" width="13.42578125" style="5" customWidth="1"/>
    <col min="6662" max="6662" width="2.42578125" style="5" customWidth="1"/>
    <col min="6663" max="6663" width="9.140625" style="5"/>
    <col min="6664" max="6664" width="14.7109375" style="5" customWidth="1"/>
    <col min="6665" max="6906" width="9.140625" style="5"/>
    <col min="6907" max="6907" width="25.42578125" style="5" customWidth="1"/>
    <col min="6908" max="6908" width="6.42578125" style="5" customWidth="1"/>
    <col min="6909" max="6909" width="5" style="5" customWidth="1"/>
    <col min="6910" max="6910" width="7.28515625" style="5" bestFit="1" customWidth="1"/>
    <col min="6911" max="6911" width="17.5703125" style="5" bestFit="1" customWidth="1"/>
    <col min="6912" max="6912" width="10.140625" style="5" bestFit="1" customWidth="1"/>
    <col min="6913" max="6913" width="11.42578125" style="5" bestFit="1" customWidth="1"/>
    <col min="6914" max="6916" width="14.42578125" style="5" customWidth="1"/>
    <col min="6917" max="6917" width="13.42578125" style="5" customWidth="1"/>
    <col min="6918" max="6918" width="2.42578125" style="5" customWidth="1"/>
    <col min="6919" max="6919" width="9.140625" style="5"/>
    <col min="6920" max="6920" width="14.7109375" style="5" customWidth="1"/>
    <col min="6921" max="7162" width="9.140625" style="5"/>
    <col min="7163" max="7163" width="25.42578125" style="5" customWidth="1"/>
    <col min="7164" max="7164" width="6.42578125" style="5" customWidth="1"/>
    <col min="7165" max="7165" width="5" style="5" customWidth="1"/>
    <col min="7166" max="7166" width="7.28515625" style="5" bestFit="1" customWidth="1"/>
    <col min="7167" max="7167" width="17.5703125" style="5" bestFit="1" customWidth="1"/>
    <col min="7168" max="7168" width="10.140625" style="5" bestFit="1" customWidth="1"/>
    <col min="7169" max="7169" width="11.42578125" style="5" bestFit="1" customWidth="1"/>
    <col min="7170" max="7172" width="14.42578125" style="5" customWidth="1"/>
    <col min="7173" max="7173" width="13.42578125" style="5" customWidth="1"/>
    <col min="7174" max="7174" width="2.42578125" style="5" customWidth="1"/>
    <col min="7175" max="7175" width="9.140625" style="5"/>
    <col min="7176" max="7176" width="14.7109375" style="5" customWidth="1"/>
    <col min="7177" max="7418" width="9.140625" style="5"/>
    <col min="7419" max="7419" width="25.42578125" style="5" customWidth="1"/>
    <col min="7420" max="7420" width="6.42578125" style="5" customWidth="1"/>
    <col min="7421" max="7421" width="5" style="5" customWidth="1"/>
    <col min="7422" max="7422" width="7.28515625" style="5" bestFit="1" customWidth="1"/>
    <col min="7423" max="7423" width="17.5703125" style="5" bestFit="1" customWidth="1"/>
    <col min="7424" max="7424" width="10.140625" style="5" bestFit="1" customWidth="1"/>
    <col min="7425" max="7425" width="11.42578125" style="5" bestFit="1" customWidth="1"/>
    <col min="7426" max="7428" width="14.42578125" style="5" customWidth="1"/>
    <col min="7429" max="7429" width="13.42578125" style="5" customWidth="1"/>
    <col min="7430" max="7430" width="2.42578125" style="5" customWidth="1"/>
    <col min="7431" max="7431" width="9.140625" style="5"/>
    <col min="7432" max="7432" width="14.7109375" style="5" customWidth="1"/>
    <col min="7433" max="7674" width="9.140625" style="5"/>
    <col min="7675" max="7675" width="25.42578125" style="5" customWidth="1"/>
    <col min="7676" max="7676" width="6.42578125" style="5" customWidth="1"/>
    <col min="7677" max="7677" width="5" style="5" customWidth="1"/>
    <col min="7678" max="7678" width="7.28515625" style="5" bestFit="1" customWidth="1"/>
    <col min="7679" max="7679" width="17.5703125" style="5" bestFit="1" customWidth="1"/>
    <col min="7680" max="7680" width="10.140625" style="5" bestFit="1" customWidth="1"/>
    <col min="7681" max="7681" width="11.42578125" style="5" bestFit="1" customWidth="1"/>
    <col min="7682" max="7684" width="14.42578125" style="5" customWidth="1"/>
    <col min="7685" max="7685" width="13.42578125" style="5" customWidth="1"/>
    <col min="7686" max="7686" width="2.42578125" style="5" customWidth="1"/>
    <col min="7687" max="7687" width="9.140625" style="5"/>
    <col min="7688" max="7688" width="14.7109375" style="5" customWidth="1"/>
    <col min="7689" max="7930" width="9.140625" style="5"/>
    <col min="7931" max="7931" width="25.42578125" style="5" customWidth="1"/>
    <col min="7932" max="7932" width="6.42578125" style="5" customWidth="1"/>
    <col min="7933" max="7933" width="5" style="5" customWidth="1"/>
    <col min="7934" max="7934" width="7.28515625" style="5" bestFit="1" customWidth="1"/>
    <col min="7935" max="7935" width="17.5703125" style="5" bestFit="1" customWidth="1"/>
    <col min="7936" max="7936" width="10.140625" style="5" bestFit="1" customWidth="1"/>
    <col min="7937" max="7937" width="11.42578125" style="5" bestFit="1" customWidth="1"/>
    <col min="7938" max="7940" width="14.42578125" style="5" customWidth="1"/>
    <col min="7941" max="7941" width="13.42578125" style="5" customWidth="1"/>
    <col min="7942" max="7942" width="2.42578125" style="5" customWidth="1"/>
    <col min="7943" max="7943" width="9.140625" style="5"/>
    <col min="7944" max="7944" width="14.7109375" style="5" customWidth="1"/>
    <col min="7945" max="8186" width="9.140625" style="5"/>
    <col min="8187" max="8187" width="25.42578125" style="5" customWidth="1"/>
    <col min="8188" max="8188" width="6.42578125" style="5" customWidth="1"/>
    <col min="8189" max="8189" width="5" style="5" customWidth="1"/>
    <col min="8190" max="8190" width="7.28515625" style="5" bestFit="1" customWidth="1"/>
    <col min="8191" max="8191" width="17.5703125" style="5" bestFit="1" customWidth="1"/>
    <col min="8192" max="8192" width="10.140625" style="5" bestFit="1" customWidth="1"/>
    <col min="8193" max="8193" width="11.42578125" style="5" bestFit="1" customWidth="1"/>
    <col min="8194" max="8196" width="14.42578125" style="5" customWidth="1"/>
    <col min="8197" max="8197" width="13.42578125" style="5" customWidth="1"/>
    <col min="8198" max="8198" width="2.42578125" style="5" customWidth="1"/>
    <col min="8199" max="8199" width="9.140625" style="5"/>
    <col min="8200" max="8200" width="14.7109375" style="5" customWidth="1"/>
    <col min="8201" max="8442" width="9.140625" style="5"/>
    <col min="8443" max="8443" width="25.42578125" style="5" customWidth="1"/>
    <col min="8444" max="8444" width="6.42578125" style="5" customWidth="1"/>
    <col min="8445" max="8445" width="5" style="5" customWidth="1"/>
    <col min="8446" max="8446" width="7.28515625" style="5" bestFit="1" customWidth="1"/>
    <col min="8447" max="8447" width="17.5703125" style="5" bestFit="1" customWidth="1"/>
    <col min="8448" max="8448" width="10.140625" style="5" bestFit="1" customWidth="1"/>
    <col min="8449" max="8449" width="11.42578125" style="5" bestFit="1" customWidth="1"/>
    <col min="8450" max="8452" width="14.42578125" style="5" customWidth="1"/>
    <col min="8453" max="8453" width="13.42578125" style="5" customWidth="1"/>
    <col min="8454" max="8454" width="2.42578125" style="5" customWidth="1"/>
    <col min="8455" max="8455" width="9.140625" style="5"/>
    <col min="8456" max="8456" width="14.7109375" style="5" customWidth="1"/>
    <col min="8457" max="8698" width="9.140625" style="5"/>
    <col min="8699" max="8699" width="25.42578125" style="5" customWidth="1"/>
    <col min="8700" max="8700" width="6.42578125" style="5" customWidth="1"/>
    <col min="8701" max="8701" width="5" style="5" customWidth="1"/>
    <col min="8702" max="8702" width="7.28515625" style="5" bestFit="1" customWidth="1"/>
    <col min="8703" max="8703" width="17.5703125" style="5" bestFit="1" customWidth="1"/>
    <col min="8704" max="8704" width="10.140625" style="5" bestFit="1" customWidth="1"/>
    <col min="8705" max="8705" width="11.42578125" style="5" bestFit="1" customWidth="1"/>
    <col min="8706" max="8708" width="14.42578125" style="5" customWidth="1"/>
    <col min="8709" max="8709" width="13.42578125" style="5" customWidth="1"/>
    <col min="8710" max="8710" width="2.42578125" style="5" customWidth="1"/>
    <col min="8711" max="8711" width="9.140625" style="5"/>
    <col min="8712" max="8712" width="14.7109375" style="5" customWidth="1"/>
    <col min="8713" max="8954" width="9.140625" style="5"/>
    <col min="8955" max="8955" width="25.42578125" style="5" customWidth="1"/>
    <col min="8956" max="8956" width="6.42578125" style="5" customWidth="1"/>
    <col min="8957" max="8957" width="5" style="5" customWidth="1"/>
    <col min="8958" max="8958" width="7.28515625" style="5" bestFit="1" customWidth="1"/>
    <col min="8959" max="8959" width="17.5703125" style="5" bestFit="1" customWidth="1"/>
    <col min="8960" max="8960" width="10.140625" style="5" bestFit="1" customWidth="1"/>
    <col min="8961" max="8961" width="11.42578125" style="5" bestFit="1" customWidth="1"/>
    <col min="8962" max="8964" width="14.42578125" style="5" customWidth="1"/>
    <col min="8965" max="8965" width="13.42578125" style="5" customWidth="1"/>
    <col min="8966" max="8966" width="2.42578125" style="5" customWidth="1"/>
    <col min="8967" max="8967" width="9.140625" style="5"/>
    <col min="8968" max="8968" width="14.7109375" style="5" customWidth="1"/>
    <col min="8969" max="9210" width="9.140625" style="5"/>
    <col min="9211" max="9211" width="25.42578125" style="5" customWidth="1"/>
    <col min="9212" max="9212" width="6.42578125" style="5" customWidth="1"/>
    <col min="9213" max="9213" width="5" style="5" customWidth="1"/>
    <col min="9214" max="9214" width="7.28515625" style="5" bestFit="1" customWidth="1"/>
    <col min="9215" max="9215" width="17.5703125" style="5" bestFit="1" customWidth="1"/>
    <col min="9216" max="9216" width="10.140625" style="5" bestFit="1" customWidth="1"/>
    <col min="9217" max="9217" width="11.42578125" style="5" bestFit="1" customWidth="1"/>
    <col min="9218" max="9220" width="14.42578125" style="5" customWidth="1"/>
    <col min="9221" max="9221" width="13.42578125" style="5" customWidth="1"/>
    <col min="9222" max="9222" width="2.42578125" style="5" customWidth="1"/>
    <col min="9223" max="9223" width="9.140625" style="5"/>
    <col min="9224" max="9224" width="14.7109375" style="5" customWidth="1"/>
    <col min="9225" max="9466" width="9.140625" style="5"/>
    <col min="9467" max="9467" width="25.42578125" style="5" customWidth="1"/>
    <col min="9468" max="9468" width="6.42578125" style="5" customWidth="1"/>
    <col min="9469" max="9469" width="5" style="5" customWidth="1"/>
    <col min="9470" max="9470" width="7.28515625" style="5" bestFit="1" customWidth="1"/>
    <col min="9471" max="9471" width="17.5703125" style="5" bestFit="1" customWidth="1"/>
    <col min="9472" max="9472" width="10.140625" style="5" bestFit="1" customWidth="1"/>
    <col min="9473" max="9473" width="11.42578125" style="5" bestFit="1" customWidth="1"/>
    <col min="9474" max="9476" width="14.42578125" style="5" customWidth="1"/>
    <col min="9477" max="9477" width="13.42578125" style="5" customWidth="1"/>
    <col min="9478" max="9478" width="2.42578125" style="5" customWidth="1"/>
    <col min="9479" max="9479" width="9.140625" style="5"/>
    <col min="9480" max="9480" width="14.7109375" style="5" customWidth="1"/>
    <col min="9481" max="9722" width="9.140625" style="5"/>
    <col min="9723" max="9723" width="25.42578125" style="5" customWidth="1"/>
    <col min="9724" max="9724" width="6.42578125" style="5" customWidth="1"/>
    <col min="9725" max="9725" width="5" style="5" customWidth="1"/>
    <col min="9726" max="9726" width="7.28515625" style="5" bestFit="1" customWidth="1"/>
    <col min="9727" max="9727" width="17.5703125" style="5" bestFit="1" customWidth="1"/>
    <col min="9728" max="9728" width="10.140625" style="5" bestFit="1" customWidth="1"/>
    <col min="9729" max="9729" width="11.42578125" style="5" bestFit="1" customWidth="1"/>
    <col min="9730" max="9732" width="14.42578125" style="5" customWidth="1"/>
    <col min="9733" max="9733" width="13.42578125" style="5" customWidth="1"/>
    <col min="9734" max="9734" width="2.42578125" style="5" customWidth="1"/>
    <col min="9735" max="9735" width="9.140625" style="5"/>
    <col min="9736" max="9736" width="14.7109375" style="5" customWidth="1"/>
    <col min="9737" max="9978" width="9.140625" style="5"/>
    <col min="9979" max="9979" width="25.42578125" style="5" customWidth="1"/>
    <col min="9980" max="9980" width="6.42578125" style="5" customWidth="1"/>
    <col min="9981" max="9981" width="5" style="5" customWidth="1"/>
    <col min="9982" max="9982" width="7.28515625" style="5" bestFit="1" customWidth="1"/>
    <col min="9983" max="9983" width="17.5703125" style="5" bestFit="1" customWidth="1"/>
    <col min="9984" max="9984" width="10.140625" style="5" bestFit="1" customWidth="1"/>
    <col min="9985" max="9985" width="11.42578125" style="5" bestFit="1" customWidth="1"/>
    <col min="9986" max="9988" width="14.42578125" style="5" customWidth="1"/>
    <col min="9989" max="9989" width="13.42578125" style="5" customWidth="1"/>
    <col min="9990" max="9990" width="2.42578125" style="5" customWidth="1"/>
    <col min="9991" max="9991" width="9.140625" style="5"/>
    <col min="9992" max="9992" width="14.7109375" style="5" customWidth="1"/>
    <col min="9993" max="10234" width="9.140625" style="5"/>
    <col min="10235" max="10235" width="25.42578125" style="5" customWidth="1"/>
    <col min="10236" max="10236" width="6.42578125" style="5" customWidth="1"/>
    <col min="10237" max="10237" width="5" style="5" customWidth="1"/>
    <col min="10238" max="10238" width="7.28515625" style="5" bestFit="1" customWidth="1"/>
    <col min="10239" max="10239" width="17.5703125" style="5" bestFit="1" customWidth="1"/>
    <col min="10240" max="10240" width="10.140625" style="5" bestFit="1" customWidth="1"/>
    <col min="10241" max="10241" width="11.42578125" style="5" bestFit="1" customWidth="1"/>
    <col min="10242" max="10244" width="14.42578125" style="5" customWidth="1"/>
    <col min="10245" max="10245" width="13.42578125" style="5" customWidth="1"/>
    <col min="10246" max="10246" width="2.42578125" style="5" customWidth="1"/>
    <col min="10247" max="10247" width="9.140625" style="5"/>
    <col min="10248" max="10248" width="14.7109375" style="5" customWidth="1"/>
    <col min="10249" max="10490" width="9.140625" style="5"/>
    <col min="10491" max="10491" width="25.42578125" style="5" customWidth="1"/>
    <col min="10492" max="10492" width="6.42578125" style="5" customWidth="1"/>
    <col min="10493" max="10493" width="5" style="5" customWidth="1"/>
    <col min="10494" max="10494" width="7.28515625" style="5" bestFit="1" customWidth="1"/>
    <col min="10495" max="10495" width="17.5703125" style="5" bestFit="1" customWidth="1"/>
    <col min="10496" max="10496" width="10.140625" style="5" bestFit="1" customWidth="1"/>
    <col min="10497" max="10497" width="11.42578125" style="5" bestFit="1" customWidth="1"/>
    <col min="10498" max="10500" width="14.42578125" style="5" customWidth="1"/>
    <col min="10501" max="10501" width="13.42578125" style="5" customWidth="1"/>
    <col min="10502" max="10502" width="2.42578125" style="5" customWidth="1"/>
    <col min="10503" max="10503" width="9.140625" style="5"/>
    <col min="10504" max="10504" width="14.7109375" style="5" customWidth="1"/>
    <col min="10505" max="10746" width="9.140625" style="5"/>
    <col min="10747" max="10747" width="25.42578125" style="5" customWidth="1"/>
    <col min="10748" max="10748" width="6.42578125" style="5" customWidth="1"/>
    <col min="10749" max="10749" width="5" style="5" customWidth="1"/>
    <col min="10750" max="10750" width="7.28515625" style="5" bestFit="1" customWidth="1"/>
    <col min="10751" max="10751" width="17.5703125" style="5" bestFit="1" customWidth="1"/>
    <col min="10752" max="10752" width="10.140625" style="5" bestFit="1" customWidth="1"/>
    <col min="10753" max="10753" width="11.42578125" style="5" bestFit="1" customWidth="1"/>
    <col min="10754" max="10756" width="14.42578125" style="5" customWidth="1"/>
    <col min="10757" max="10757" width="13.42578125" style="5" customWidth="1"/>
    <col min="10758" max="10758" width="2.42578125" style="5" customWidth="1"/>
    <col min="10759" max="10759" width="9.140625" style="5"/>
    <col min="10760" max="10760" width="14.7109375" style="5" customWidth="1"/>
    <col min="10761" max="11002" width="9.140625" style="5"/>
    <col min="11003" max="11003" width="25.42578125" style="5" customWidth="1"/>
    <col min="11004" max="11004" width="6.42578125" style="5" customWidth="1"/>
    <col min="11005" max="11005" width="5" style="5" customWidth="1"/>
    <col min="11006" max="11006" width="7.28515625" style="5" bestFit="1" customWidth="1"/>
    <col min="11007" max="11007" width="17.5703125" style="5" bestFit="1" customWidth="1"/>
    <col min="11008" max="11008" width="10.140625" style="5" bestFit="1" customWidth="1"/>
    <col min="11009" max="11009" width="11.42578125" style="5" bestFit="1" customWidth="1"/>
    <col min="11010" max="11012" width="14.42578125" style="5" customWidth="1"/>
    <col min="11013" max="11013" width="13.42578125" style="5" customWidth="1"/>
    <col min="11014" max="11014" width="2.42578125" style="5" customWidth="1"/>
    <col min="11015" max="11015" width="9.140625" style="5"/>
    <col min="11016" max="11016" width="14.7109375" style="5" customWidth="1"/>
    <col min="11017" max="11258" width="9.140625" style="5"/>
    <col min="11259" max="11259" width="25.42578125" style="5" customWidth="1"/>
    <col min="11260" max="11260" width="6.42578125" style="5" customWidth="1"/>
    <col min="11261" max="11261" width="5" style="5" customWidth="1"/>
    <col min="11262" max="11262" width="7.28515625" style="5" bestFit="1" customWidth="1"/>
    <col min="11263" max="11263" width="17.5703125" style="5" bestFit="1" customWidth="1"/>
    <col min="11264" max="11264" width="10.140625" style="5" bestFit="1" customWidth="1"/>
    <col min="11265" max="11265" width="11.42578125" style="5" bestFit="1" customWidth="1"/>
    <col min="11266" max="11268" width="14.42578125" style="5" customWidth="1"/>
    <col min="11269" max="11269" width="13.42578125" style="5" customWidth="1"/>
    <col min="11270" max="11270" width="2.42578125" style="5" customWidth="1"/>
    <col min="11271" max="11271" width="9.140625" style="5"/>
    <col min="11272" max="11272" width="14.7109375" style="5" customWidth="1"/>
    <col min="11273" max="11514" width="9.140625" style="5"/>
    <col min="11515" max="11515" width="25.42578125" style="5" customWidth="1"/>
    <col min="11516" max="11516" width="6.42578125" style="5" customWidth="1"/>
    <col min="11517" max="11517" width="5" style="5" customWidth="1"/>
    <col min="11518" max="11518" width="7.28515625" style="5" bestFit="1" customWidth="1"/>
    <col min="11519" max="11519" width="17.5703125" style="5" bestFit="1" customWidth="1"/>
    <col min="11520" max="11520" width="10.140625" style="5" bestFit="1" customWidth="1"/>
    <col min="11521" max="11521" width="11.42578125" style="5" bestFit="1" customWidth="1"/>
    <col min="11522" max="11524" width="14.42578125" style="5" customWidth="1"/>
    <col min="11525" max="11525" width="13.42578125" style="5" customWidth="1"/>
    <col min="11526" max="11526" width="2.42578125" style="5" customWidth="1"/>
    <col min="11527" max="11527" width="9.140625" style="5"/>
    <col min="11528" max="11528" width="14.7109375" style="5" customWidth="1"/>
    <col min="11529" max="11770" width="9.140625" style="5"/>
    <col min="11771" max="11771" width="25.42578125" style="5" customWidth="1"/>
    <col min="11772" max="11772" width="6.42578125" style="5" customWidth="1"/>
    <col min="11773" max="11773" width="5" style="5" customWidth="1"/>
    <col min="11774" max="11774" width="7.28515625" style="5" bestFit="1" customWidth="1"/>
    <col min="11775" max="11775" width="17.5703125" style="5" bestFit="1" customWidth="1"/>
    <col min="11776" max="11776" width="10.140625" style="5" bestFit="1" customWidth="1"/>
    <col min="11777" max="11777" width="11.42578125" style="5" bestFit="1" customWidth="1"/>
    <col min="11778" max="11780" width="14.42578125" style="5" customWidth="1"/>
    <col min="11781" max="11781" width="13.42578125" style="5" customWidth="1"/>
    <col min="11782" max="11782" width="2.42578125" style="5" customWidth="1"/>
    <col min="11783" max="11783" width="9.140625" style="5"/>
    <col min="11784" max="11784" width="14.7109375" style="5" customWidth="1"/>
    <col min="11785" max="12026" width="9.140625" style="5"/>
    <col min="12027" max="12027" width="25.42578125" style="5" customWidth="1"/>
    <col min="12028" max="12028" width="6.42578125" style="5" customWidth="1"/>
    <col min="12029" max="12029" width="5" style="5" customWidth="1"/>
    <col min="12030" max="12030" width="7.28515625" style="5" bestFit="1" customWidth="1"/>
    <col min="12031" max="12031" width="17.5703125" style="5" bestFit="1" customWidth="1"/>
    <col min="12032" max="12032" width="10.140625" style="5" bestFit="1" customWidth="1"/>
    <col min="12033" max="12033" width="11.42578125" style="5" bestFit="1" customWidth="1"/>
    <col min="12034" max="12036" width="14.42578125" style="5" customWidth="1"/>
    <col min="12037" max="12037" width="13.42578125" style="5" customWidth="1"/>
    <col min="12038" max="12038" width="2.42578125" style="5" customWidth="1"/>
    <col min="12039" max="12039" width="9.140625" style="5"/>
    <col min="12040" max="12040" width="14.7109375" style="5" customWidth="1"/>
    <col min="12041" max="12282" width="9.140625" style="5"/>
    <col min="12283" max="12283" width="25.42578125" style="5" customWidth="1"/>
    <col min="12284" max="12284" width="6.42578125" style="5" customWidth="1"/>
    <col min="12285" max="12285" width="5" style="5" customWidth="1"/>
    <col min="12286" max="12286" width="7.28515625" style="5" bestFit="1" customWidth="1"/>
    <col min="12287" max="12287" width="17.5703125" style="5" bestFit="1" customWidth="1"/>
    <col min="12288" max="12288" width="10.140625" style="5" bestFit="1" customWidth="1"/>
    <col min="12289" max="12289" width="11.42578125" style="5" bestFit="1" customWidth="1"/>
    <col min="12290" max="12292" width="14.42578125" style="5" customWidth="1"/>
    <col min="12293" max="12293" width="13.42578125" style="5" customWidth="1"/>
    <col min="12294" max="12294" width="2.42578125" style="5" customWidth="1"/>
    <col min="12295" max="12295" width="9.140625" style="5"/>
    <col min="12296" max="12296" width="14.7109375" style="5" customWidth="1"/>
    <col min="12297" max="12538" width="9.140625" style="5"/>
    <col min="12539" max="12539" width="25.42578125" style="5" customWidth="1"/>
    <col min="12540" max="12540" width="6.42578125" style="5" customWidth="1"/>
    <col min="12541" max="12541" width="5" style="5" customWidth="1"/>
    <col min="12542" max="12542" width="7.28515625" style="5" bestFit="1" customWidth="1"/>
    <col min="12543" max="12543" width="17.5703125" style="5" bestFit="1" customWidth="1"/>
    <col min="12544" max="12544" width="10.140625" style="5" bestFit="1" customWidth="1"/>
    <col min="12545" max="12545" width="11.42578125" style="5" bestFit="1" customWidth="1"/>
    <col min="12546" max="12548" width="14.42578125" style="5" customWidth="1"/>
    <col min="12549" max="12549" width="13.42578125" style="5" customWidth="1"/>
    <col min="12550" max="12550" width="2.42578125" style="5" customWidth="1"/>
    <col min="12551" max="12551" width="9.140625" style="5"/>
    <col min="12552" max="12552" width="14.7109375" style="5" customWidth="1"/>
    <col min="12553" max="12794" width="9.140625" style="5"/>
    <col min="12795" max="12795" width="25.42578125" style="5" customWidth="1"/>
    <col min="12796" max="12796" width="6.42578125" style="5" customWidth="1"/>
    <col min="12797" max="12797" width="5" style="5" customWidth="1"/>
    <col min="12798" max="12798" width="7.28515625" style="5" bestFit="1" customWidth="1"/>
    <col min="12799" max="12799" width="17.5703125" style="5" bestFit="1" customWidth="1"/>
    <col min="12800" max="12800" width="10.140625" style="5" bestFit="1" customWidth="1"/>
    <col min="12801" max="12801" width="11.42578125" style="5" bestFit="1" customWidth="1"/>
    <col min="12802" max="12804" width="14.42578125" style="5" customWidth="1"/>
    <col min="12805" max="12805" width="13.42578125" style="5" customWidth="1"/>
    <col min="12806" max="12806" width="2.42578125" style="5" customWidth="1"/>
    <col min="12807" max="12807" width="9.140625" style="5"/>
    <col min="12808" max="12808" width="14.7109375" style="5" customWidth="1"/>
    <col min="12809" max="13050" width="9.140625" style="5"/>
    <col min="13051" max="13051" width="25.42578125" style="5" customWidth="1"/>
    <col min="13052" max="13052" width="6.42578125" style="5" customWidth="1"/>
    <col min="13053" max="13053" width="5" style="5" customWidth="1"/>
    <col min="13054" max="13054" width="7.28515625" style="5" bestFit="1" customWidth="1"/>
    <col min="13055" max="13055" width="17.5703125" style="5" bestFit="1" customWidth="1"/>
    <col min="13056" max="13056" width="10.140625" style="5" bestFit="1" customWidth="1"/>
    <col min="13057" max="13057" width="11.42578125" style="5" bestFit="1" customWidth="1"/>
    <col min="13058" max="13060" width="14.42578125" style="5" customWidth="1"/>
    <col min="13061" max="13061" width="13.42578125" style="5" customWidth="1"/>
    <col min="13062" max="13062" width="2.42578125" style="5" customWidth="1"/>
    <col min="13063" max="13063" width="9.140625" style="5"/>
    <col min="13064" max="13064" width="14.7109375" style="5" customWidth="1"/>
    <col min="13065" max="13306" width="9.140625" style="5"/>
    <col min="13307" max="13307" width="25.42578125" style="5" customWidth="1"/>
    <col min="13308" max="13308" width="6.42578125" style="5" customWidth="1"/>
    <col min="13309" max="13309" width="5" style="5" customWidth="1"/>
    <col min="13310" max="13310" width="7.28515625" style="5" bestFit="1" customWidth="1"/>
    <col min="13311" max="13311" width="17.5703125" style="5" bestFit="1" customWidth="1"/>
    <col min="13312" max="13312" width="10.140625" style="5" bestFit="1" customWidth="1"/>
    <col min="13313" max="13313" width="11.42578125" style="5" bestFit="1" customWidth="1"/>
    <col min="13314" max="13316" width="14.42578125" style="5" customWidth="1"/>
    <col min="13317" max="13317" width="13.42578125" style="5" customWidth="1"/>
    <col min="13318" max="13318" width="2.42578125" style="5" customWidth="1"/>
    <col min="13319" max="13319" width="9.140625" style="5"/>
    <col min="13320" max="13320" width="14.7109375" style="5" customWidth="1"/>
    <col min="13321" max="13562" width="9.140625" style="5"/>
    <col min="13563" max="13563" width="25.42578125" style="5" customWidth="1"/>
    <col min="13564" max="13564" width="6.42578125" style="5" customWidth="1"/>
    <col min="13565" max="13565" width="5" style="5" customWidth="1"/>
    <col min="13566" max="13566" width="7.28515625" style="5" bestFit="1" customWidth="1"/>
    <col min="13567" max="13567" width="17.5703125" style="5" bestFit="1" customWidth="1"/>
    <col min="13568" max="13568" width="10.140625" style="5" bestFit="1" customWidth="1"/>
    <col min="13569" max="13569" width="11.42578125" style="5" bestFit="1" customWidth="1"/>
    <col min="13570" max="13572" width="14.42578125" style="5" customWidth="1"/>
    <col min="13573" max="13573" width="13.42578125" style="5" customWidth="1"/>
    <col min="13574" max="13574" width="2.42578125" style="5" customWidth="1"/>
    <col min="13575" max="13575" width="9.140625" style="5"/>
    <col min="13576" max="13576" width="14.7109375" style="5" customWidth="1"/>
    <col min="13577" max="13818" width="9.140625" style="5"/>
    <col min="13819" max="13819" width="25.42578125" style="5" customWidth="1"/>
    <col min="13820" max="13820" width="6.42578125" style="5" customWidth="1"/>
    <col min="13821" max="13821" width="5" style="5" customWidth="1"/>
    <col min="13822" max="13822" width="7.28515625" style="5" bestFit="1" customWidth="1"/>
    <col min="13823" max="13823" width="17.5703125" style="5" bestFit="1" customWidth="1"/>
    <col min="13824" max="13824" width="10.140625" style="5" bestFit="1" customWidth="1"/>
    <col min="13825" max="13825" width="11.42578125" style="5" bestFit="1" customWidth="1"/>
    <col min="13826" max="13828" width="14.42578125" style="5" customWidth="1"/>
    <col min="13829" max="13829" width="13.42578125" style="5" customWidth="1"/>
    <col min="13830" max="13830" width="2.42578125" style="5" customWidth="1"/>
    <col min="13831" max="13831" width="9.140625" style="5"/>
    <col min="13832" max="13832" width="14.7109375" style="5" customWidth="1"/>
    <col min="13833" max="14074" width="9.140625" style="5"/>
    <col min="14075" max="14075" width="25.42578125" style="5" customWidth="1"/>
    <col min="14076" max="14076" width="6.42578125" style="5" customWidth="1"/>
    <col min="14077" max="14077" width="5" style="5" customWidth="1"/>
    <col min="14078" max="14078" width="7.28515625" style="5" bestFit="1" customWidth="1"/>
    <col min="14079" max="14079" width="17.5703125" style="5" bestFit="1" customWidth="1"/>
    <col min="14080" max="14080" width="10.140625" style="5" bestFit="1" customWidth="1"/>
    <col min="14081" max="14081" width="11.42578125" style="5" bestFit="1" customWidth="1"/>
    <col min="14082" max="14084" width="14.42578125" style="5" customWidth="1"/>
    <col min="14085" max="14085" width="13.42578125" style="5" customWidth="1"/>
    <col min="14086" max="14086" width="2.42578125" style="5" customWidth="1"/>
    <col min="14087" max="14087" width="9.140625" style="5"/>
    <col min="14088" max="14088" width="14.7109375" style="5" customWidth="1"/>
    <col min="14089" max="14330" width="9.140625" style="5"/>
    <col min="14331" max="14331" width="25.42578125" style="5" customWidth="1"/>
    <col min="14332" max="14332" width="6.42578125" style="5" customWidth="1"/>
    <col min="14333" max="14333" width="5" style="5" customWidth="1"/>
    <col min="14334" max="14334" width="7.28515625" style="5" bestFit="1" customWidth="1"/>
    <col min="14335" max="14335" width="17.5703125" style="5" bestFit="1" customWidth="1"/>
    <col min="14336" max="14336" width="10.140625" style="5" bestFit="1" customWidth="1"/>
    <col min="14337" max="14337" width="11.42578125" style="5" bestFit="1" customWidth="1"/>
    <col min="14338" max="14340" width="14.42578125" style="5" customWidth="1"/>
    <col min="14341" max="14341" width="13.42578125" style="5" customWidth="1"/>
    <col min="14342" max="14342" width="2.42578125" style="5" customWidth="1"/>
    <col min="14343" max="14343" width="9.140625" style="5"/>
    <col min="14344" max="14344" width="14.7109375" style="5" customWidth="1"/>
    <col min="14345" max="14586" width="9.140625" style="5"/>
    <col min="14587" max="14587" width="25.42578125" style="5" customWidth="1"/>
    <col min="14588" max="14588" width="6.42578125" style="5" customWidth="1"/>
    <col min="14589" max="14589" width="5" style="5" customWidth="1"/>
    <col min="14590" max="14590" width="7.28515625" style="5" bestFit="1" customWidth="1"/>
    <col min="14591" max="14591" width="17.5703125" style="5" bestFit="1" customWidth="1"/>
    <col min="14592" max="14592" width="10.140625" style="5" bestFit="1" customWidth="1"/>
    <col min="14593" max="14593" width="11.42578125" style="5" bestFit="1" customWidth="1"/>
    <col min="14594" max="14596" width="14.42578125" style="5" customWidth="1"/>
    <col min="14597" max="14597" width="13.42578125" style="5" customWidth="1"/>
    <col min="14598" max="14598" width="2.42578125" style="5" customWidth="1"/>
    <col min="14599" max="14599" width="9.140625" style="5"/>
    <col min="14600" max="14600" width="14.7109375" style="5" customWidth="1"/>
    <col min="14601" max="14842" width="9.140625" style="5"/>
    <col min="14843" max="14843" width="25.42578125" style="5" customWidth="1"/>
    <col min="14844" max="14844" width="6.42578125" style="5" customWidth="1"/>
    <col min="14845" max="14845" width="5" style="5" customWidth="1"/>
    <col min="14846" max="14846" width="7.28515625" style="5" bestFit="1" customWidth="1"/>
    <col min="14847" max="14847" width="17.5703125" style="5" bestFit="1" customWidth="1"/>
    <col min="14848" max="14848" width="10.140625" style="5" bestFit="1" customWidth="1"/>
    <col min="14849" max="14849" width="11.42578125" style="5" bestFit="1" customWidth="1"/>
    <col min="14850" max="14852" width="14.42578125" style="5" customWidth="1"/>
    <col min="14853" max="14853" width="13.42578125" style="5" customWidth="1"/>
    <col min="14854" max="14854" width="2.42578125" style="5" customWidth="1"/>
    <col min="14855" max="14855" width="9.140625" style="5"/>
    <col min="14856" max="14856" width="14.7109375" style="5" customWidth="1"/>
    <col min="14857" max="15098" width="9.140625" style="5"/>
    <col min="15099" max="15099" width="25.42578125" style="5" customWidth="1"/>
    <col min="15100" max="15100" width="6.42578125" style="5" customWidth="1"/>
    <col min="15101" max="15101" width="5" style="5" customWidth="1"/>
    <col min="15102" max="15102" width="7.28515625" style="5" bestFit="1" customWidth="1"/>
    <col min="15103" max="15103" width="17.5703125" style="5" bestFit="1" customWidth="1"/>
    <col min="15104" max="15104" width="10.140625" style="5" bestFit="1" customWidth="1"/>
    <col min="15105" max="15105" width="11.42578125" style="5" bestFit="1" customWidth="1"/>
    <col min="15106" max="15108" width="14.42578125" style="5" customWidth="1"/>
    <col min="15109" max="15109" width="13.42578125" style="5" customWidth="1"/>
    <col min="15110" max="15110" width="2.42578125" style="5" customWidth="1"/>
    <col min="15111" max="15111" width="9.140625" style="5"/>
    <col min="15112" max="15112" width="14.7109375" style="5" customWidth="1"/>
    <col min="15113" max="15354" width="9.140625" style="5"/>
    <col min="15355" max="15355" width="25.42578125" style="5" customWidth="1"/>
    <col min="15356" max="15356" width="6.42578125" style="5" customWidth="1"/>
    <col min="15357" max="15357" width="5" style="5" customWidth="1"/>
    <col min="15358" max="15358" width="7.28515625" style="5" bestFit="1" customWidth="1"/>
    <col min="15359" max="15359" width="17.5703125" style="5" bestFit="1" customWidth="1"/>
    <col min="15360" max="15360" width="10.140625" style="5" bestFit="1" customWidth="1"/>
    <col min="15361" max="15361" width="11.42578125" style="5" bestFit="1" customWidth="1"/>
    <col min="15362" max="15364" width="14.42578125" style="5" customWidth="1"/>
    <col min="15365" max="15365" width="13.42578125" style="5" customWidth="1"/>
    <col min="15366" max="15366" width="2.42578125" style="5" customWidth="1"/>
    <col min="15367" max="15367" width="9.140625" style="5"/>
    <col min="15368" max="15368" width="14.7109375" style="5" customWidth="1"/>
    <col min="15369" max="15610" width="9.140625" style="5"/>
    <col min="15611" max="15611" width="25.42578125" style="5" customWidth="1"/>
    <col min="15612" max="15612" width="6.42578125" style="5" customWidth="1"/>
    <col min="15613" max="15613" width="5" style="5" customWidth="1"/>
    <col min="15614" max="15614" width="7.28515625" style="5" bestFit="1" customWidth="1"/>
    <col min="15615" max="15615" width="17.5703125" style="5" bestFit="1" customWidth="1"/>
    <col min="15616" max="15616" width="10.140625" style="5" bestFit="1" customWidth="1"/>
    <col min="15617" max="15617" width="11.42578125" style="5" bestFit="1" customWidth="1"/>
    <col min="15618" max="15620" width="14.42578125" style="5" customWidth="1"/>
    <col min="15621" max="15621" width="13.42578125" style="5" customWidth="1"/>
    <col min="15622" max="15622" width="2.42578125" style="5" customWidth="1"/>
    <col min="15623" max="15623" width="9.140625" style="5"/>
    <col min="15624" max="15624" width="14.7109375" style="5" customWidth="1"/>
    <col min="15625" max="15866" width="9.140625" style="5"/>
    <col min="15867" max="15867" width="25.42578125" style="5" customWidth="1"/>
    <col min="15868" max="15868" width="6.42578125" style="5" customWidth="1"/>
    <col min="15869" max="15869" width="5" style="5" customWidth="1"/>
    <col min="15870" max="15870" width="7.28515625" style="5" bestFit="1" customWidth="1"/>
    <col min="15871" max="15871" width="17.5703125" style="5" bestFit="1" customWidth="1"/>
    <col min="15872" max="15872" width="10.140625" style="5" bestFit="1" customWidth="1"/>
    <col min="15873" max="15873" width="11.42578125" style="5" bestFit="1" customWidth="1"/>
    <col min="15874" max="15876" width="14.42578125" style="5" customWidth="1"/>
    <col min="15877" max="15877" width="13.42578125" style="5" customWidth="1"/>
    <col min="15878" max="15878" width="2.42578125" style="5" customWidth="1"/>
    <col min="15879" max="15879" width="9.140625" style="5"/>
    <col min="15880" max="15880" width="14.7109375" style="5" customWidth="1"/>
    <col min="15881" max="16122" width="9.140625" style="5"/>
    <col min="16123" max="16123" width="25.42578125" style="5" customWidth="1"/>
    <col min="16124" max="16124" width="6.42578125" style="5" customWidth="1"/>
    <col min="16125" max="16125" width="5" style="5" customWidth="1"/>
    <col min="16126" max="16126" width="7.28515625" style="5" bestFit="1" customWidth="1"/>
    <col min="16127" max="16127" width="17.5703125" style="5" bestFit="1" customWidth="1"/>
    <col min="16128" max="16128" width="10.140625" style="5" bestFit="1" customWidth="1"/>
    <col min="16129" max="16129" width="11.42578125" style="5" bestFit="1" customWidth="1"/>
    <col min="16130" max="16132" width="14.42578125" style="5" customWidth="1"/>
    <col min="16133" max="16133" width="13.42578125" style="5" customWidth="1"/>
    <col min="16134" max="16134" width="2.42578125" style="5" customWidth="1"/>
    <col min="16135" max="16135" width="9.140625" style="5"/>
    <col min="16136" max="16136" width="14.7109375" style="5" customWidth="1"/>
    <col min="16137" max="16384" width="9.140625" style="5"/>
  </cols>
  <sheetData>
    <row r="1" spans="1:17" x14ac:dyDescent="0.2">
      <c r="A1" s="4" t="s">
        <v>50</v>
      </c>
      <c r="C1" s="4"/>
      <c r="D1" s="4"/>
    </row>
    <row r="2" spans="1:17" x14ac:dyDescent="0.2">
      <c r="A2" s="5" t="s">
        <v>51</v>
      </c>
      <c r="N2" s="6"/>
      <c r="O2" s="6"/>
    </row>
    <row r="3" spans="1:17" ht="13.5" thickBot="1" x14ac:dyDescent="0.25">
      <c r="N3" s="53"/>
      <c r="O3" s="54"/>
    </row>
    <row r="4" spans="1:17" x14ac:dyDescent="0.2">
      <c r="B4" s="14"/>
      <c r="C4" s="15"/>
      <c r="D4" s="16"/>
      <c r="E4" s="17"/>
      <c r="F4" s="18"/>
      <c r="G4" s="100" t="s">
        <v>1</v>
      </c>
      <c r="H4" s="100"/>
      <c r="I4" s="101" t="s">
        <v>2</v>
      </c>
      <c r="J4" s="101"/>
      <c r="K4" s="102"/>
      <c r="L4" s="19" t="s">
        <v>3</v>
      </c>
      <c r="M4" s="20"/>
      <c r="N4" s="21" t="s">
        <v>0</v>
      </c>
      <c r="O4" s="22"/>
    </row>
    <row r="5" spans="1:17" x14ac:dyDescent="0.2">
      <c r="B5" s="23" t="s">
        <v>4</v>
      </c>
      <c r="C5" s="24"/>
      <c r="D5" s="25"/>
      <c r="E5" s="26" t="s">
        <v>5</v>
      </c>
      <c r="F5" s="27" t="s">
        <v>6</v>
      </c>
      <c r="G5" s="56" t="s">
        <v>7</v>
      </c>
      <c r="H5" s="56" t="s">
        <v>8</v>
      </c>
      <c r="I5" s="57" t="s">
        <v>7</v>
      </c>
      <c r="J5" s="57" t="s">
        <v>8</v>
      </c>
      <c r="K5" s="58" t="s">
        <v>9</v>
      </c>
      <c r="L5" s="19" t="s">
        <v>14</v>
      </c>
      <c r="M5" s="20"/>
      <c r="N5" s="28"/>
      <c r="O5" s="29" t="s">
        <v>14</v>
      </c>
    </row>
    <row r="6" spans="1:17" x14ac:dyDescent="0.2">
      <c r="B6" s="80" t="s">
        <v>16</v>
      </c>
      <c r="C6" s="6"/>
      <c r="D6" s="6"/>
      <c r="E6" s="61"/>
      <c r="F6" s="62"/>
      <c r="G6" s="63"/>
      <c r="H6" s="64"/>
      <c r="I6" s="65"/>
      <c r="J6" s="66"/>
      <c r="K6" s="66"/>
      <c r="L6" s="30"/>
      <c r="M6" s="6"/>
      <c r="N6" s="31" t="s">
        <v>10</v>
      </c>
      <c r="O6" s="8">
        <v>0</v>
      </c>
    </row>
    <row r="7" spans="1:17" x14ac:dyDescent="0.2">
      <c r="B7" s="94" t="s">
        <v>17</v>
      </c>
      <c r="C7" s="6"/>
      <c r="D7" s="6"/>
      <c r="E7" s="32" t="s">
        <v>18</v>
      </c>
      <c r="F7" s="3">
        <v>7224199492.1700029</v>
      </c>
      <c r="G7" s="12">
        <v>3.4041607968681609E-2</v>
      </c>
      <c r="H7" s="13">
        <v>5.8015068998891549E-2</v>
      </c>
      <c r="I7" s="2">
        <v>245923367</v>
      </c>
      <c r="J7" s="2">
        <v>419112432</v>
      </c>
      <c r="K7" s="2">
        <f>J7-I7</f>
        <v>173189065</v>
      </c>
      <c r="L7" s="3">
        <f>VLOOKUP(E7,$N$6:$O$15,2,0)*K7</f>
        <v>75344448.186931074</v>
      </c>
      <c r="M7" s="6"/>
      <c r="N7" s="9" t="s">
        <v>19</v>
      </c>
      <c r="O7" s="8">
        <v>0.47223472031822666</v>
      </c>
      <c r="Q7" s="55"/>
    </row>
    <row r="8" spans="1:17" x14ac:dyDescent="0.2">
      <c r="B8" s="94" t="s">
        <v>20</v>
      </c>
      <c r="C8" s="6"/>
      <c r="D8" s="6"/>
      <c r="E8" s="32"/>
      <c r="F8" s="3">
        <v>35638062.689999998</v>
      </c>
      <c r="G8" s="12"/>
      <c r="H8" s="13"/>
      <c r="I8" s="2"/>
      <c r="J8" s="2"/>
      <c r="K8" s="2"/>
      <c r="L8" s="3"/>
      <c r="M8" s="6"/>
      <c r="N8" s="31" t="s">
        <v>15</v>
      </c>
      <c r="O8" s="8">
        <v>0</v>
      </c>
    </row>
    <row r="9" spans="1:17" x14ac:dyDescent="0.2">
      <c r="B9" s="94" t="s">
        <v>22</v>
      </c>
      <c r="C9" s="6"/>
      <c r="D9" s="6"/>
      <c r="E9" s="32" t="s">
        <v>18</v>
      </c>
      <c r="F9" s="3">
        <v>995097430.92000031</v>
      </c>
      <c r="G9" s="12">
        <v>3.0091185113719065E-2</v>
      </c>
      <c r="H9" s="12">
        <v>3.0617786927488726E-2</v>
      </c>
      <c r="I9" s="1">
        <v>29943661</v>
      </c>
      <c r="J9" s="2">
        <v>30467681.112</v>
      </c>
      <c r="K9" s="2">
        <f>J9-I9</f>
        <v>524020.11199999973</v>
      </c>
      <c r="L9" s="3">
        <f>VLOOKUP(E9,$N$6:$O$15,2,0)*K9</f>
        <v>227970.54870348654</v>
      </c>
      <c r="M9" s="6"/>
      <c r="N9" s="31" t="s">
        <v>11</v>
      </c>
      <c r="O9" s="8">
        <v>0</v>
      </c>
    </row>
    <row r="10" spans="1:17" x14ac:dyDescent="0.2">
      <c r="B10" s="94" t="s">
        <v>23</v>
      </c>
      <c r="C10" s="6"/>
      <c r="D10" s="6"/>
      <c r="E10" s="32" t="s">
        <v>18</v>
      </c>
      <c r="F10" s="3">
        <v>5075636836.5099993</v>
      </c>
      <c r="G10" s="12">
        <v>3.2136283042692164E-2</v>
      </c>
      <c r="H10" s="12">
        <v>4.01500327080382E-2</v>
      </c>
      <c r="I10" s="1">
        <v>163112102</v>
      </c>
      <c r="J10" s="2">
        <v>203786985</v>
      </c>
      <c r="K10" s="2">
        <f>J10-I10</f>
        <v>40674883</v>
      </c>
      <c r="L10" s="3">
        <f>VLOOKUP(E10,$N$6:$O$15,2,0)*K10</f>
        <v>17695266.238102179</v>
      </c>
      <c r="M10" s="6"/>
      <c r="N10" s="9" t="s">
        <v>21</v>
      </c>
      <c r="O10" s="8">
        <v>0.42600764170270039</v>
      </c>
      <c r="Q10" s="55"/>
    </row>
    <row r="11" spans="1:17" x14ac:dyDescent="0.2">
      <c r="B11" s="94" t="s">
        <v>25</v>
      </c>
      <c r="C11" s="6"/>
      <c r="D11" s="6"/>
      <c r="E11" s="32"/>
      <c r="F11" s="3">
        <v>32709324.829999998</v>
      </c>
      <c r="G11" s="12"/>
      <c r="H11" s="13"/>
      <c r="I11" s="35"/>
      <c r="J11" s="35"/>
      <c r="K11" s="35"/>
      <c r="L11" s="3"/>
      <c r="N11" s="9" t="s">
        <v>18</v>
      </c>
      <c r="O11" s="8">
        <v>0.43504160142518855</v>
      </c>
      <c r="Q11" s="55"/>
    </row>
    <row r="12" spans="1:17" x14ac:dyDescent="0.2">
      <c r="B12" s="95" t="s">
        <v>26</v>
      </c>
      <c r="C12" s="6"/>
      <c r="D12" s="6"/>
      <c r="E12" s="32"/>
      <c r="F12" s="3">
        <v>13363281147.120001</v>
      </c>
      <c r="G12" s="33"/>
      <c r="H12" s="13"/>
      <c r="I12" s="34"/>
      <c r="J12" s="35"/>
      <c r="K12" s="35"/>
      <c r="L12" s="36"/>
      <c r="N12" s="9" t="s">
        <v>24</v>
      </c>
      <c r="O12" s="8">
        <v>0.43113965464678539</v>
      </c>
      <c r="Q12" s="55"/>
    </row>
    <row r="13" spans="1:17" x14ac:dyDescent="0.2">
      <c r="B13" s="95" t="s">
        <v>27</v>
      </c>
      <c r="C13" s="6"/>
      <c r="D13" s="6"/>
      <c r="E13" s="32"/>
      <c r="F13" s="3">
        <f>F12-F11-F8</f>
        <v>13294933759.6</v>
      </c>
      <c r="G13" s="12">
        <f>I13/F13</f>
        <v>3.3018527052308337E-2</v>
      </c>
      <c r="H13" s="12">
        <f>J13/F13</f>
        <v>4.9144065696470049E-2</v>
      </c>
      <c r="I13" s="34">
        <f>SUM(I7:I11)</f>
        <v>438979130</v>
      </c>
      <c r="J13" s="35">
        <f>SUM(J7:J11)</f>
        <v>653367098.11199999</v>
      </c>
      <c r="K13" s="35">
        <f>SUM(K7:K11)</f>
        <v>214387968.11199999</v>
      </c>
      <c r="L13" s="36">
        <f>SUM(L7:L11)</f>
        <v>93267684.973736748</v>
      </c>
      <c r="N13" s="31" t="s">
        <v>14</v>
      </c>
      <c r="O13" s="8">
        <v>1</v>
      </c>
    </row>
    <row r="14" spans="1:17" x14ac:dyDescent="0.2">
      <c r="B14" s="96"/>
      <c r="C14" s="6"/>
      <c r="D14" s="6"/>
      <c r="E14" s="32"/>
      <c r="F14" s="3"/>
      <c r="G14" s="33"/>
      <c r="H14" s="12"/>
      <c r="I14" s="34"/>
      <c r="J14" s="35"/>
      <c r="K14" s="35"/>
      <c r="L14" s="37"/>
      <c r="N14" s="31" t="s">
        <v>12</v>
      </c>
      <c r="O14" s="8">
        <v>0</v>
      </c>
    </row>
    <row r="15" spans="1:17" ht="13.5" thickBot="1" x14ac:dyDescent="0.25">
      <c r="B15" s="80" t="s">
        <v>28</v>
      </c>
      <c r="C15" s="6"/>
      <c r="D15" s="6"/>
      <c r="E15" s="32" t="s">
        <v>18</v>
      </c>
      <c r="F15" s="3">
        <v>7375554754.5500002</v>
      </c>
      <c r="G15" s="12">
        <v>1.77E-2</v>
      </c>
      <c r="H15" s="12">
        <v>1.9E-2</v>
      </c>
      <c r="I15" s="34">
        <v>130435713</v>
      </c>
      <c r="J15" s="35">
        <v>139796277</v>
      </c>
      <c r="K15" s="35">
        <f>J15-I15</f>
        <v>9360564</v>
      </c>
      <c r="L15" s="3">
        <f>VLOOKUP(E15,$N$6:$O$15,2,0)*K15</f>
        <v>4072234.7528029685</v>
      </c>
      <c r="N15" s="38" t="s">
        <v>13</v>
      </c>
      <c r="O15" s="10">
        <v>0</v>
      </c>
    </row>
    <row r="16" spans="1:17" x14ac:dyDescent="0.2">
      <c r="B16" s="96"/>
      <c r="C16" s="6"/>
      <c r="D16" s="6"/>
      <c r="E16" s="32"/>
      <c r="F16" s="2"/>
      <c r="G16" s="33"/>
      <c r="H16" s="13"/>
      <c r="I16" s="34"/>
      <c r="J16" s="35"/>
      <c r="K16" s="35"/>
      <c r="L16" s="37"/>
      <c r="N16" s="103" t="s">
        <v>47</v>
      </c>
      <c r="O16" s="103"/>
    </row>
    <row r="17" spans="2:15" x14ac:dyDescent="0.2">
      <c r="B17" s="80" t="s">
        <v>29</v>
      </c>
      <c r="C17" s="6"/>
      <c r="D17" s="6"/>
      <c r="E17" s="32"/>
      <c r="F17" s="2"/>
      <c r="G17" s="33"/>
      <c r="H17" s="13"/>
      <c r="I17" s="34"/>
      <c r="J17" s="35"/>
      <c r="K17" s="35"/>
      <c r="L17" s="37"/>
      <c r="N17" s="104"/>
      <c r="O17" s="104"/>
    </row>
    <row r="18" spans="2:15" ht="12.75" customHeight="1" x14ac:dyDescent="0.2">
      <c r="B18" s="94" t="s">
        <v>30</v>
      </c>
      <c r="C18" s="6"/>
      <c r="D18" s="6"/>
      <c r="E18" s="32" t="s">
        <v>10</v>
      </c>
      <c r="F18" s="3">
        <v>280326705.57999992</v>
      </c>
      <c r="G18" s="12">
        <v>2.6699999999999998E-2</v>
      </c>
      <c r="H18" s="13">
        <v>2.7000000000000003E-2</v>
      </c>
      <c r="I18" s="2">
        <v>7472463</v>
      </c>
      <c r="J18" s="2">
        <v>7570061</v>
      </c>
      <c r="K18" s="2">
        <f>J18-I18</f>
        <v>97598</v>
      </c>
      <c r="L18" s="3">
        <f t="shared" ref="L18:L23" si="0">VLOOKUP(E18,$N$6:$O$15,2,0)*K18</f>
        <v>0</v>
      </c>
      <c r="N18" s="104"/>
      <c r="O18" s="104"/>
    </row>
    <row r="19" spans="2:15" ht="12.75" customHeight="1" x14ac:dyDescent="0.2">
      <c r="B19" s="94" t="s">
        <v>30</v>
      </c>
      <c r="C19" s="6"/>
      <c r="D19" s="6"/>
      <c r="E19" s="32" t="s">
        <v>11</v>
      </c>
      <c r="F19" s="3">
        <v>2243678193.8700004</v>
      </c>
      <c r="G19" s="12">
        <v>2.52E-2</v>
      </c>
      <c r="H19" s="13">
        <v>2.5699999999999997E-2</v>
      </c>
      <c r="I19" s="2">
        <v>56492130</v>
      </c>
      <c r="J19" s="2">
        <v>57702243</v>
      </c>
      <c r="K19" s="2">
        <f t="shared" ref="K19:K23" si="1">J19-I19</f>
        <v>1210113</v>
      </c>
      <c r="L19" s="3">
        <f t="shared" si="0"/>
        <v>0</v>
      </c>
      <c r="N19" s="104"/>
      <c r="O19" s="104"/>
    </row>
    <row r="20" spans="2:15" ht="12.75" customHeight="1" x14ac:dyDescent="0.2">
      <c r="B20" s="94" t="s">
        <v>30</v>
      </c>
      <c r="C20" s="6"/>
      <c r="D20" s="6"/>
      <c r="E20" s="32" t="s">
        <v>12</v>
      </c>
      <c r="F20" s="3">
        <v>526113489.95000005</v>
      </c>
      <c r="G20" s="12">
        <v>2.76E-2</v>
      </c>
      <c r="H20" s="13">
        <v>2.7400000000000001E-2</v>
      </c>
      <c r="I20" s="2">
        <v>14526469</v>
      </c>
      <c r="J20" s="2">
        <v>14411610</v>
      </c>
      <c r="K20" s="2">
        <f t="shared" si="1"/>
        <v>-114859</v>
      </c>
      <c r="L20" s="3">
        <f t="shared" si="0"/>
        <v>0</v>
      </c>
      <c r="N20" s="104"/>
      <c r="O20" s="104"/>
    </row>
    <row r="21" spans="2:15" ht="12.75" customHeight="1" x14ac:dyDescent="0.2">
      <c r="B21" s="94" t="s">
        <v>30</v>
      </c>
      <c r="C21" s="6"/>
      <c r="D21" s="6"/>
      <c r="E21" s="32" t="s">
        <v>13</v>
      </c>
      <c r="F21" s="3">
        <v>783969877.82000017</v>
      </c>
      <c r="G21" s="12">
        <v>2.9655413629728729E-2</v>
      </c>
      <c r="H21" s="13">
        <v>2.7910514956065554E-2</v>
      </c>
      <c r="I21" s="2">
        <v>23248951</v>
      </c>
      <c r="J21" s="2">
        <v>21881003</v>
      </c>
      <c r="K21" s="2">
        <f t="shared" si="1"/>
        <v>-1367948</v>
      </c>
      <c r="L21" s="3">
        <f t="shared" si="0"/>
        <v>0</v>
      </c>
      <c r="N21" s="39"/>
    </row>
    <row r="22" spans="2:15" ht="12.75" customHeight="1" x14ac:dyDescent="0.2">
      <c r="B22" s="94" t="s">
        <v>30</v>
      </c>
      <c r="C22" s="6"/>
      <c r="D22" s="6"/>
      <c r="E22" s="32" t="s">
        <v>14</v>
      </c>
      <c r="F22" s="3">
        <v>3160310243.8699999</v>
      </c>
      <c r="G22" s="12">
        <v>2.6247540146065541E-2</v>
      </c>
      <c r="H22" s="13">
        <v>2.629430137790556E-2</v>
      </c>
      <c r="I22" s="2">
        <v>82950370</v>
      </c>
      <c r="J22" s="2">
        <v>83098150</v>
      </c>
      <c r="K22" s="2">
        <f t="shared" si="1"/>
        <v>147780</v>
      </c>
      <c r="L22" s="3">
        <f t="shared" si="0"/>
        <v>147780</v>
      </c>
      <c r="N22" s="39"/>
    </row>
    <row r="23" spans="2:15" ht="12.75" customHeight="1" x14ac:dyDescent="0.2">
      <c r="B23" s="94" t="s">
        <v>30</v>
      </c>
      <c r="C23" s="6"/>
      <c r="D23" s="6"/>
      <c r="E23" s="32" t="s">
        <v>15</v>
      </c>
      <c r="F23" s="3">
        <v>386446631.75</v>
      </c>
      <c r="G23" s="12">
        <v>2.7051569715227566E-2</v>
      </c>
      <c r="H23" s="13">
        <v>2.6300542338728767E-2</v>
      </c>
      <c r="I23" s="2">
        <v>10453988</v>
      </c>
      <c r="J23" s="2">
        <v>10163756</v>
      </c>
      <c r="K23" s="2">
        <f t="shared" si="1"/>
        <v>-290232</v>
      </c>
      <c r="L23" s="3">
        <f t="shared" si="0"/>
        <v>0</v>
      </c>
      <c r="N23" s="39"/>
    </row>
    <row r="24" spans="2:15" ht="12.75" customHeight="1" x14ac:dyDescent="0.2">
      <c r="B24" s="97" t="s">
        <v>31</v>
      </c>
      <c r="C24" s="67"/>
      <c r="D24" s="67"/>
      <c r="E24" s="32"/>
      <c r="F24" s="68">
        <v>7380845142.8400002</v>
      </c>
      <c r="G24" s="12">
        <v>2.643929891813343E-2</v>
      </c>
      <c r="H24" s="12">
        <v>2.6396275660788972E-2</v>
      </c>
      <c r="I24" s="1">
        <v>195144371</v>
      </c>
      <c r="J24" s="2">
        <v>194826823</v>
      </c>
      <c r="K24" s="2">
        <v>-317548</v>
      </c>
      <c r="L24" s="3">
        <f t="shared" ref="L24" si="2">SUM(L18:L23)</f>
        <v>147780</v>
      </c>
    </row>
    <row r="25" spans="2:15" ht="12.75" customHeight="1" x14ac:dyDescent="0.2">
      <c r="B25" s="96"/>
      <c r="C25" s="6"/>
      <c r="D25" s="6"/>
      <c r="E25" s="32"/>
      <c r="F25" s="2"/>
      <c r="G25" s="41"/>
      <c r="H25" s="11"/>
      <c r="I25" s="34"/>
      <c r="J25" s="35"/>
      <c r="K25" s="35"/>
      <c r="L25" s="37"/>
    </row>
    <row r="26" spans="2:15" x14ac:dyDescent="0.2">
      <c r="B26" s="80" t="s">
        <v>32</v>
      </c>
      <c r="C26" s="6"/>
      <c r="D26" s="98" t="s">
        <v>33</v>
      </c>
      <c r="E26" s="69" t="s">
        <v>5</v>
      </c>
      <c r="F26" s="99" t="s">
        <v>34</v>
      </c>
      <c r="G26" s="41"/>
      <c r="H26" s="11"/>
      <c r="I26" s="34"/>
      <c r="J26" s="35"/>
      <c r="K26" s="35"/>
      <c r="L26" s="37"/>
    </row>
    <row r="27" spans="2:15" x14ac:dyDescent="0.2">
      <c r="B27" s="97" t="s">
        <v>35</v>
      </c>
      <c r="C27" s="6">
        <v>392.1</v>
      </c>
      <c r="D27" s="6" t="s">
        <v>10</v>
      </c>
      <c r="E27" s="40" t="s">
        <v>10</v>
      </c>
      <c r="F27" s="3">
        <v>852235.96899489313</v>
      </c>
      <c r="G27" s="11">
        <v>3.4799999999999998E-2</v>
      </c>
      <c r="H27" s="11">
        <v>8.6300000000000002E-2</v>
      </c>
      <c r="I27" s="1">
        <v>29657.811721022277</v>
      </c>
      <c r="J27" s="2">
        <v>73547.964124259277</v>
      </c>
      <c r="K27" s="35">
        <f>J27-I27</f>
        <v>43890.152403237</v>
      </c>
      <c r="L27" s="3">
        <f t="shared" ref="L27:L58" si="3">VLOOKUP(E27,$N$6:$O$15,2,0)*K27</f>
        <v>0</v>
      </c>
    </row>
    <row r="28" spans="2:15" x14ac:dyDescent="0.2">
      <c r="B28" s="97" t="s">
        <v>35</v>
      </c>
      <c r="C28" s="6">
        <v>392.1</v>
      </c>
      <c r="D28" s="6" t="s">
        <v>10</v>
      </c>
      <c r="E28" s="40" t="s">
        <v>18</v>
      </c>
      <c r="F28" s="3">
        <v>304035.2510051069</v>
      </c>
      <c r="G28" s="11">
        <v>3.4799999999999998E-2</v>
      </c>
      <c r="H28" s="11">
        <v>8.6300000000000002E-2</v>
      </c>
      <c r="I28" s="1">
        <v>10580.42673497772</v>
      </c>
      <c r="J28" s="2">
        <v>26238.242161740727</v>
      </c>
      <c r="K28" s="35">
        <f t="shared" ref="K28:K92" si="4">J28-I28</f>
        <v>15657.815426763007</v>
      </c>
      <c r="L28" s="3">
        <f t="shared" si="3"/>
        <v>6811.8010980790004</v>
      </c>
    </row>
    <row r="29" spans="2:15" x14ac:dyDescent="0.2">
      <c r="B29" s="97" t="s">
        <v>35</v>
      </c>
      <c r="C29" s="6">
        <v>392.1</v>
      </c>
      <c r="D29" s="6" t="s">
        <v>15</v>
      </c>
      <c r="E29" s="40" t="s">
        <v>15</v>
      </c>
      <c r="F29" s="3">
        <v>2295198.4384405832</v>
      </c>
      <c r="G29" s="11">
        <v>4.2800000000000005E-2</v>
      </c>
      <c r="H29" s="11">
        <v>8.7300000000000003E-2</v>
      </c>
      <c r="I29" s="1">
        <v>98234.493165256965</v>
      </c>
      <c r="J29" s="2">
        <v>200370.82367586292</v>
      </c>
      <c r="K29" s="35">
        <f t="shared" si="4"/>
        <v>102136.33051060596</v>
      </c>
      <c r="L29" s="3">
        <f t="shared" si="3"/>
        <v>0</v>
      </c>
    </row>
    <row r="30" spans="2:15" x14ac:dyDescent="0.2">
      <c r="B30" s="97" t="s">
        <v>35</v>
      </c>
      <c r="C30" s="6">
        <v>392.1</v>
      </c>
      <c r="D30" s="6" t="s">
        <v>15</v>
      </c>
      <c r="E30" s="40" t="s">
        <v>18</v>
      </c>
      <c r="F30" s="3">
        <v>768932.44155941717</v>
      </c>
      <c r="G30" s="11">
        <v>4.2800000000000005E-2</v>
      </c>
      <c r="H30" s="11">
        <v>8.7300000000000003E-2</v>
      </c>
      <c r="I30" s="1">
        <v>32910.308498743056</v>
      </c>
      <c r="J30" s="2">
        <v>67127.802148137125</v>
      </c>
      <c r="K30" s="35">
        <f t="shared" si="4"/>
        <v>34217.49364939407</v>
      </c>
      <c r="L30" s="3">
        <f t="shared" si="3"/>
        <v>14886.033233988615</v>
      </c>
    </row>
    <row r="31" spans="2:15" x14ac:dyDescent="0.2">
      <c r="B31" s="97" t="s">
        <v>35</v>
      </c>
      <c r="C31" s="6">
        <v>392.1</v>
      </c>
      <c r="D31" s="6" t="s">
        <v>11</v>
      </c>
      <c r="E31" s="40" t="s">
        <v>11</v>
      </c>
      <c r="F31" s="3">
        <v>7689180.5381961875</v>
      </c>
      <c r="G31" s="11">
        <v>7.0400000000000004E-2</v>
      </c>
      <c r="H31" s="11">
        <v>6.4299999999999996E-2</v>
      </c>
      <c r="I31" s="1">
        <v>541318.30988901167</v>
      </c>
      <c r="J31" s="2">
        <v>494414.30860601482</v>
      </c>
      <c r="K31" s="35">
        <f t="shared" si="4"/>
        <v>-46904.001282996847</v>
      </c>
      <c r="L31" s="3">
        <f t="shared" si="3"/>
        <v>0</v>
      </c>
    </row>
    <row r="32" spans="2:15" x14ac:dyDescent="0.2">
      <c r="B32" s="97" t="s">
        <v>35</v>
      </c>
      <c r="C32" s="6">
        <v>392.1</v>
      </c>
      <c r="D32" s="6" t="s">
        <v>11</v>
      </c>
      <c r="E32" s="40" t="s">
        <v>18</v>
      </c>
      <c r="F32" s="3">
        <v>857170.81143625523</v>
      </c>
      <c r="G32" s="11">
        <v>7.0400000000000004E-2</v>
      </c>
      <c r="H32" s="11">
        <v>6.4299999999999996E-2</v>
      </c>
      <c r="I32" s="1">
        <v>60344.825125112373</v>
      </c>
      <c r="J32" s="2">
        <v>55116.08317535121</v>
      </c>
      <c r="K32" s="35">
        <f t="shared" si="4"/>
        <v>-5228.7419497611627</v>
      </c>
      <c r="L32" s="3">
        <f t="shared" si="3"/>
        <v>-2274.7202712631588</v>
      </c>
    </row>
    <row r="33" spans="2:15" x14ac:dyDescent="0.2">
      <c r="B33" s="97" t="s">
        <v>35</v>
      </c>
      <c r="C33" s="6">
        <v>392.1</v>
      </c>
      <c r="D33" s="6" t="s">
        <v>11</v>
      </c>
      <c r="E33" s="40" t="s">
        <v>24</v>
      </c>
      <c r="F33" s="3">
        <v>255789.00036755638</v>
      </c>
      <c r="G33" s="11">
        <v>7.0400000000000004E-2</v>
      </c>
      <c r="H33" s="11">
        <v>6.4299999999999996E-2</v>
      </c>
      <c r="I33" s="1">
        <v>18007.54562587597</v>
      </c>
      <c r="J33" s="2">
        <v>16447.232723633875</v>
      </c>
      <c r="K33" s="35">
        <f t="shared" si="4"/>
        <v>-1560.3129022420944</v>
      </c>
      <c r="L33" s="3">
        <f t="shared" si="3"/>
        <v>-672.71276581357995</v>
      </c>
    </row>
    <row r="34" spans="2:15" x14ac:dyDescent="0.2">
      <c r="B34" s="97" t="s">
        <v>35</v>
      </c>
      <c r="C34" s="6">
        <v>392.1</v>
      </c>
      <c r="D34" s="6" t="s">
        <v>36</v>
      </c>
      <c r="E34" s="40" t="s">
        <v>18</v>
      </c>
      <c r="F34" s="3">
        <v>409795.59</v>
      </c>
      <c r="G34" s="11">
        <v>2.53E-2</v>
      </c>
      <c r="H34" s="11">
        <v>3.8199999999999998E-2</v>
      </c>
      <c r="I34" s="1">
        <v>10367.828427</v>
      </c>
      <c r="J34" s="2">
        <v>15654.191538000001</v>
      </c>
      <c r="K34" s="35">
        <f t="shared" si="4"/>
        <v>5286.3631110000006</v>
      </c>
      <c r="L34" s="3">
        <f t="shared" si="3"/>
        <v>2299.7878735244822</v>
      </c>
    </row>
    <row r="35" spans="2:15" x14ac:dyDescent="0.2">
      <c r="B35" s="97" t="s">
        <v>35</v>
      </c>
      <c r="C35" s="6">
        <v>392.1</v>
      </c>
      <c r="D35" s="6" t="s">
        <v>14</v>
      </c>
      <c r="E35" s="40" t="s">
        <v>21</v>
      </c>
      <c r="F35" s="3">
        <v>251861.77661250031</v>
      </c>
      <c r="G35" s="11">
        <v>5.04E-2</v>
      </c>
      <c r="H35" s="11">
        <v>8.9200000000000002E-2</v>
      </c>
      <c r="I35" s="1">
        <v>12693.833541270016</v>
      </c>
      <c r="J35" s="2">
        <v>22466.070473835029</v>
      </c>
      <c r="K35" s="35">
        <f t="shared" si="4"/>
        <v>9772.2369325650125</v>
      </c>
      <c r="L35" s="3">
        <f t="shared" si="3"/>
        <v>4163.0476098020517</v>
      </c>
      <c r="O35" s="55"/>
    </row>
    <row r="36" spans="2:15" x14ac:dyDescent="0.2">
      <c r="B36" s="97" t="s">
        <v>35</v>
      </c>
      <c r="C36" s="6">
        <v>392.1</v>
      </c>
      <c r="D36" s="6" t="s">
        <v>14</v>
      </c>
      <c r="E36" s="40" t="s">
        <v>18</v>
      </c>
      <c r="F36" s="3">
        <v>3051699.8919571475</v>
      </c>
      <c r="G36" s="11">
        <v>5.04E-2</v>
      </c>
      <c r="H36" s="11">
        <v>8.9200000000000002E-2</v>
      </c>
      <c r="I36" s="1">
        <v>153805.67455464022</v>
      </c>
      <c r="J36" s="2">
        <v>272211.63036257756</v>
      </c>
      <c r="K36" s="35">
        <f t="shared" si="4"/>
        <v>118405.95580793734</v>
      </c>
      <c r="L36" s="3">
        <f t="shared" si="3"/>
        <v>51511.516632965162</v>
      </c>
      <c r="O36" s="55"/>
    </row>
    <row r="37" spans="2:15" x14ac:dyDescent="0.2">
      <c r="B37" s="97" t="s">
        <v>35</v>
      </c>
      <c r="C37" s="6">
        <v>392.1</v>
      </c>
      <c r="D37" s="6" t="s">
        <v>14</v>
      </c>
      <c r="E37" s="40" t="s">
        <v>24</v>
      </c>
      <c r="F37" s="3">
        <v>2635087.9810018684</v>
      </c>
      <c r="G37" s="11">
        <v>5.04E-2</v>
      </c>
      <c r="H37" s="11">
        <v>8.9200000000000002E-2</v>
      </c>
      <c r="I37" s="1">
        <v>132808.43424249417</v>
      </c>
      <c r="J37" s="2">
        <v>235049.84790536665</v>
      </c>
      <c r="K37" s="35">
        <f t="shared" si="4"/>
        <v>102241.41366287248</v>
      </c>
      <c r="L37" s="3">
        <f t="shared" si="3"/>
        <v>44080.327777209968</v>
      </c>
      <c r="O37" s="55"/>
    </row>
    <row r="38" spans="2:15" x14ac:dyDescent="0.2">
      <c r="B38" s="97" t="s">
        <v>35</v>
      </c>
      <c r="C38" s="6">
        <v>392.1</v>
      </c>
      <c r="D38" s="6" t="s">
        <v>14</v>
      </c>
      <c r="E38" s="40" t="s">
        <v>14</v>
      </c>
      <c r="F38" s="3">
        <v>10010742.38042848</v>
      </c>
      <c r="G38" s="11">
        <v>5.04E-2</v>
      </c>
      <c r="H38" s="11">
        <v>8.9200000000000002E-2</v>
      </c>
      <c r="I38" s="1">
        <v>504541.4159735954</v>
      </c>
      <c r="J38" s="2">
        <v>892958.22033422044</v>
      </c>
      <c r="K38" s="35">
        <f t="shared" si="4"/>
        <v>388416.80436062504</v>
      </c>
      <c r="L38" s="3">
        <f t="shared" si="3"/>
        <v>388416.80436062504</v>
      </c>
      <c r="O38" s="55"/>
    </row>
    <row r="39" spans="2:15" x14ac:dyDescent="0.2">
      <c r="B39" s="97" t="s">
        <v>35</v>
      </c>
      <c r="C39" s="6">
        <v>392.1</v>
      </c>
      <c r="D39" s="6" t="s">
        <v>12</v>
      </c>
      <c r="E39" s="40" t="s">
        <v>18</v>
      </c>
      <c r="F39" s="3">
        <v>608194.39253317844</v>
      </c>
      <c r="G39" s="11">
        <v>5.5999999999999994E-2</v>
      </c>
      <c r="H39" s="11">
        <v>2.8999999999999998E-2</v>
      </c>
      <c r="I39" s="1">
        <v>34058.885981857988</v>
      </c>
      <c r="J39" s="2">
        <v>17637.637383462174</v>
      </c>
      <c r="K39" s="35">
        <f t="shared" si="4"/>
        <v>-16421.248598395814</v>
      </c>
      <c r="L39" s="3">
        <f t="shared" si="3"/>
        <v>-7143.9262876472476</v>
      </c>
      <c r="O39" s="55"/>
    </row>
    <row r="40" spans="2:15" x14ac:dyDescent="0.2">
      <c r="B40" s="97" t="s">
        <v>35</v>
      </c>
      <c r="C40" s="6">
        <v>392.1</v>
      </c>
      <c r="D40" s="6" t="s">
        <v>12</v>
      </c>
      <c r="E40" s="40" t="s">
        <v>12</v>
      </c>
      <c r="F40" s="3">
        <v>1022424.2474668216</v>
      </c>
      <c r="G40" s="11">
        <v>5.5999999999999994E-2</v>
      </c>
      <c r="H40" s="11">
        <v>2.8999999999999998E-2</v>
      </c>
      <c r="I40" s="1">
        <v>57255.757858142002</v>
      </c>
      <c r="J40" s="2">
        <v>29650.303176537822</v>
      </c>
      <c r="K40" s="35">
        <f t="shared" si="4"/>
        <v>-27605.45468160418</v>
      </c>
      <c r="L40" s="3">
        <f t="shared" si="3"/>
        <v>0</v>
      </c>
      <c r="O40" s="55"/>
    </row>
    <row r="41" spans="2:15" x14ac:dyDescent="0.2">
      <c r="B41" s="97" t="s">
        <v>35</v>
      </c>
      <c r="C41" s="6">
        <v>392.1</v>
      </c>
      <c r="D41" s="6" t="s">
        <v>13</v>
      </c>
      <c r="E41" s="40" t="s">
        <v>18</v>
      </c>
      <c r="F41" s="3">
        <v>2079440.4736104643</v>
      </c>
      <c r="G41" s="11">
        <v>5.8499999999999996E-2</v>
      </c>
      <c r="H41" s="11">
        <v>8.7799999999999989E-2</v>
      </c>
      <c r="I41" s="1">
        <v>121647.26770621215</v>
      </c>
      <c r="J41" s="2">
        <v>182574.87358299873</v>
      </c>
      <c r="K41" s="35">
        <f t="shared" si="4"/>
        <v>60927.605876786576</v>
      </c>
      <c r="L41" s="3">
        <f t="shared" si="3"/>
        <v>26506.04323163996</v>
      </c>
      <c r="O41" s="55"/>
    </row>
    <row r="42" spans="2:15" x14ac:dyDescent="0.2">
      <c r="B42" s="97" t="s">
        <v>35</v>
      </c>
      <c r="C42" s="6">
        <v>392.1</v>
      </c>
      <c r="D42" s="6" t="s">
        <v>13</v>
      </c>
      <c r="E42" s="40" t="s">
        <v>13</v>
      </c>
      <c r="F42" s="3">
        <v>2585714.1863895361</v>
      </c>
      <c r="G42" s="11">
        <v>5.8499999999999996E-2</v>
      </c>
      <c r="H42" s="11">
        <v>8.7799999999999989E-2</v>
      </c>
      <c r="I42" s="1">
        <v>151264.27990378786</v>
      </c>
      <c r="J42" s="2">
        <v>227025.70556500123</v>
      </c>
      <c r="K42" s="35">
        <f t="shared" si="4"/>
        <v>75761.425661213376</v>
      </c>
      <c r="L42" s="3">
        <f t="shared" si="3"/>
        <v>0</v>
      </c>
      <c r="O42" s="55"/>
    </row>
    <row r="43" spans="2:15" x14ac:dyDescent="0.2">
      <c r="B43" s="97" t="s">
        <v>35</v>
      </c>
      <c r="C43" s="6">
        <v>392.3</v>
      </c>
      <c r="D43" s="6" t="s">
        <v>14</v>
      </c>
      <c r="E43" s="40" t="s">
        <v>24</v>
      </c>
      <c r="F43" s="3">
        <v>1860982.02</v>
      </c>
      <c r="G43" s="11">
        <v>2.5099999999999997E-2</v>
      </c>
      <c r="H43" s="11">
        <v>6.2300000000000001E-2</v>
      </c>
      <c r="I43" s="1">
        <v>46710.648701999999</v>
      </c>
      <c r="J43" s="2">
        <v>115939.179846</v>
      </c>
      <c r="K43" s="35">
        <f t="shared" si="4"/>
        <v>69228.531144000008</v>
      </c>
      <c r="L43" s="3">
        <f t="shared" si="3"/>
        <v>29847.165009128388</v>
      </c>
      <c r="O43" s="55"/>
    </row>
    <row r="44" spans="2:15" x14ac:dyDescent="0.2">
      <c r="B44" s="97" t="s">
        <v>35</v>
      </c>
      <c r="C44" s="6">
        <v>392.5</v>
      </c>
      <c r="D44" s="6" t="s">
        <v>10</v>
      </c>
      <c r="E44" s="40" t="s">
        <v>10</v>
      </c>
      <c r="F44" s="3">
        <v>793720.01941322011</v>
      </c>
      <c r="G44" s="11">
        <v>4.4900000000000002E-2</v>
      </c>
      <c r="H44" s="11">
        <v>5.3099999999999994E-2</v>
      </c>
      <c r="I44" s="1">
        <v>35638.028871653587</v>
      </c>
      <c r="J44" s="2">
        <v>42146.533030841987</v>
      </c>
      <c r="K44" s="35">
        <f t="shared" si="4"/>
        <v>6508.5041591884001</v>
      </c>
      <c r="L44" s="3">
        <f t="shared" si="3"/>
        <v>0</v>
      </c>
      <c r="O44" s="55"/>
    </row>
    <row r="45" spans="2:15" x14ac:dyDescent="0.2">
      <c r="B45" s="97" t="s">
        <v>35</v>
      </c>
      <c r="C45" s="6">
        <v>392.5</v>
      </c>
      <c r="D45" s="6" t="s">
        <v>10</v>
      </c>
      <c r="E45" s="40" t="s">
        <v>18</v>
      </c>
      <c r="F45" s="3">
        <v>204130.07058677994</v>
      </c>
      <c r="G45" s="11">
        <v>4.4900000000000002E-2</v>
      </c>
      <c r="H45" s="11">
        <v>5.3099999999999994E-2</v>
      </c>
      <c r="I45" s="1">
        <v>9165.4401693464206</v>
      </c>
      <c r="J45" s="2">
        <v>10839.306748158013</v>
      </c>
      <c r="K45" s="35">
        <f t="shared" si="4"/>
        <v>1673.8665788115923</v>
      </c>
      <c r="L45" s="3">
        <f t="shared" si="3"/>
        <v>728.20159701829664</v>
      </c>
      <c r="O45" s="55"/>
    </row>
    <row r="46" spans="2:15" x14ac:dyDescent="0.2">
      <c r="B46" s="97" t="s">
        <v>35</v>
      </c>
      <c r="C46" s="6">
        <v>392.5</v>
      </c>
      <c r="D46" s="6" t="s">
        <v>15</v>
      </c>
      <c r="E46" s="40" t="s">
        <v>15</v>
      </c>
      <c r="F46" s="3">
        <v>4350829.0830244087</v>
      </c>
      <c r="G46" s="11">
        <v>4.3400000000000001E-2</v>
      </c>
      <c r="H46" s="11">
        <v>5.1900000000000002E-2</v>
      </c>
      <c r="I46" s="1">
        <v>188825.98220325934</v>
      </c>
      <c r="J46" s="2">
        <v>225808.02940896683</v>
      </c>
      <c r="K46" s="35">
        <f t="shared" si="4"/>
        <v>36982.047205707495</v>
      </c>
      <c r="L46" s="3">
        <f t="shared" si="3"/>
        <v>0</v>
      </c>
      <c r="O46" s="55"/>
    </row>
    <row r="47" spans="2:15" x14ac:dyDescent="0.2">
      <c r="B47" s="97" t="s">
        <v>35</v>
      </c>
      <c r="C47" s="6">
        <v>392.5</v>
      </c>
      <c r="D47" s="6" t="s">
        <v>15</v>
      </c>
      <c r="E47" s="40" t="s">
        <v>18</v>
      </c>
      <c r="F47" s="3">
        <v>779534.37697559211</v>
      </c>
      <c r="G47" s="11">
        <v>4.3400000000000001E-2</v>
      </c>
      <c r="H47" s="11">
        <v>5.1900000000000002E-2</v>
      </c>
      <c r="I47" s="1">
        <v>33831.791960740695</v>
      </c>
      <c r="J47" s="2">
        <v>40457.83416503323</v>
      </c>
      <c r="K47" s="35">
        <f t="shared" si="4"/>
        <v>6626.0422042925347</v>
      </c>
      <c r="L47" s="3">
        <f t="shared" si="3"/>
        <v>2882.6040116663107</v>
      </c>
      <c r="O47" s="55"/>
    </row>
    <row r="48" spans="2:15" x14ac:dyDescent="0.2">
      <c r="B48" s="97" t="s">
        <v>35</v>
      </c>
      <c r="C48" s="6">
        <v>392.5</v>
      </c>
      <c r="D48" s="6" t="s">
        <v>11</v>
      </c>
      <c r="E48" s="40" t="s">
        <v>11</v>
      </c>
      <c r="F48" s="3">
        <v>11812885.246091539</v>
      </c>
      <c r="G48" s="11">
        <v>5.4800000000000001E-2</v>
      </c>
      <c r="H48" s="11">
        <v>5.5099999999999996E-2</v>
      </c>
      <c r="I48" s="1">
        <v>647346.11148581631</v>
      </c>
      <c r="J48" s="2">
        <v>650889.97705964372</v>
      </c>
      <c r="K48" s="35">
        <f t="shared" si="4"/>
        <v>3543.8655738274101</v>
      </c>
      <c r="L48" s="3">
        <f t="shared" si="3"/>
        <v>0</v>
      </c>
      <c r="O48" s="55"/>
    </row>
    <row r="49" spans="2:12" x14ac:dyDescent="0.2">
      <c r="B49" s="97" t="s">
        <v>35</v>
      </c>
      <c r="C49" s="6">
        <v>392.5</v>
      </c>
      <c r="D49" s="6" t="s">
        <v>11</v>
      </c>
      <c r="E49" s="40" t="s">
        <v>18</v>
      </c>
      <c r="F49" s="3">
        <v>1109491.543908461</v>
      </c>
      <c r="G49" s="11">
        <v>5.4800000000000001E-2</v>
      </c>
      <c r="H49" s="11">
        <v>5.5099999999999996E-2</v>
      </c>
      <c r="I49" s="1">
        <v>60800.136606183667</v>
      </c>
      <c r="J49" s="2">
        <v>61132.9840693562</v>
      </c>
      <c r="K49" s="35">
        <f t="shared" si="4"/>
        <v>332.84746317253303</v>
      </c>
      <c r="L49" s="3">
        <f t="shared" si="3"/>
        <v>144.80249340889023</v>
      </c>
    </row>
    <row r="50" spans="2:12" x14ac:dyDescent="0.2">
      <c r="B50" s="97" t="s">
        <v>35</v>
      </c>
      <c r="C50" s="6">
        <v>392.5</v>
      </c>
      <c r="D50" s="6" t="s">
        <v>36</v>
      </c>
      <c r="E50" s="40" t="s">
        <v>18</v>
      </c>
      <c r="F50" s="3">
        <v>236400.22</v>
      </c>
      <c r="G50" s="11">
        <v>2.1000000000000001E-2</v>
      </c>
      <c r="H50" s="11">
        <v>3.5000000000000003E-2</v>
      </c>
      <c r="I50" s="1">
        <v>4964.4046200000003</v>
      </c>
      <c r="J50" s="2">
        <v>8274.0077000000001</v>
      </c>
      <c r="K50" s="35">
        <f t="shared" si="4"/>
        <v>3309.6030799999999</v>
      </c>
      <c r="L50" s="3">
        <f t="shared" si="3"/>
        <v>1439.8150240049363</v>
      </c>
    </row>
    <row r="51" spans="2:12" x14ac:dyDescent="0.2">
      <c r="B51" s="97" t="s">
        <v>35</v>
      </c>
      <c r="C51" s="6">
        <v>392.5</v>
      </c>
      <c r="D51" s="6" t="s">
        <v>14</v>
      </c>
      <c r="E51" s="40" t="s">
        <v>21</v>
      </c>
      <c r="F51" s="3">
        <v>219288.61576488978</v>
      </c>
      <c r="G51" s="11">
        <v>4.5599999999999995E-2</v>
      </c>
      <c r="H51" s="11">
        <v>6.3799999999999996E-2</v>
      </c>
      <c r="I51" s="1">
        <v>9999.5608788789723</v>
      </c>
      <c r="J51" s="2">
        <v>13990.613685799966</v>
      </c>
      <c r="K51" s="35">
        <f t="shared" si="4"/>
        <v>3991.052806920994</v>
      </c>
      <c r="L51" s="3">
        <f t="shared" si="3"/>
        <v>1700.2189941873555</v>
      </c>
    </row>
    <row r="52" spans="2:12" x14ac:dyDescent="0.2">
      <c r="B52" s="97" t="s">
        <v>35</v>
      </c>
      <c r="C52" s="6">
        <v>392.5</v>
      </c>
      <c r="D52" s="6" t="s">
        <v>14</v>
      </c>
      <c r="E52" s="40" t="s">
        <v>18</v>
      </c>
      <c r="F52" s="3">
        <v>3608319.9713303219</v>
      </c>
      <c r="G52" s="11">
        <v>4.5599999999999995E-2</v>
      </c>
      <c r="H52" s="11">
        <v>6.3799999999999996E-2</v>
      </c>
      <c r="I52" s="1">
        <v>164539.39069266265</v>
      </c>
      <c r="J52" s="2">
        <v>230210.81417087451</v>
      </c>
      <c r="K52" s="35">
        <f t="shared" si="4"/>
        <v>65671.423478211858</v>
      </c>
      <c r="L52" s="3">
        <f t="shared" si="3"/>
        <v>28569.801237833013</v>
      </c>
    </row>
    <row r="53" spans="2:12" x14ac:dyDescent="0.2">
      <c r="B53" s="97" t="s">
        <v>35</v>
      </c>
      <c r="C53" s="6">
        <v>392.5</v>
      </c>
      <c r="D53" s="6" t="s">
        <v>14</v>
      </c>
      <c r="E53" s="40" t="s">
        <v>24</v>
      </c>
      <c r="F53" s="3">
        <v>1475099.7643167039</v>
      </c>
      <c r="G53" s="11">
        <v>4.5599999999999995E-2</v>
      </c>
      <c r="H53" s="11">
        <v>6.3799999999999996E-2</v>
      </c>
      <c r="I53" s="1">
        <v>67264.549252841694</v>
      </c>
      <c r="J53" s="2">
        <v>94111.364963405707</v>
      </c>
      <c r="K53" s="35">
        <f t="shared" si="4"/>
        <v>26846.815710564013</v>
      </c>
      <c r="L53" s="3">
        <f t="shared" si="3"/>
        <v>11574.726853818462</v>
      </c>
    </row>
    <row r="54" spans="2:12" x14ac:dyDescent="0.2">
      <c r="B54" s="97" t="s">
        <v>35</v>
      </c>
      <c r="C54" s="6">
        <v>392.5</v>
      </c>
      <c r="D54" s="6" t="s">
        <v>14</v>
      </c>
      <c r="E54" s="40" t="s">
        <v>14</v>
      </c>
      <c r="F54" s="3">
        <v>18540989.048588082</v>
      </c>
      <c r="G54" s="11">
        <v>4.5599999999999995E-2</v>
      </c>
      <c r="H54" s="11">
        <v>6.3799999999999996E-2</v>
      </c>
      <c r="I54" s="1">
        <v>845469.10061561642</v>
      </c>
      <c r="J54" s="2">
        <v>1182915.1012999197</v>
      </c>
      <c r="K54" s="35">
        <f t="shared" si="4"/>
        <v>337446.00068430323</v>
      </c>
      <c r="L54" s="3">
        <f t="shared" si="3"/>
        <v>337446.00068430323</v>
      </c>
    </row>
    <row r="55" spans="2:12" x14ac:dyDescent="0.2">
      <c r="B55" s="97" t="s">
        <v>35</v>
      </c>
      <c r="C55" s="6">
        <v>392.5</v>
      </c>
      <c r="D55" s="6" t="s">
        <v>12</v>
      </c>
      <c r="E55" s="40" t="s">
        <v>18</v>
      </c>
      <c r="F55" s="3">
        <v>1563940.6774588199</v>
      </c>
      <c r="G55" s="11">
        <v>5.0700000000000002E-2</v>
      </c>
      <c r="H55" s="11">
        <v>3.4300000000000004E-2</v>
      </c>
      <c r="I55" s="1">
        <v>79291.792347162176</v>
      </c>
      <c r="J55" s="2">
        <v>53643.165236837529</v>
      </c>
      <c r="K55" s="35">
        <f t="shared" si="4"/>
        <v>-25648.627110324647</v>
      </c>
      <c r="L55" s="3">
        <f t="shared" si="3"/>
        <v>-11158.219812433141</v>
      </c>
    </row>
    <row r="56" spans="2:12" x14ac:dyDescent="0.2">
      <c r="B56" s="97" t="s">
        <v>35</v>
      </c>
      <c r="C56" s="6">
        <v>392.5</v>
      </c>
      <c r="D56" s="6" t="s">
        <v>12</v>
      </c>
      <c r="E56" s="40" t="s">
        <v>12</v>
      </c>
      <c r="F56" s="3">
        <v>3133469.2825411805</v>
      </c>
      <c r="G56" s="11">
        <v>5.0700000000000002E-2</v>
      </c>
      <c r="H56" s="11">
        <v>3.4300000000000004E-2</v>
      </c>
      <c r="I56" s="1">
        <v>158866.89262483787</v>
      </c>
      <c r="J56" s="2">
        <v>107477.99639116251</v>
      </c>
      <c r="K56" s="35">
        <f t="shared" si="4"/>
        <v>-51388.896233675361</v>
      </c>
      <c r="L56" s="3">
        <f t="shared" si="3"/>
        <v>0</v>
      </c>
    </row>
    <row r="57" spans="2:12" x14ac:dyDescent="0.2">
      <c r="B57" s="97" t="s">
        <v>35</v>
      </c>
      <c r="C57" s="6">
        <v>392.5</v>
      </c>
      <c r="D57" s="6" t="s">
        <v>13</v>
      </c>
      <c r="E57" s="40" t="s">
        <v>18</v>
      </c>
      <c r="F57" s="3">
        <v>3120067.0499134213</v>
      </c>
      <c r="G57" s="11">
        <v>5.6600000000000004E-2</v>
      </c>
      <c r="H57" s="11">
        <v>6.8600000000000008E-2</v>
      </c>
      <c r="I57" s="1">
        <v>176595.79502509965</v>
      </c>
      <c r="J57" s="2">
        <v>214036.59962406073</v>
      </c>
      <c r="K57" s="35">
        <f t="shared" si="4"/>
        <v>37440.804598961084</v>
      </c>
      <c r="L57" s="3">
        <f t="shared" si="3"/>
        <v>16288.307591379595</v>
      </c>
    </row>
    <row r="58" spans="2:12" x14ac:dyDescent="0.2">
      <c r="B58" s="97" t="s">
        <v>35</v>
      </c>
      <c r="C58" s="6">
        <v>392.5</v>
      </c>
      <c r="D58" s="6" t="s">
        <v>13</v>
      </c>
      <c r="E58" s="40" t="s">
        <v>13</v>
      </c>
      <c r="F58" s="3">
        <v>5012276.1300865784</v>
      </c>
      <c r="G58" s="11">
        <v>5.6600000000000004E-2</v>
      </c>
      <c r="H58" s="11">
        <v>6.8600000000000008E-2</v>
      </c>
      <c r="I58" s="1">
        <v>283694.82896290038</v>
      </c>
      <c r="J58" s="2">
        <v>343842.14252393931</v>
      </c>
      <c r="K58" s="35">
        <f t="shared" si="4"/>
        <v>60147.313561038929</v>
      </c>
      <c r="L58" s="3">
        <f t="shared" si="3"/>
        <v>0</v>
      </c>
    </row>
    <row r="59" spans="2:12" x14ac:dyDescent="0.2">
      <c r="B59" s="97" t="s">
        <v>35</v>
      </c>
      <c r="C59" s="6">
        <v>392.9</v>
      </c>
      <c r="D59" s="6" t="s">
        <v>10</v>
      </c>
      <c r="E59" s="40" t="s">
        <v>10</v>
      </c>
      <c r="F59" s="3">
        <v>454745.08147850272</v>
      </c>
      <c r="G59" s="11">
        <v>2.3199999999999998E-2</v>
      </c>
      <c r="H59" s="11">
        <v>2.6800000000000001E-2</v>
      </c>
      <c r="I59" s="1">
        <v>10550.085890301263</v>
      </c>
      <c r="J59" s="2">
        <v>12187.168183623873</v>
      </c>
      <c r="K59" s="35">
        <f t="shared" si="4"/>
        <v>1637.08229332261</v>
      </c>
      <c r="L59" s="3">
        <f t="shared" ref="L59:L90" si="5">VLOOKUP(E59,$N$6:$O$15,2,0)*K59</f>
        <v>0</v>
      </c>
    </row>
    <row r="60" spans="2:12" x14ac:dyDescent="0.2">
      <c r="B60" s="97" t="s">
        <v>35</v>
      </c>
      <c r="C60" s="6">
        <v>392.9</v>
      </c>
      <c r="D60" s="6" t="s">
        <v>10</v>
      </c>
      <c r="E60" s="40" t="s">
        <v>18</v>
      </c>
      <c r="F60" s="3">
        <v>13636.93852149725</v>
      </c>
      <c r="G60" s="11">
        <v>2.3199999999999998E-2</v>
      </c>
      <c r="H60" s="11">
        <v>2.6800000000000001E-2</v>
      </c>
      <c r="I60" s="1">
        <v>316.37697369873615</v>
      </c>
      <c r="J60" s="2">
        <v>365.46995237612629</v>
      </c>
      <c r="K60" s="35">
        <f t="shared" si="4"/>
        <v>49.092978677390136</v>
      </c>
      <c r="L60" s="3">
        <f t="shared" si="5"/>
        <v>21.357488062544441</v>
      </c>
    </row>
    <row r="61" spans="2:12" x14ac:dyDescent="0.2">
      <c r="B61" s="97" t="s">
        <v>35</v>
      </c>
      <c r="C61" s="6">
        <v>392.9</v>
      </c>
      <c r="D61" s="6" t="s">
        <v>15</v>
      </c>
      <c r="E61" s="40" t="s">
        <v>18</v>
      </c>
      <c r="F61" s="3">
        <v>63527.508278770023</v>
      </c>
      <c r="G61" s="11">
        <v>2.2799999999999997E-2</v>
      </c>
      <c r="H61" s="11">
        <v>2.4399999999999998E-2</v>
      </c>
      <c r="I61" s="1">
        <v>1448.4271887559564</v>
      </c>
      <c r="J61" s="2">
        <v>1550.0712020019885</v>
      </c>
      <c r="K61" s="35">
        <f t="shared" si="4"/>
        <v>101.64401324603205</v>
      </c>
      <c r="L61" s="3">
        <f t="shared" si="5"/>
        <v>44.219374297836858</v>
      </c>
    </row>
    <row r="62" spans="2:12" x14ac:dyDescent="0.2">
      <c r="B62" s="97" t="s">
        <v>35</v>
      </c>
      <c r="C62" s="6">
        <v>392.9</v>
      </c>
      <c r="D62" s="6" t="s">
        <v>15</v>
      </c>
      <c r="E62" s="40" t="s">
        <v>15</v>
      </c>
      <c r="F62" s="3">
        <v>1481989.6117212302</v>
      </c>
      <c r="G62" s="11">
        <v>2.2799999999999997E-2</v>
      </c>
      <c r="H62" s="11">
        <v>2.4399999999999998E-2</v>
      </c>
      <c r="I62" s="1">
        <v>33789.363147244047</v>
      </c>
      <c r="J62" s="2">
        <v>36160.546525998012</v>
      </c>
      <c r="K62" s="35">
        <f t="shared" si="4"/>
        <v>2371.1833787539654</v>
      </c>
      <c r="L62" s="3">
        <f t="shared" si="5"/>
        <v>0</v>
      </c>
    </row>
    <row r="63" spans="2:12" x14ac:dyDescent="0.2">
      <c r="B63" s="97" t="s">
        <v>35</v>
      </c>
      <c r="C63" s="6">
        <v>392.9</v>
      </c>
      <c r="D63" s="6" t="s">
        <v>11</v>
      </c>
      <c r="E63" s="40" t="s">
        <v>11</v>
      </c>
      <c r="F63" s="3">
        <v>3355388.3302378883</v>
      </c>
      <c r="G63" s="11">
        <v>2.4399999999999998E-2</v>
      </c>
      <c r="H63" s="11">
        <v>2.7200000000000002E-2</v>
      </c>
      <c r="I63" s="1">
        <v>81871.475257804472</v>
      </c>
      <c r="J63" s="2">
        <v>91266.562582470564</v>
      </c>
      <c r="K63" s="35">
        <f t="shared" si="4"/>
        <v>9395.0873246660922</v>
      </c>
      <c r="L63" s="3">
        <f t="shared" si="5"/>
        <v>0</v>
      </c>
    </row>
    <row r="64" spans="2:12" x14ac:dyDescent="0.2">
      <c r="B64" s="97" t="s">
        <v>35</v>
      </c>
      <c r="C64" s="6">
        <v>392.9</v>
      </c>
      <c r="D64" s="6" t="s">
        <v>11</v>
      </c>
      <c r="E64" s="40" t="s">
        <v>18</v>
      </c>
      <c r="F64" s="3">
        <v>153213.84328957676</v>
      </c>
      <c r="G64" s="11">
        <v>2.4399999999999998E-2</v>
      </c>
      <c r="H64" s="11">
        <v>2.7200000000000002E-2</v>
      </c>
      <c r="I64" s="1">
        <v>3738.4177762656727</v>
      </c>
      <c r="J64" s="2">
        <v>4167.416537476488</v>
      </c>
      <c r="K64" s="35">
        <f t="shared" si="4"/>
        <v>428.99876121081525</v>
      </c>
      <c r="L64" s="3">
        <f t="shared" si="5"/>
        <v>186.63230808657514</v>
      </c>
    </row>
    <row r="65" spans="2:12" x14ac:dyDescent="0.2">
      <c r="B65" s="97" t="s">
        <v>35</v>
      </c>
      <c r="C65" s="6">
        <v>392.9</v>
      </c>
      <c r="D65" s="6" t="s">
        <v>11</v>
      </c>
      <c r="E65" s="40" t="s">
        <v>24</v>
      </c>
      <c r="F65" s="3">
        <v>3491.3164725352872</v>
      </c>
      <c r="G65" s="11">
        <v>2.4399999999999998E-2</v>
      </c>
      <c r="H65" s="11">
        <v>2.7200000000000002E-2</v>
      </c>
      <c r="I65" s="1">
        <v>85.188121929860998</v>
      </c>
      <c r="J65" s="2">
        <v>94.96380805295982</v>
      </c>
      <c r="K65" s="35">
        <f t="shared" si="4"/>
        <v>9.7756861230988221</v>
      </c>
      <c r="L65" s="3">
        <f t="shared" si="5"/>
        <v>4.2146859390481985</v>
      </c>
    </row>
    <row r="66" spans="2:12" x14ac:dyDescent="0.2">
      <c r="B66" s="97" t="s">
        <v>35</v>
      </c>
      <c r="C66" s="6">
        <v>392.9</v>
      </c>
      <c r="D66" s="6" t="s">
        <v>14</v>
      </c>
      <c r="E66" s="40" t="s">
        <v>21</v>
      </c>
      <c r="F66" s="3">
        <v>43181.748870972995</v>
      </c>
      <c r="G66" s="11">
        <v>1.9099999999999999E-2</v>
      </c>
      <c r="H66" s="11">
        <v>3.4700000000000002E-2</v>
      </c>
      <c r="I66" s="1">
        <v>824.77140343558415</v>
      </c>
      <c r="J66" s="2">
        <v>1498.4066858227629</v>
      </c>
      <c r="K66" s="35">
        <f t="shared" si="4"/>
        <v>673.63528238717879</v>
      </c>
      <c r="L66" s="3">
        <f t="shared" si="5"/>
        <v>286.97377801749468</v>
      </c>
    </row>
    <row r="67" spans="2:12" x14ac:dyDescent="0.2">
      <c r="B67" s="97" t="s">
        <v>35</v>
      </c>
      <c r="C67" s="6">
        <v>392.9</v>
      </c>
      <c r="D67" s="6" t="s">
        <v>14</v>
      </c>
      <c r="E67" s="40" t="s">
        <v>18</v>
      </c>
      <c r="F67" s="3">
        <v>1306627.879550539</v>
      </c>
      <c r="G67" s="11">
        <v>1.9099999999999999E-2</v>
      </c>
      <c r="H67" s="11">
        <v>3.4700000000000002E-2</v>
      </c>
      <c r="I67" s="1">
        <v>24956.592499415292</v>
      </c>
      <c r="J67" s="2">
        <v>45339.987420403704</v>
      </c>
      <c r="K67" s="35">
        <f t="shared" si="4"/>
        <v>20383.394920988412</v>
      </c>
      <c r="L67" s="3">
        <f t="shared" si="5"/>
        <v>8867.6247689088541</v>
      </c>
    </row>
    <row r="68" spans="2:12" x14ac:dyDescent="0.2">
      <c r="B68" s="97" t="s">
        <v>35</v>
      </c>
      <c r="C68" s="6">
        <v>392.9</v>
      </c>
      <c r="D68" s="6" t="s">
        <v>14</v>
      </c>
      <c r="E68" s="40" t="s">
        <v>24</v>
      </c>
      <c r="F68" s="3">
        <v>1517293.3375170333</v>
      </c>
      <c r="G68" s="11">
        <v>1.9099999999999999E-2</v>
      </c>
      <c r="H68" s="11">
        <v>3.4700000000000002E-2</v>
      </c>
      <c r="I68" s="1">
        <v>28980.302746575337</v>
      </c>
      <c r="J68" s="2">
        <v>52650.078811841056</v>
      </c>
      <c r="K68" s="35">
        <f t="shared" si="4"/>
        <v>23669.77606526572</v>
      </c>
      <c r="L68" s="3">
        <f t="shared" si="5"/>
        <v>10204.97907834541</v>
      </c>
    </row>
    <row r="69" spans="2:12" x14ac:dyDescent="0.2">
      <c r="B69" s="97" t="s">
        <v>35</v>
      </c>
      <c r="C69" s="6">
        <v>392.9</v>
      </c>
      <c r="D69" s="6" t="s">
        <v>14</v>
      </c>
      <c r="E69" s="40" t="s">
        <v>14</v>
      </c>
      <c r="F69" s="3">
        <v>5800348.9240614558</v>
      </c>
      <c r="G69" s="11">
        <v>1.9099999999999999E-2</v>
      </c>
      <c r="H69" s="11">
        <v>3.4700000000000002E-2</v>
      </c>
      <c r="I69" s="1">
        <v>110786.6644495738</v>
      </c>
      <c r="J69" s="2">
        <v>201272.10766493253</v>
      </c>
      <c r="K69" s="35">
        <f t="shared" si="4"/>
        <v>90485.443215358726</v>
      </c>
      <c r="L69" s="3">
        <f t="shared" si="5"/>
        <v>90485.443215358726</v>
      </c>
    </row>
    <row r="70" spans="2:12" x14ac:dyDescent="0.2">
      <c r="B70" s="97" t="s">
        <v>35</v>
      </c>
      <c r="C70" s="6">
        <v>392.9</v>
      </c>
      <c r="D70" s="6" t="s">
        <v>12</v>
      </c>
      <c r="E70" s="40" t="s">
        <v>18</v>
      </c>
      <c r="F70" s="3">
        <v>83242.525117316269</v>
      </c>
      <c r="G70" s="11">
        <v>2.3799999999999998E-2</v>
      </c>
      <c r="H70" s="11">
        <v>2.29E-2</v>
      </c>
      <c r="I70" s="1">
        <v>1981.172097792127</v>
      </c>
      <c r="J70" s="2">
        <v>1906.2538251865426</v>
      </c>
      <c r="K70" s="35">
        <f t="shared" si="4"/>
        <v>-74.918272605584434</v>
      </c>
      <c r="L70" s="3">
        <f t="shared" si="5"/>
        <v>-32.592565290342286</v>
      </c>
    </row>
    <row r="71" spans="2:12" x14ac:dyDescent="0.2">
      <c r="B71" s="97" t="s">
        <v>35</v>
      </c>
      <c r="C71" s="6">
        <v>392.9</v>
      </c>
      <c r="D71" s="6" t="s">
        <v>12</v>
      </c>
      <c r="E71" s="40" t="s">
        <v>12</v>
      </c>
      <c r="F71" s="3">
        <v>620649.54488268367</v>
      </c>
      <c r="G71" s="11">
        <v>2.3799999999999998E-2</v>
      </c>
      <c r="H71" s="11">
        <v>2.29E-2</v>
      </c>
      <c r="I71" s="1">
        <v>14771.45916820787</v>
      </c>
      <c r="J71" s="2">
        <v>14212.874577813456</v>
      </c>
      <c r="K71" s="35">
        <f t="shared" si="4"/>
        <v>-558.58459039441368</v>
      </c>
      <c r="L71" s="3">
        <f t="shared" si="5"/>
        <v>0</v>
      </c>
    </row>
    <row r="72" spans="2:12" x14ac:dyDescent="0.2">
      <c r="B72" s="97" t="s">
        <v>35</v>
      </c>
      <c r="C72" s="6">
        <v>392.9</v>
      </c>
      <c r="D72" s="6" t="s">
        <v>13</v>
      </c>
      <c r="E72" s="40" t="s">
        <v>18</v>
      </c>
      <c r="F72" s="3">
        <v>592972.28163269046</v>
      </c>
      <c r="G72" s="11">
        <v>2.6800000000000001E-2</v>
      </c>
      <c r="H72" s="11">
        <v>3.0699999999999998E-2</v>
      </c>
      <c r="I72" s="1">
        <v>15891.657147756105</v>
      </c>
      <c r="J72" s="2">
        <v>18204.249046123598</v>
      </c>
      <c r="K72" s="35">
        <f t="shared" si="4"/>
        <v>2312.5918983674928</v>
      </c>
      <c r="L72" s="3">
        <f t="shared" si="5"/>
        <v>1006.073682908711</v>
      </c>
    </row>
    <row r="73" spans="2:12" x14ac:dyDescent="0.2">
      <c r="B73" s="97" t="s">
        <v>35</v>
      </c>
      <c r="C73" s="6">
        <v>392.9</v>
      </c>
      <c r="D73" s="6" t="s">
        <v>13</v>
      </c>
      <c r="E73" s="40" t="s">
        <v>13</v>
      </c>
      <c r="F73" s="3">
        <v>3220759.2383673098</v>
      </c>
      <c r="G73" s="11">
        <v>2.6800000000000001E-2</v>
      </c>
      <c r="H73" s="11">
        <v>3.0699999999999998E-2</v>
      </c>
      <c r="I73" s="1">
        <v>86316.347588243909</v>
      </c>
      <c r="J73" s="2">
        <v>98877.308617876406</v>
      </c>
      <c r="K73" s="35">
        <f t="shared" si="4"/>
        <v>12560.961029632497</v>
      </c>
      <c r="L73" s="3">
        <f t="shared" si="5"/>
        <v>0</v>
      </c>
    </row>
    <row r="74" spans="2:12" x14ac:dyDescent="0.2">
      <c r="B74" s="97" t="s">
        <v>35</v>
      </c>
      <c r="C74" s="6">
        <v>392.9</v>
      </c>
      <c r="D74" s="6" t="s">
        <v>36</v>
      </c>
      <c r="E74" s="40" t="s">
        <v>18</v>
      </c>
      <c r="F74" s="3">
        <v>6433.26</v>
      </c>
      <c r="G74" s="11">
        <v>2.18E-2</v>
      </c>
      <c r="H74" s="11">
        <v>1.6500000000000001E-2</v>
      </c>
      <c r="I74" s="1">
        <v>140.245068</v>
      </c>
      <c r="J74" s="2">
        <v>106.14879000000001</v>
      </c>
      <c r="K74" s="35">
        <f t="shared" si="4"/>
        <v>-34.096277999999998</v>
      </c>
      <c r="L74" s="3">
        <f t="shared" si="5"/>
        <v>-14.833299383758424</v>
      </c>
    </row>
    <row r="75" spans="2:12" x14ac:dyDescent="0.2">
      <c r="B75" s="97" t="s">
        <v>35</v>
      </c>
      <c r="C75" s="6">
        <v>396.3</v>
      </c>
      <c r="D75" s="6" t="s">
        <v>10</v>
      </c>
      <c r="E75" s="40" t="s">
        <v>10</v>
      </c>
      <c r="F75" s="3">
        <v>1447080.32</v>
      </c>
      <c r="G75" s="11">
        <v>7.2000000000000008E-2</v>
      </c>
      <c r="H75" s="11">
        <v>0.12210000000000001</v>
      </c>
      <c r="I75" s="1">
        <v>104189.78304000002</v>
      </c>
      <c r="J75" s="2">
        <v>176688.50707200004</v>
      </c>
      <c r="K75" s="35">
        <f t="shared" si="4"/>
        <v>72498.724032000013</v>
      </c>
      <c r="L75" s="3">
        <f t="shared" si="5"/>
        <v>0</v>
      </c>
    </row>
    <row r="76" spans="2:12" x14ac:dyDescent="0.2">
      <c r="B76" s="97" t="s">
        <v>35</v>
      </c>
      <c r="C76" s="6">
        <v>396.3</v>
      </c>
      <c r="D76" s="6" t="s">
        <v>15</v>
      </c>
      <c r="E76" s="40" t="s">
        <v>18</v>
      </c>
      <c r="F76" s="3">
        <v>94950.575863151549</v>
      </c>
      <c r="G76" s="11">
        <v>7.6700000000000004E-2</v>
      </c>
      <c r="H76" s="11">
        <v>0.1195</v>
      </c>
      <c r="I76" s="1">
        <v>7282.7091687037246</v>
      </c>
      <c r="J76" s="2">
        <v>11346.593815646609</v>
      </c>
      <c r="K76" s="35">
        <f t="shared" si="4"/>
        <v>4063.8846469428845</v>
      </c>
      <c r="L76" s="3">
        <f t="shared" si="5"/>
        <v>1767.9588848132694</v>
      </c>
    </row>
    <row r="77" spans="2:12" x14ac:dyDescent="0.2">
      <c r="B77" s="97" t="s">
        <v>35</v>
      </c>
      <c r="C77" s="6">
        <v>396.3</v>
      </c>
      <c r="D77" s="6" t="s">
        <v>15</v>
      </c>
      <c r="E77" s="40" t="s">
        <v>15</v>
      </c>
      <c r="F77" s="3">
        <v>2987664.6541368486</v>
      </c>
      <c r="G77" s="11">
        <v>7.6700000000000004E-2</v>
      </c>
      <c r="H77" s="11">
        <v>0.1195</v>
      </c>
      <c r="I77" s="1">
        <v>229153.87897229631</v>
      </c>
      <c r="J77" s="2">
        <v>357025.92616935342</v>
      </c>
      <c r="K77" s="35">
        <f t="shared" si="4"/>
        <v>127872.04719705711</v>
      </c>
      <c r="L77" s="3">
        <f t="shared" si="5"/>
        <v>0</v>
      </c>
    </row>
    <row r="78" spans="2:12" x14ac:dyDescent="0.2">
      <c r="B78" s="97" t="s">
        <v>35</v>
      </c>
      <c r="C78" s="6">
        <v>396.3</v>
      </c>
      <c r="D78" s="6" t="s">
        <v>11</v>
      </c>
      <c r="E78" s="40" t="s">
        <v>11</v>
      </c>
      <c r="F78" s="3">
        <v>12083235.247902138</v>
      </c>
      <c r="G78" s="11">
        <v>9.2300000000000007E-2</v>
      </c>
      <c r="H78" s="11">
        <v>9.3100000000000002E-2</v>
      </c>
      <c r="I78" s="1">
        <v>1115282.6133813674</v>
      </c>
      <c r="J78" s="2">
        <v>1124949.201579689</v>
      </c>
      <c r="K78" s="35">
        <f t="shared" si="4"/>
        <v>9666.5881983216386</v>
      </c>
      <c r="L78" s="3">
        <f t="shared" si="5"/>
        <v>0</v>
      </c>
    </row>
    <row r="79" spans="2:12" x14ac:dyDescent="0.2">
      <c r="B79" s="97" t="s">
        <v>35</v>
      </c>
      <c r="C79" s="6">
        <v>396.3</v>
      </c>
      <c r="D79" s="6" t="s">
        <v>11</v>
      </c>
      <c r="E79" s="40" t="s">
        <v>18</v>
      </c>
      <c r="F79" s="3">
        <v>82388.412097861263</v>
      </c>
      <c r="G79" s="11">
        <v>9.2300000000000007E-2</v>
      </c>
      <c r="H79" s="11">
        <v>9.3100000000000002E-2</v>
      </c>
      <c r="I79" s="1">
        <v>7604.4504366325955</v>
      </c>
      <c r="J79" s="2">
        <v>7670.3611663108841</v>
      </c>
      <c r="K79" s="35">
        <f t="shared" si="4"/>
        <v>65.91072967828859</v>
      </c>
      <c r="L79" s="3">
        <f t="shared" si="5"/>
        <v>28.673909390345372</v>
      </c>
    </row>
    <row r="80" spans="2:12" x14ac:dyDescent="0.2">
      <c r="B80" s="97" t="s">
        <v>35</v>
      </c>
      <c r="C80" s="6">
        <v>396.3</v>
      </c>
      <c r="D80" s="6" t="s">
        <v>14</v>
      </c>
      <c r="E80" s="40" t="s">
        <v>18</v>
      </c>
      <c r="F80" s="3">
        <v>110980.3307939621</v>
      </c>
      <c r="G80" s="11">
        <v>8.1000000000000003E-2</v>
      </c>
      <c r="H80" s="11">
        <v>0.10550000000000001</v>
      </c>
      <c r="I80" s="1">
        <v>8989.4067943109312</v>
      </c>
      <c r="J80" s="2">
        <v>11708.424898763004</v>
      </c>
      <c r="K80" s="35">
        <f t="shared" si="4"/>
        <v>2719.0181044520723</v>
      </c>
      <c r="L80" s="3">
        <f t="shared" si="5"/>
        <v>1182.88599046491</v>
      </c>
    </row>
    <row r="81" spans="2:12" x14ac:dyDescent="0.2">
      <c r="B81" s="97" t="s">
        <v>35</v>
      </c>
      <c r="C81" s="6">
        <v>396.3</v>
      </c>
      <c r="D81" s="6" t="s">
        <v>14</v>
      </c>
      <c r="E81" s="40" t="s">
        <v>24</v>
      </c>
      <c r="F81" s="3">
        <v>1450283.2103141095</v>
      </c>
      <c r="G81" s="11">
        <v>8.1000000000000003E-2</v>
      </c>
      <c r="H81" s="11">
        <v>0.10550000000000001</v>
      </c>
      <c r="I81" s="1">
        <v>117472.94003544287</v>
      </c>
      <c r="J81" s="2">
        <v>153004.87868813856</v>
      </c>
      <c r="K81" s="35">
        <f t="shared" ref="K81" si="6">J81-I81</f>
        <v>35531.938652695695</v>
      </c>
      <c r="L81" s="3">
        <f t="shared" si="5"/>
        <v>15319.227759653986</v>
      </c>
    </row>
    <row r="82" spans="2:12" x14ac:dyDescent="0.2">
      <c r="B82" s="97" t="s">
        <v>35</v>
      </c>
      <c r="C82" s="6">
        <v>396.3</v>
      </c>
      <c r="D82" s="6" t="s">
        <v>14</v>
      </c>
      <c r="E82" s="40" t="s">
        <v>14</v>
      </c>
      <c r="F82" s="3">
        <v>14569513.418891929</v>
      </c>
      <c r="G82" s="11">
        <v>8.1000000000000003E-2</v>
      </c>
      <c r="H82" s="11">
        <v>0.10550000000000001</v>
      </c>
      <c r="I82" s="1">
        <v>1180130.5869302463</v>
      </c>
      <c r="J82" s="2">
        <v>1537083.6656930987</v>
      </c>
      <c r="K82" s="35">
        <f t="shared" si="4"/>
        <v>356953.07876285235</v>
      </c>
      <c r="L82" s="3">
        <f t="shared" si="5"/>
        <v>356953.07876285235</v>
      </c>
    </row>
    <row r="83" spans="2:12" x14ac:dyDescent="0.2">
      <c r="B83" s="97" t="s">
        <v>35</v>
      </c>
      <c r="C83" s="6">
        <v>396.3</v>
      </c>
      <c r="D83" s="6" t="s">
        <v>12</v>
      </c>
      <c r="E83" s="40" t="s">
        <v>18</v>
      </c>
      <c r="F83" s="3">
        <v>76764.465813879739</v>
      </c>
      <c r="G83" s="11">
        <v>5.6600000000000004E-2</v>
      </c>
      <c r="H83" s="11">
        <v>9.4899999999999998E-2</v>
      </c>
      <c r="I83" s="1">
        <v>4344.8687650655938</v>
      </c>
      <c r="J83" s="2">
        <v>7284.9478057371871</v>
      </c>
      <c r="K83" s="35">
        <f t="shared" si="4"/>
        <v>2940.0790406715932</v>
      </c>
      <c r="L83" s="3">
        <f t="shared" si="5"/>
        <v>1279.0566941704019</v>
      </c>
    </row>
    <row r="84" spans="2:12" x14ac:dyDescent="0.2">
      <c r="B84" s="97" t="s">
        <v>35</v>
      </c>
      <c r="C84" s="6">
        <v>396.3</v>
      </c>
      <c r="D84" s="6" t="s">
        <v>12</v>
      </c>
      <c r="E84" s="40" t="s">
        <v>12</v>
      </c>
      <c r="F84" s="3">
        <v>2348543.9241861207</v>
      </c>
      <c r="G84" s="11">
        <v>5.6600000000000004E-2</v>
      </c>
      <c r="H84" s="11">
        <v>9.4899999999999998E-2</v>
      </c>
      <c r="I84" s="1">
        <v>132927.58610893445</v>
      </c>
      <c r="J84" s="2">
        <v>222876.81840526286</v>
      </c>
      <c r="K84" s="35">
        <f t="shared" si="4"/>
        <v>89949.23229632841</v>
      </c>
      <c r="L84" s="3">
        <f t="shared" si="5"/>
        <v>0</v>
      </c>
    </row>
    <row r="85" spans="2:12" x14ac:dyDescent="0.2">
      <c r="B85" s="97" t="s">
        <v>35</v>
      </c>
      <c r="C85" s="6">
        <v>396.3</v>
      </c>
      <c r="D85" s="6" t="s">
        <v>13</v>
      </c>
      <c r="E85" s="40" t="s">
        <v>13</v>
      </c>
      <c r="F85" s="3">
        <v>4408343.9000000004</v>
      </c>
      <c r="G85" s="11">
        <v>8.4700000000000011E-2</v>
      </c>
      <c r="H85" s="11">
        <v>0.1489</v>
      </c>
      <c r="I85" s="1">
        <v>373386.72833000007</v>
      </c>
      <c r="J85" s="2">
        <v>656402.40671000013</v>
      </c>
      <c r="K85" s="35">
        <f t="shared" si="4"/>
        <v>283015.67838000006</v>
      </c>
      <c r="L85" s="3">
        <f t="shared" si="5"/>
        <v>0</v>
      </c>
    </row>
    <row r="86" spans="2:12" x14ac:dyDescent="0.2">
      <c r="B86" s="97" t="s">
        <v>35</v>
      </c>
      <c r="C86" s="6">
        <v>396.7</v>
      </c>
      <c r="D86" s="6" t="s">
        <v>10</v>
      </c>
      <c r="E86" s="40" t="s">
        <v>10</v>
      </c>
      <c r="F86" s="3">
        <v>2265611.14</v>
      </c>
      <c r="G86" s="11">
        <v>4.9800000000000004E-2</v>
      </c>
      <c r="H86" s="11">
        <v>5.5899999999999998E-2</v>
      </c>
      <c r="I86" s="1">
        <v>112827.43477200002</v>
      </c>
      <c r="J86" s="2">
        <v>126647.66272600001</v>
      </c>
      <c r="K86" s="35">
        <f t="shared" si="4"/>
        <v>13820.227953999987</v>
      </c>
      <c r="L86" s="3">
        <f t="shared" si="5"/>
        <v>0</v>
      </c>
    </row>
    <row r="87" spans="2:12" x14ac:dyDescent="0.2">
      <c r="B87" s="97" t="s">
        <v>35</v>
      </c>
      <c r="C87" s="6">
        <v>396.7</v>
      </c>
      <c r="D87" s="6" t="s">
        <v>15</v>
      </c>
      <c r="E87" s="40" t="s">
        <v>15</v>
      </c>
      <c r="F87" s="3">
        <v>6717317.9963785242</v>
      </c>
      <c r="G87" s="11">
        <v>3.73E-2</v>
      </c>
      <c r="H87" s="11">
        <v>5.3899999999999997E-2</v>
      </c>
      <c r="I87" s="1">
        <v>250555.96126491897</v>
      </c>
      <c r="J87" s="2">
        <v>362063.44000480243</v>
      </c>
      <c r="K87" s="35">
        <f t="shared" si="4"/>
        <v>111507.47873988346</v>
      </c>
      <c r="L87" s="3">
        <f t="shared" si="5"/>
        <v>0</v>
      </c>
    </row>
    <row r="88" spans="2:12" x14ac:dyDescent="0.2">
      <c r="B88" s="97" t="s">
        <v>35</v>
      </c>
      <c r="C88" s="6">
        <v>396.7</v>
      </c>
      <c r="D88" s="6" t="s">
        <v>15</v>
      </c>
      <c r="E88" s="40" t="s">
        <v>18</v>
      </c>
      <c r="F88" s="3">
        <v>1069120.6136214763</v>
      </c>
      <c r="G88" s="11">
        <v>3.73E-2</v>
      </c>
      <c r="H88" s="11">
        <v>5.3899999999999997E-2</v>
      </c>
      <c r="I88" s="1">
        <v>39878.198888081068</v>
      </c>
      <c r="J88" s="2">
        <v>57625.60107419757</v>
      </c>
      <c r="K88" s="35">
        <f t="shared" si="4"/>
        <v>17747.402186116502</v>
      </c>
      <c r="L88" s="3">
        <f t="shared" si="5"/>
        <v>7720.8582681850148</v>
      </c>
    </row>
    <row r="89" spans="2:12" x14ac:dyDescent="0.2">
      <c r="B89" s="97" t="s">
        <v>35</v>
      </c>
      <c r="C89" s="6">
        <v>396.7</v>
      </c>
      <c r="D89" s="6" t="s">
        <v>11</v>
      </c>
      <c r="E89" s="40" t="s">
        <v>11</v>
      </c>
      <c r="F89" s="3">
        <v>22854375.286522292</v>
      </c>
      <c r="G89" s="11">
        <v>5.1399999999999994E-2</v>
      </c>
      <c r="H89" s="11">
        <v>5.2000000000000005E-2</v>
      </c>
      <c r="I89" s="1">
        <v>1174714.8897272456</v>
      </c>
      <c r="J89" s="2">
        <v>1188427.5148991593</v>
      </c>
      <c r="K89" s="35">
        <f t="shared" si="4"/>
        <v>13712.625171913765</v>
      </c>
      <c r="L89" s="3">
        <f t="shared" si="5"/>
        <v>0</v>
      </c>
    </row>
    <row r="90" spans="2:12" x14ac:dyDescent="0.2">
      <c r="B90" s="97" t="s">
        <v>35</v>
      </c>
      <c r="C90" s="6">
        <v>396.7</v>
      </c>
      <c r="D90" s="6" t="s">
        <v>11</v>
      </c>
      <c r="E90" s="40" t="s">
        <v>18</v>
      </c>
      <c r="F90" s="3">
        <v>1524456.5534777087</v>
      </c>
      <c r="G90" s="11">
        <v>5.1399999999999994E-2</v>
      </c>
      <c r="H90" s="11">
        <v>5.2000000000000005E-2</v>
      </c>
      <c r="I90" s="1">
        <v>78357.066848754213</v>
      </c>
      <c r="J90" s="2">
        <v>79271.740780840861</v>
      </c>
      <c r="K90" s="35">
        <f t="shared" si="4"/>
        <v>914.67393208664726</v>
      </c>
      <c r="L90" s="3">
        <f t="shared" si="5"/>
        <v>397.92121219684918</v>
      </c>
    </row>
    <row r="91" spans="2:12" x14ac:dyDescent="0.2">
      <c r="B91" s="97" t="s">
        <v>35</v>
      </c>
      <c r="C91" s="6">
        <v>396.7</v>
      </c>
      <c r="D91" s="6" t="s">
        <v>36</v>
      </c>
      <c r="E91" s="40" t="s">
        <v>18</v>
      </c>
      <c r="F91" s="3">
        <v>1943962.83</v>
      </c>
      <c r="G91" s="11">
        <v>1.8600000000000002E-2</v>
      </c>
      <c r="H91" s="11">
        <v>2.6600000000000002E-2</v>
      </c>
      <c r="I91" s="1">
        <v>36157.708638000004</v>
      </c>
      <c r="J91" s="2">
        <v>51709.411278000007</v>
      </c>
      <c r="K91" s="35">
        <f t="shared" si="4"/>
        <v>15551.702640000003</v>
      </c>
      <c r="L91" s="3">
        <f t="shared" ref="L91:L99" si="7">VLOOKUP(E91,$N$6:$O$15,2,0)*K91</f>
        <v>6765.6376213939338</v>
      </c>
    </row>
    <row r="92" spans="2:12" x14ac:dyDescent="0.2">
      <c r="B92" s="97" t="s">
        <v>35</v>
      </c>
      <c r="C92" s="6">
        <v>396.7</v>
      </c>
      <c r="D92" s="6" t="s">
        <v>14</v>
      </c>
      <c r="E92" s="40" t="s">
        <v>21</v>
      </c>
      <c r="F92" s="3">
        <v>382958.70850705437</v>
      </c>
      <c r="G92" s="11">
        <v>5.3600000000000002E-2</v>
      </c>
      <c r="H92" s="11">
        <v>6.0899999999999996E-2</v>
      </c>
      <c r="I92" s="1">
        <v>20526.586775978114</v>
      </c>
      <c r="J92" s="2">
        <v>23322.185348079609</v>
      </c>
      <c r="K92" s="35">
        <f t="shared" si="4"/>
        <v>2795.5985721014949</v>
      </c>
      <c r="L92" s="3">
        <f t="shared" si="7"/>
        <v>1190.9463548483945</v>
      </c>
    </row>
    <row r="93" spans="2:12" x14ac:dyDescent="0.2">
      <c r="B93" s="97" t="s">
        <v>35</v>
      </c>
      <c r="C93" s="6">
        <v>396.7</v>
      </c>
      <c r="D93" s="6" t="s">
        <v>14</v>
      </c>
      <c r="E93" s="40" t="s">
        <v>18</v>
      </c>
      <c r="F93" s="3">
        <v>13090860.597171472</v>
      </c>
      <c r="G93" s="11">
        <v>5.3600000000000002E-2</v>
      </c>
      <c r="H93" s="11">
        <v>6.0899999999999996E-2</v>
      </c>
      <c r="I93" s="1">
        <v>701670.12800839089</v>
      </c>
      <c r="J93" s="2">
        <v>797233.41036774265</v>
      </c>
      <c r="K93" s="35">
        <f t="shared" ref="K93:K99" si="8">J93-I93</f>
        <v>95563.282359351753</v>
      </c>
      <c r="L93" s="3">
        <f t="shared" si="7"/>
        <v>41574.003395059859</v>
      </c>
    </row>
    <row r="94" spans="2:12" x14ac:dyDescent="0.2">
      <c r="B94" s="97" t="s">
        <v>35</v>
      </c>
      <c r="C94" s="6">
        <v>396.7</v>
      </c>
      <c r="D94" s="6" t="s">
        <v>14</v>
      </c>
      <c r="E94" s="40" t="s">
        <v>24</v>
      </c>
      <c r="F94" s="3">
        <v>3825432.1993429093</v>
      </c>
      <c r="G94" s="11">
        <v>5.3600000000000002E-2</v>
      </c>
      <c r="H94" s="11">
        <v>6.0899999999999996E-2</v>
      </c>
      <c r="I94" s="1">
        <v>205043.16588477994</v>
      </c>
      <c r="J94" s="2">
        <v>232968.82093998315</v>
      </c>
      <c r="K94" s="35">
        <f t="shared" si="8"/>
        <v>27925.655055203213</v>
      </c>
      <c r="L94" s="3">
        <f t="shared" si="7"/>
        <v>12039.857276285569</v>
      </c>
    </row>
    <row r="95" spans="2:12" x14ac:dyDescent="0.2">
      <c r="B95" s="97" t="s">
        <v>35</v>
      </c>
      <c r="C95" s="6">
        <v>396.7</v>
      </c>
      <c r="D95" s="6" t="s">
        <v>14</v>
      </c>
      <c r="E95" s="40" t="s">
        <v>14</v>
      </c>
      <c r="F95" s="3">
        <v>35912225.994978562</v>
      </c>
      <c r="G95" s="11">
        <v>5.3600000000000002E-2</v>
      </c>
      <c r="H95" s="11">
        <v>6.0899999999999996E-2</v>
      </c>
      <c r="I95" s="1">
        <v>1924895.313330851</v>
      </c>
      <c r="J95" s="2">
        <v>2187054.563094194</v>
      </c>
      <c r="K95" s="35">
        <f t="shared" si="8"/>
        <v>262159.24976334302</v>
      </c>
      <c r="L95" s="3">
        <f t="shared" si="7"/>
        <v>262159.24976334302</v>
      </c>
    </row>
    <row r="96" spans="2:12" x14ac:dyDescent="0.2">
      <c r="B96" s="97" t="s">
        <v>35</v>
      </c>
      <c r="C96" s="6">
        <v>396.7</v>
      </c>
      <c r="D96" s="6" t="s">
        <v>12</v>
      </c>
      <c r="E96" s="40" t="s">
        <v>18</v>
      </c>
      <c r="F96" s="3">
        <v>465311.8955782064</v>
      </c>
      <c r="G96" s="11">
        <v>6.0299999999999999E-2</v>
      </c>
      <c r="H96" s="11">
        <v>3.9300000000000002E-2</v>
      </c>
      <c r="I96" s="1">
        <v>28058.307303365847</v>
      </c>
      <c r="J96" s="2">
        <v>18286.757496223512</v>
      </c>
      <c r="K96" s="35">
        <f t="shared" si="8"/>
        <v>-9771.5498071423353</v>
      </c>
      <c r="L96" s="3">
        <f t="shared" si="7"/>
        <v>-4251.0306765051937</v>
      </c>
    </row>
    <row r="97" spans="2:12" x14ac:dyDescent="0.2">
      <c r="B97" s="97" t="s">
        <v>35</v>
      </c>
      <c r="C97" s="6">
        <v>396.7</v>
      </c>
      <c r="D97" s="6" t="s">
        <v>12</v>
      </c>
      <c r="E97" s="40" t="s">
        <v>12</v>
      </c>
      <c r="F97" s="3">
        <v>5846222.5244217934</v>
      </c>
      <c r="G97" s="11">
        <v>6.0299999999999999E-2</v>
      </c>
      <c r="H97" s="11">
        <v>3.9300000000000002E-2</v>
      </c>
      <c r="I97" s="1">
        <v>352527.21822263417</v>
      </c>
      <c r="J97" s="2">
        <v>229756.54520977649</v>
      </c>
      <c r="K97" s="35">
        <f t="shared" si="8"/>
        <v>-122770.67301285767</v>
      </c>
      <c r="L97" s="3">
        <f t="shared" si="7"/>
        <v>0</v>
      </c>
    </row>
    <row r="98" spans="2:12" x14ac:dyDescent="0.2">
      <c r="B98" s="97" t="s">
        <v>35</v>
      </c>
      <c r="C98" s="6">
        <v>396.7</v>
      </c>
      <c r="D98" s="6" t="s">
        <v>13</v>
      </c>
      <c r="E98" s="40" t="s">
        <v>18</v>
      </c>
      <c r="F98" s="3">
        <v>24392854.609821588</v>
      </c>
      <c r="G98" s="11">
        <v>4.8600000000000004E-2</v>
      </c>
      <c r="H98" s="11">
        <v>5.7999999999999996E-2</v>
      </c>
      <c r="I98" s="1">
        <v>1185492.7340373292</v>
      </c>
      <c r="J98" s="2">
        <v>1414785.567369652</v>
      </c>
      <c r="K98" s="35">
        <f t="shared" si="8"/>
        <v>229292.83333232277</v>
      </c>
      <c r="L98" s="3">
        <f t="shared" si="7"/>
        <v>99751.921408212555</v>
      </c>
    </row>
    <row r="99" spans="2:12" x14ac:dyDescent="0.2">
      <c r="B99" s="97" t="s">
        <v>35</v>
      </c>
      <c r="C99" s="6">
        <v>396.7</v>
      </c>
      <c r="D99" s="6" t="s">
        <v>13</v>
      </c>
      <c r="E99" s="40" t="s">
        <v>13</v>
      </c>
      <c r="F99" s="3">
        <v>14896521.640178412</v>
      </c>
      <c r="G99" s="11">
        <v>4.8600000000000004E-2</v>
      </c>
      <c r="H99" s="11">
        <v>5.7999999999999996E-2</v>
      </c>
      <c r="I99" s="1">
        <v>723970.95171267085</v>
      </c>
      <c r="J99" s="2">
        <v>863998.2551303478</v>
      </c>
      <c r="K99" s="35">
        <f t="shared" si="8"/>
        <v>140027.30341767694</v>
      </c>
      <c r="L99" s="3">
        <f t="shared" si="7"/>
        <v>0</v>
      </c>
    </row>
    <row r="100" spans="2:12" x14ac:dyDescent="0.2">
      <c r="B100" s="96"/>
      <c r="C100" s="6"/>
      <c r="D100" s="6"/>
      <c r="E100" s="40"/>
      <c r="F100" s="3"/>
      <c r="G100" s="41"/>
      <c r="H100" s="11"/>
      <c r="I100" s="34"/>
      <c r="J100" s="35"/>
      <c r="K100" s="35"/>
      <c r="L100" s="3"/>
    </row>
    <row r="101" spans="2:12" x14ac:dyDescent="0.2">
      <c r="B101" s="94" t="s">
        <v>37</v>
      </c>
      <c r="C101" s="67"/>
      <c r="D101" s="6"/>
      <c r="E101" s="40"/>
      <c r="F101" s="3">
        <f>SUM(F27:F100)</f>
        <v>287063408.90999997</v>
      </c>
      <c r="G101" s="12">
        <f t="shared" ref="G101" si="9">I101/F101</f>
        <v>5.3348461846881932E-2</v>
      </c>
      <c r="H101" s="13">
        <f t="shared" ref="H101" si="10">J101/F101</f>
        <v>6.5153756376800501E-2</v>
      </c>
      <c r="I101" s="34">
        <f>SUM(I27:I100)</f>
        <v>15314391.317871001</v>
      </c>
      <c r="J101" s="35">
        <f>SUM(J27:J100)</f>
        <v>18703259.408815999</v>
      </c>
      <c r="K101" s="35">
        <f>SUM(K27:K100)</f>
        <v>3388868.0909449989</v>
      </c>
      <c r="L101" s="36">
        <f>SUM(L27:L100)</f>
        <v>1862987.7653170417</v>
      </c>
    </row>
    <row r="102" spans="2:12" x14ac:dyDescent="0.2">
      <c r="B102" s="96"/>
      <c r="C102" s="6"/>
      <c r="D102" s="6"/>
      <c r="E102" s="40"/>
      <c r="F102" s="3"/>
      <c r="G102" s="41"/>
      <c r="H102" s="11"/>
      <c r="I102" s="34"/>
      <c r="J102" s="35"/>
      <c r="K102" s="35"/>
      <c r="L102" s="3"/>
    </row>
    <row r="103" spans="2:12" x14ac:dyDescent="0.2">
      <c r="B103" s="80" t="s">
        <v>38</v>
      </c>
      <c r="C103" s="6"/>
      <c r="D103" s="98" t="s">
        <v>33</v>
      </c>
      <c r="E103" s="70" t="s">
        <v>5</v>
      </c>
      <c r="F103" s="71" t="s">
        <v>34</v>
      </c>
      <c r="G103" s="41"/>
      <c r="H103" s="11"/>
      <c r="I103" s="34"/>
      <c r="J103" s="35"/>
      <c r="K103" s="35"/>
      <c r="L103" s="3"/>
    </row>
    <row r="104" spans="2:12" x14ac:dyDescent="0.2">
      <c r="B104" s="97" t="s">
        <v>38</v>
      </c>
      <c r="C104" s="6">
        <v>389.2</v>
      </c>
      <c r="D104" s="6" t="s">
        <v>15</v>
      </c>
      <c r="E104" s="40" t="s">
        <v>15</v>
      </c>
      <c r="F104" s="3">
        <v>4645.6099999999997</v>
      </c>
      <c r="G104" s="11">
        <v>1.1699999999999999E-2</v>
      </c>
      <c r="H104" s="11">
        <v>1.7000000000000001E-2</v>
      </c>
      <c r="I104" s="34">
        <v>54.353636999999992</v>
      </c>
      <c r="J104" s="35">
        <v>78.975369999999998</v>
      </c>
      <c r="K104" s="35">
        <f t="shared" ref="K104:K127" si="11">J104-I104</f>
        <v>24.621733000000006</v>
      </c>
      <c r="L104" s="3">
        <f t="shared" ref="L104:L127" si="12">VLOOKUP(E104,$N$6:$O$15,2,0)*K104</f>
        <v>0</v>
      </c>
    </row>
    <row r="105" spans="2:12" x14ac:dyDescent="0.2">
      <c r="B105" s="97" t="s">
        <v>38</v>
      </c>
      <c r="C105" s="6">
        <v>389.2</v>
      </c>
      <c r="D105" s="6" t="s">
        <v>14</v>
      </c>
      <c r="E105" s="40" t="s">
        <v>18</v>
      </c>
      <c r="F105" s="3">
        <v>1182.8586056822805</v>
      </c>
      <c r="G105" s="11">
        <v>2.0299999999999999E-2</v>
      </c>
      <c r="H105" s="11">
        <v>2.0499999999999997E-2</v>
      </c>
      <c r="I105" s="34">
        <v>24.012029695350293</v>
      </c>
      <c r="J105" s="35">
        <v>24.248601416486746</v>
      </c>
      <c r="K105" s="35">
        <f t="shared" si="11"/>
        <v>0.23657172113645331</v>
      </c>
      <c r="L105" s="3">
        <f t="shared" si="12"/>
        <v>0.10291854041511578</v>
      </c>
    </row>
    <row r="106" spans="2:12" x14ac:dyDescent="0.2">
      <c r="B106" s="97" t="s">
        <v>38</v>
      </c>
      <c r="C106" s="6">
        <v>389.2</v>
      </c>
      <c r="D106" s="6" t="s">
        <v>14</v>
      </c>
      <c r="E106" s="40" t="s">
        <v>14</v>
      </c>
      <c r="F106" s="3">
        <v>80995.591394317715</v>
      </c>
      <c r="G106" s="11">
        <v>2.0299999999999999E-2</v>
      </c>
      <c r="H106" s="11">
        <v>2.0499999999999997E-2</v>
      </c>
      <c r="I106" s="34">
        <v>1644.2105053046496</v>
      </c>
      <c r="J106" s="35">
        <v>1660.4096235835129</v>
      </c>
      <c r="K106" s="35">
        <f t="shared" si="11"/>
        <v>16.199118278863352</v>
      </c>
      <c r="L106" s="3">
        <f t="shared" si="12"/>
        <v>16.199118278863352</v>
      </c>
    </row>
    <row r="107" spans="2:12" x14ac:dyDescent="0.2">
      <c r="B107" s="97" t="s">
        <v>38</v>
      </c>
      <c r="C107" s="6">
        <v>389.2</v>
      </c>
      <c r="D107" s="6" t="s">
        <v>13</v>
      </c>
      <c r="E107" s="40" t="s">
        <v>13</v>
      </c>
      <c r="F107" s="3">
        <v>74246.25</v>
      </c>
      <c r="G107" s="11">
        <v>1.9799999999999998E-2</v>
      </c>
      <c r="H107" s="11">
        <v>1.8799999999999997E-2</v>
      </c>
      <c r="I107" s="34">
        <v>1470.07575</v>
      </c>
      <c r="J107" s="35">
        <v>1395.8294999999998</v>
      </c>
      <c r="K107" s="35">
        <f t="shared" si="11"/>
        <v>-74.246250000000146</v>
      </c>
      <c r="L107" s="3">
        <f t="shared" si="12"/>
        <v>0</v>
      </c>
    </row>
    <row r="108" spans="2:12" x14ac:dyDescent="0.2">
      <c r="B108" s="97" t="s">
        <v>38</v>
      </c>
      <c r="C108" s="6">
        <v>390</v>
      </c>
      <c r="D108" s="6" t="s">
        <v>10</v>
      </c>
      <c r="E108" s="40" t="s">
        <v>10</v>
      </c>
      <c r="F108" s="3">
        <v>3012931.1242903089</v>
      </c>
      <c r="G108" s="11">
        <v>1.7100000000000001E-2</v>
      </c>
      <c r="H108" s="11">
        <v>1.9900000000000001E-2</v>
      </c>
      <c r="I108" s="34">
        <v>51519.647296364266</v>
      </c>
      <c r="J108" s="35">
        <v>59996.666810377043</v>
      </c>
      <c r="K108" s="35">
        <f t="shared" si="11"/>
        <v>8477.0195140127762</v>
      </c>
      <c r="L108" s="3">
        <f t="shared" si="12"/>
        <v>0</v>
      </c>
    </row>
    <row r="109" spans="2:12" x14ac:dyDescent="0.2">
      <c r="B109" s="97" t="s">
        <v>38</v>
      </c>
      <c r="C109" s="6">
        <v>390</v>
      </c>
      <c r="D109" s="6" t="s">
        <v>10</v>
      </c>
      <c r="E109" s="40" t="s">
        <v>24</v>
      </c>
      <c r="F109" s="3">
        <v>456255.23570969119</v>
      </c>
      <c r="G109" s="11">
        <v>1.7100000000000001E-2</v>
      </c>
      <c r="H109" s="11">
        <v>1.9900000000000001E-2</v>
      </c>
      <c r="I109" s="1">
        <v>7801.9645306357197</v>
      </c>
      <c r="J109" s="2">
        <v>9079.4791906228547</v>
      </c>
      <c r="K109" s="35">
        <f t="shared" si="11"/>
        <v>1277.514659987135</v>
      </c>
      <c r="L109" s="3">
        <f t="shared" si="12"/>
        <v>550.7872293130589</v>
      </c>
    </row>
    <row r="110" spans="2:12" x14ac:dyDescent="0.2">
      <c r="B110" s="97" t="s">
        <v>38</v>
      </c>
      <c r="C110" s="6">
        <v>390</v>
      </c>
      <c r="D110" s="6" t="s">
        <v>15</v>
      </c>
      <c r="E110" s="40" t="s">
        <v>15</v>
      </c>
      <c r="F110" s="3">
        <v>12477685.999876374</v>
      </c>
      <c r="G110" s="11">
        <v>1.6500000000000001E-2</v>
      </c>
      <c r="H110" s="11">
        <v>1.84E-2</v>
      </c>
      <c r="I110" s="34">
        <v>205882.79484795977</v>
      </c>
      <c r="J110" s="35">
        <v>229225.13450972503</v>
      </c>
      <c r="K110" s="35">
        <f t="shared" si="11"/>
        <v>23342.339661765262</v>
      </c>
      <c r="L110" s="3">
        <f t="shared" si="12"/>
        <v>0</v>
      </c>
    </row>
    <row r="111" spans="2:12" x14ac:dyDescent="0.2">
      <c r="B111" s="97" t="s">
        <v>38</v>
      </c>
      <c r="C111" s="6">
        <v>390</v>
      </c>
      <c r="D111" s="6" t="s">
        <v>15</v>
      </c>
      <c r="E111" s="40" t="s">
        <v>18</v>
      </c>
      <c r="F111" s="3">
        <v>1446832.1152135169</v>
      </c>
      <c r="G111" s="11">
        <v>1.6500000000000001E-2</v>
      </c>
      <c r="H111" s="11">
        <v>1.84E-2</v>
      </c>
      <c r="I111" s="34">
        <v>23872.729901023031</v>
      </c>
      <c r="J111" s="35">
        <v>26621.710919928712</v>
      </c>
      <c r="K111" s="35">
        <f t="shared" si="11"/>
        <v>2748.9810189056807</v>
      </c>
      <c r="L111" s="3">
        <f t="shared" si="12"/>
        <v>1195.921104752174</v>
      </c>
    </row>
    <row r="112" spans="2:12" x14ac:dyDescent="0.2">
      <c r="B112" s="97" t="s">
        <v>38</v>
      </c>
      <c r="C112" s="6">
        <v>390</v>
      </c>
      <c r="D112" s="6" t="s">
        <v>15</v>
      </c>
      <c r="E112" s="40" t="s">
        <v>24</v>
      </c>
      <c r="F112" s="3">
        <v>779212.5549101074</v>
      </c>
      <c r="G112" s="11">
        <v>1.6500000000000001E-2</v>
      </c>
      <c r="H112" s="11">
        <v>1.84E-2</v>
      </c>
      <c r="I112" s="34">
        <v>12857.007156016773</v>
      </c>
      <c r="J112" s="35">
        <v>14337.511010345976</v>
      </c>
      <c r="K112" s="35">
        <f t="shared" si="11"/>
        <v>1480.503854329203</v>
      </c>
      <c r="L112" s="3">
        <f t="shared" si="12"/>
        <v>638.30392045872725</v>
      </c>
    </row>
    <row r="113" spans="2:12" x14ac:dyDescent="0.2">
      <c r="B113" s="97" t="s">
        <v>38</v>
      </c>
      <c r="C113" s="6">
        <v>390</v>
      </c>
      <c r="D113" s="6" t="s">
        <v>11</v>
      </c>
      <c r="E113" s="40" t="s">
        <v>11</v>
      </c>
      <c r="F113" s="3">
        <v>33518025.872292284</v>
      </c>
      <c r="G113" s="11">
        <v>1.8600000000000002E-2</v>
      </c>
      <c r="H113" s="11">
        <v>2.0799999999999999E-2</v>
      </c>
      <c r="I113" s="34">
        <v>623435.27151063667</v>
      </c>
      <c r="J113" s="35">
        <v>702170.22705967876</v>
      </c>
      <c r="K113" s="35">
        <f t="shared" si="11"/>
        <v>78734.95554904209</v>
      </c>
      <c r="L113" s="3">
        <f t="shared" si="12"/>
        <v>0</v>
      </c>
    </row>
    <row r="114" spans="2:12" x14ac:dyDescent="0.2">
      <c r="B114" s="97" t="s">
        <v>38</v>
      </c>
      <c r="C114" s="6">
        <v>390</v>
      </c>
      <c r="D114" s="6" t="s">
        <v>11</v>
      </c>
      <c r="E114" s="40" t="s">
        <v>18</v>
      </c>
      <c r="F114" s="3">
        <v>2963510.8183942409</v>
      </c>
      <c r="G114" s="11">
        <v>1.8600000000000002E-2</v>
      </c>
      <c r="H114" s="11">
        <v>2.0799999999999999E-2</v>
      </c>
      <c r="I114" s="34">
        <v>55121.30122213289</v>
      </c>
      <c r="J114" s="35">
        <v>61641.02502260021</v>
      </c>
      <c r="K114" s="35">
        <f t="shared" si="11"/>
        <v>6519.72380046732</v>
      </c>
      <c r="L114" s="3">
        <f t="shared" si="12"/>
        <v>2836.3510830052192</v>
      </c>
    </row>
    <row r="115" spans="2:12" x14ac:dyDescent="0.2">
      <c r="B115" s="97" t="s">
        <v>38</v>
      </c>
      <c r="C115" s="6">
        <v>390</v>
      </c>
      <c r="D115" s="6" t="s">
        <v>11</v>
      </c>
      <c r="E115" s="40" t="s">
        <v>24</v>
      </c>
      <c r="F115" s="3">
        <v>49771365.429313488</v>
      </c>
      <c r="G115" s="11">
        <v>1.8600000000000002E-2</v>
      </c>
      <c r="H115" s="11">
        <v>2.0799999999999999E-2</v>
      </c>
      <c r="I115" s="34">
        <v>925747.39698523097</v>
      </c>
      <c r="J115" s="35">
        <v>1035244.4009297205</v>
      </c>
      <c r="K115" s="35">
        <f t="shared" si="11"/>
        <v>109497.00394448952</v>
      </c>
      <c r="L115" s="3">
        <f t="shared" si="12"/>
        <v>47208.500465484911</v>
      </c>
    </row>
    <row r="116" spans="2:12" x14ac:dyDescent="0.2">
      <c r="B116" s="97" t="s">
        <v>38</v>
      </c>
      <c r="C116" s="6">
        <v>390</v>
      </c>
      <c r="D116" s="6" t="s">
        <v>36</v>
      </c>
      <c r="E116" s="40" t="s">
        <v>18</v>
      </c>
      <c r="F116" s="3">
        <v>363676.47</v>
      </c>
      <c r="G116" s="11">
        <v>1.5100000000000001E-2</v>
      </c>
      <c r="H116" s="11">
        <v>1.7600000000000001E-2</v>
      </c>
      <c r="I116" s="34">
        <v>5491.5146969999996</v>
      </c>
      <c r="J116" s="35">
        <v>6400.7058719999995</v>
      </c>
      <c r="K116" s="35">
        <f t="shared" si="11"/>
        <v>909.19117499999993</v>
      </c>
      <c r="L116" s="3">
        <f t="shared" si="12"/>
        <v>395.53598477364881</v>
      </c>
    </row>
    <row r="117" spans="2:12" x14ac:dyDescent="0.2">
      <c r="B117" s="97" t="s">
        <v>38</v>
      </c>
      <c r="C117" s="6">
        <v>390</v>
      </c>
      <c r="D117" s="6" t="s">
        <v>14</v>
      </c>
      <c r="E117" s="40" t="s">
        <v>19</v>
      </c>
      <c r="F117" s="3">
        <v>8374997.5459991638</v>
      </c>
      <c r="G117" s="11">
        <v>1.5300000000000001E-2</v>
      </c>
      <c r="H117" s="11">
        <v>2.5499999999999998E-2</v>
      </c>
      <c r="I117" s="34">
        <v>128137.46245378722</v>
      </c>
      <c r="J117" s="35">
        <v>213562.43742297866</v>
      </c>
      <c r="K117" s="35">
        <f t="shared" si="11"/>
        <v>85424.974969191448</v>
      </c>
      <c r="L117" s="3">
        <f t="shared" si="12"/>
        <v>40340.639162767635</v>
      </c>
    </row>
    <row r="118" spans="2:12" x14ac:dyDescent="0.2">
      <c r="B118" s="97" t="s">
        <v>38</v>
      </c>
      <c r="C118" s="6">
        <v>390</v>
      </c>
      <c r="D118" s="6" t="s">
        <v>14</v>
      </c>
      <c r="E118" s="40" t="s">
        <v>18</v>
      </c>
      <c r="F118" s="3">
        <v>2387109.5254191258</v>
      </c>
      <c r="G118" s="11">
        <v>1.5300000000000001E-2</v>
      </c>
      <c r="H118" s="11">
        <v>2.5499999999999998E-2</v>
      </c>
      <c r="I118" s="34">
        <v>36522.775738912627</v>
      </c>
      <c r="J118" s="35">
        <v>60871.292898187705</v>
      </c>
      <c r="K118" s="35">
        <f t="shared" si="11"/>
        <v>24348.517159275078</v>
      </c>
      <c r="L118" s="3">
        <f t="shared" si="12"/>
        <v>10592.617897299713</v>
      </c>
    </row>
    <row r="119" spans="2:12" x14ac:dyDescent="0.2">
      <c r="B119" s="97" t="s">
        <v>38</v>
      </c>
      <c r="C119" s="6">
        <v>390</v>
      </c>
      <c r="D119" s="6" t="s">
        <v>14</v>
      </c>
      <c r="E119" s="40" t="s">
        <v>24</v>
      </c>
      <c r="F119" s="3">
        <v>40099508.145786129</v>
      </c>
      <c r="G119" s="11">
        <v>1.5300000000000001E-2</v>
      </c>
      <c r="H119" s="11">
        <v>2.5499999999999998E-2</v>
      </c>
      <c r="I119" s="34">
        <v>613522.47463052778</v>
      </c>
      <c r="J119" s="35">
        <v>1022537.4577175463</v>
      </c>
      <c r="K119" s="35">
        <f t="shared" si="11"/>
        <v>409014.98308701848</v>
      </c>
      <c r="L119" s="3">
        <f t="shared" si="12"/>
        <v>176342.57855349791</v>
      </c>
    </row>
    <row r="120" spans="2:12" x14ac:dyDescent="0.2">
      <c r="B120" s="97" t="s">
        <v>38</v>
      </c>
      <c r="C120" s="6">
        <v>390</v>
      </c>
      <c r="D120" s="6" t="s">
        <v>14</v>
      </c>
      <c r="E120" s="40" t="s">
        <v>14</v>
      </c>
      <c r="F120" s="3">
        <v>45382211.244312055</v>
      </c>
      <c r="G120" s="11">
        <v>1.5300000000000001E-2</v>
      </c>
      <c r="H120" s="11">
        <v>2.5499999999999998E-2</v>
      </c>
      <c r="I120" s="34">
        <v>694347.91443497443</v>
      </c>
      <c r="J120" s="35">
        <v>1155441.6429249586</v>
      </c>
      <c r="K120" s="35">
        <f t="shared" si="11"/>
        <v>461093.72848998418</v>
      </c>
      <c r="L120" s="3">
        <f t="shared" si="12"/>
        <v>461093.72848998418</v>
      </c>
    </row>
    <row r="121" spans="2:12" x14ac:dyDescent="0.2">
      <c r="B121" s="97" t="s">
        <v>38</v>
      </c>
      <c r="C121" s="6">
        <v>390</v>
      </c>
      <c r="D121" s="6" t="s">
        <v>14</v>
      </c>
      <c r="E121" s="40" t="s">
        <v>21</v>
      </c>
      <c r="F121" s="3">
        <v>1041181.8884835134</v>
      </c>
      <c r="G121" s="11">
        <v>1.5300000000000001E-2</v>
      </c>
      <c r="H121" s="11">
        <v>2.5499999999999998E-2</v>
      </c>
      <c r="I121" s="1">
        <v>15930.082893797757</v>
      </c>
      <c r="J121" s="2">
        <v>26550.138156329591</v>
      </c>
      <c r="K121" s="35">
        <f t="shared" ref="K121" si="13">J121-I121</f>
        <v>10620.055262531834</v>
      </c>
      <c r="L121" s="3">
        <f t="shared" si="12"/>
        <v>4524.2246971435397</v>
      </c>
    </row>
    <row r="122" spans="2:12" x14ac:dyDescent="0.2">
      <c r="B122" s="97" t="s">
        <v>38</v>
      </c>
      <c r="C122" s="6">
        <v>390</v>
      </c>
      <c r="D122" s="6" t="s">
        <v>12</v>
      </c>
      <c r="E122" s="40" t="s">
        <v>18</v>
      </c>
      <c r="F122" s="3">
        <v>92762.521644500186</v>
      </c>
      <c r="G122" s="11">
        <v>2.52E-2</v>
      </c>
      <c r="H122" s="11">
        <v>2.0799999999999999E-2</v>
      </c>
      <c r="I122" s="34">
        <v>2337.6155454414047</v>
      </c>
      <c r="J122" s="35">
        <v>1929.4604502056038</v>
      </c>
      <c r="K122" s="35">
        <f t="shared" si="11"/>
        <v>-408.1550952358009</v>
      </c>
      <c r="L122" s="3">
        <f t="shared" si="12"/>
        <v>-177.56444626123317</v>
      </c>
    </row>
    <row r="123" spans="2:12" x14ac:dyDescent="0.2">
      <c r="B123" s="97" t="s">
        <v>38</v>
      </c>
      <c r="C123" s="6">
        <v>390</v>
      </c>
      <c r="D123" s="6" t="s">
        <v>12</v>
      </c>
      <c r="E123" s="40" t="s">
        <v>24</v>
      </c>
      <c r="F123" s="3">
        <v>1488037.0559287393</v>
      </c>
      <c r="G123" s="11">
        <v>2.52E-2</v>
      </c>
      <c r="H123" s="11">
        <v>2.0799999999999999E-2</v>
      </c>
      <c r="I123" s="1">
        <v>37498.533809404231</v>
      </c>
      <c r="J123" s="2">
        <v>30951.170763317776</v>
      </c>
      <c r="K123" s="35">
        <f t="shared" si="11"/>
        <v>-6547.3630460864551</v>
      </c>
      <c r="L123" s="3">
        <f t="shared" si="12"/>
        <v>-2822.8278425368389</v>
      </c>
    </row>
    <row r="124" spans="2:12" x14ac:dyDescent="0.2">
      <c r="B124" s="97" t="s">
        <v>38</v>
      </c>
      <c r="C124" s="6">
        <v>390</v>
      </c>
      <c r="D124" s="6" t="s">
        <v>12</v>
      </c>
      <c r="E124" s="40" t="s">
        <v>12</v>
      </c>
      <c r="F124" s="3">
        <v>11467860.10242676</v>
      </c>
      <c r="G124" s="11">
        <v>2.52E-2</v>
      </c>
      <c r="H124" s="11">
        <v>2.0799999999999999E-2</v>
      </c>
      <c r="I124" s="34">
        <v>288990.91016715433</v>
      </c>
      <c r="J124" s="35">
        <v>239453.06927847659</v>
      </c>
      <c r="K124" s="35">
        <f t="shared" si="11"/>
        <v>-49537.840888677747</v>
      </c>
      <c r="L124" s="3">
        <f t="shared" si="12"/>
        <v>0</v>
      </c>
    </row>
    <row r="125" spans="2:12" x14ac:dyDescent="0.2">
      <c r="B125" s="97" t="s">
        <v>38</v>
      </c>
      <c r="C125" s="6">
        <v>390</v>
      </c>
      <c r="D125" s="6" t="s">
        <v>13</v>
      </c>
      <c r="E125" s="40" t="s">
        <v>18</v>
      </c>
      <c r="F125" s="3">
        <v>860032.84389491216</v>
      </c>
      <c r="G125" s="11">
        <v>1.95E-2</v>
      </c>
      <c r="H125" s="11">
        <v>2.5499999999999998E-2</v>
      </c>
      <c r="I125" s="34">
        <v>16770.640455950786</v>
      </c>
      <c r="J125" s="35">
        <v>21930.837519320259</v>
      </c>
      <c r="K125" s="35">
        <f t="shared" si="11"/>
        <v>5160.1970633694727</v>
      </c>
      <c r="L125" s="3">
        <f t="shared" si="12"/>
        <v>2244.9003941178107</v>
      </c>
    </row>
    <row r="126" spans="2:12" x14ac:dyDescent="0.2">
      <c r="B126" s="97" t="s">
        <v>38</v>
      </c>
      <c r="C126" s="6">
        <v>390</v>
      </c>
      <c r="D126" s="6" t="s">
        <v>13</v>
      </c>
      <c r="E126" s="40" t="s">
        <v>24</v>
      </c>
      <c r="F126" s="3">
        <v>132385.85090463801</v>
      </c>
      <c r="G126" s="11">
        <v>1.95E-2</v>
      </c>
      <c r="H126" s="11">
        <v>2.5499999999999998E-2</v>
      </c>
      <c r="I126" s="1">
        <v>2581.5240926404413</v>
      </c>
      <c r="J126" s="2">
        <v>3375.8391980682691</v>
      </c>
      <c r="K126" s="35">
        <f t="shared" si="11"/>
        <v>794.3151054278278</v>
      </c>
      <c r="L126" s="3">
        <f t="shared" si="12"/>
        <v>342.46074023487859</v>
      </c>
    </row>
    <row r="127" spans="2:12" x14ac:dyDescent="0.2">
      <c r="B127" s="97" t="s">
        <v>38</v>
      </c>
      <c r="C127" s="6">
        <v>390</v>
      </c>
      <c r="D127" s="6" t="s">
        <v>13</v>
      </c>
      <c r="E127" s="40" t="s">
        <v>13</v>
      </c>
      <c r="F127" s="3">
        <v>17893960.46520045</v>
      </c>
      <c r="G127" s="11">
        <v>1.95E-2</v>
      </c>
      <c r="H127" s="11">
        <v>2.5499999999999998E-2</v>
      </c>
      <c r="I127" s="34">
        <v>348933.16928740899</v>
      </c>
      <c r="J127" s="35">
        <v>456770.38561261218</v>
      </c>
      <c r="K127" s="35">
        <f t="shared" si="11"/>
        <v>107837.21632520319</v>
      </c>
      <c r="L127" s="3">
        <f t="shared" si="12"/>
        <v>0</v>
      </c>
    </row>
    <row r="128" spans="2:12" x14ac:dyDescent="0.2">
      <c r="B128" s="96"/>
      <c r="C128" s="6"/>
      <c r="D128" s="6"/>
      <c r="E128" s="40"/>
      <c r="F128" s="3"/>
      <c r="G128" s="41"/>
      <c r="H128" s="11"/>
      <c r="I128" s="34"/>
      <c r="J128" s="35"/>
      <c r="K128" s="35"/>
      <c r="L128" s="3"/>
    </row>
    <row r="129" spans="2:12" x14ac:dyDescent="0.2">
      <c r="B129" s="94" t="s">
        <v>39</v>
      </c>
      <c r="C129" s="67"/>
      <c r="D129" s="6"/>
      <c r="E129" s="40"/>
      <c r="F129" s="3">
        <f>SUM(F104:F128)</f>
        <v>234170613.12</v>
      </c>
      <c r="G129" s="12">
        <f>I129/F129</f>
        <v>1.7510717202921248E-2</v>
      </c>
      <c r="H129" s="13">
        <f t="shared" ref="H129" si="14">J129/F129</f>
        <v>2.2980040000170291E-2</v>
      </c>
      <c r="I129" s="34">
        <f>SUM(I104:I128)</f>
        <v>4100495.3835790004</v>
      </c>
      <c r="J129" s="35">
        <f t="shared" ref="J129:K129" si="15">SUM(J104:J128)</f>
        <v>5381250.0563620022</v>
      </c>
      <c r="K129" s="35">
        <f t="shared" si="15"/>
        <v>1280754.6727830002</v>
      </c>
      <c r="L129" s="36">
        <f t="shared" ref="L129" si="16">SUM(L104:L128)</f>
        <v>745322.45947085461</v>
      </c>
    </row>
    <row r="130" spans="2:12" x14ac:dyDescent="0.2">
      <c r="B130" s="96"/>
      <c r="C130" s="6"/>
      <c r="D130" s="6"/>
      <c r="E130" s="40"/>
      <c r="F130" s="3"/>
      <c r="G130" s="41"/>
      <c r="H130" s="11"/>
      <c r="I130" s="34"/>
      <c r="J130" s="35"/>
      <c r="K130" s="35"/>
      <c r="L130" s="3"/>
    </row>
    <row r="131" spans="2:12" x14ac:dyDescent="0.2">
      <c r="B131" s="80" t="s">
        <v>40</v>
      </c>
      <c r="C131" s="6"/>
      <c r="D131" s="6"/>
      <c r="E131" s="40"/>
      <c r="F131" s="3">
        <f>F101+F129</f>
        <v>521234022.02999997</v>
      </c>
      <c r="G131" s="12">
        <f t="shared" ref="G131" si="17">I131/F131</f>
        <v>3.7247926806152659E-2</v>
      </c>
      <c r="H131" s="13">
        <f t="shared" ref="H131" si="18">J131/F131</f>
        <v>4.620671032059339E-2</v>
      </c>
      <c r="I131" s="34">
        <f t="shared" ref="I131:K131" si="19">I101+I129</f>
        <v>19414886.701450001</v>
      </c>
      <c r="J131" s="35">
        <f t="shared" si="19"/>
        <v>24084509.465178002</v>
      </c>
      <c r="K131" s="35">
        <f t="shared" si="19"/>
        <v>4669622.7637279993</v>
      </c>
      <c r="L131" s="36">
        <f t="shared" ref="L131" si="20">L101+L129</f>
        <v>2608310.2247878965</v>
      </c>
    </row>
    <row r="132" spans="2:12" x14ac:dyDescent="0.2">
      <c r="B132" s="96"/>
      <c r="C132" s="6"/>
      <c r="D132" s="6"/>
      <c r="E132" s="40"/>
      <c r="F132" s="3"/>
      <c r="G132" s="41"/>
      <c r="H132" s="11"/>
      <c r="I132" s="34"/>
      <c r="J132" s="35"/>
      <c r="K132" s="35"/>
      <c r="L132" s="3"/>
    </row>
    <row r="133" spans="2:12" x14ac:dyDescent="0.2">
      <c r="B133" s="42" t="s">
        <v>41</v>
      </c>
      <c r="C133" s="43"/>
      <c r="D133" s="43"/>
      <c r="E133" s="44"/>
      <c r="F133" s="45">
        <f>F13+F15+F24+F131</f>
        <v>28572567679.02</v>
      </c>
      <c r="G133" s="46">
        <f>I133/F133</f>
        <v>2.7437999605373208E-2</v>
      </c>
      <c r="H133" s="47">
        <f>J133/F133</f>
        <v>3.5421202565575328E-2</v>
      </c>
      <c r="I133" s="48">
        <f>I13+I15+I24+I131</f>
        <v>783974100.70144999</v>
      </c>
      <c r="J133" s="49">
        <f>J13+J15+J24+J131</f>
        <v>1012074707.577178</v>
      </c>
      <c r="K133" s="49">
        <f>K13+K15+K24+K131</f>
        <v>228100606.87572798</v>
      </c>
      <c r="L133" s="45">
        <f>L13+L15+L24+L131</f>
        <v>100096009.95132761</v>
      </c>
    </row>
    <row r="134" spans="2:12" x14ac:dyDescent="0.2">
      <c r="B134" s="7"/>
      <c r="C134" s="7"/>
      <c r="D134" s="7"/>
      <c r="E134" s="50"/>
      <c r="F134" s="51"/>
      <c r="G134" s="52"/>
      <c r="H134" s="52"/>
      <c r="I134" s="51"/>
      <c r="J134" s="51"/>
      <c r="K134" s="51"/>
      <c r="L134" s="51"/>
    </row>
    <row r="135" spans="2:12" x14ac:dyDescent="0.2">
      <c r="B135" s="7"/>
      <c r="C135" s="7"/>
      <c r="D135" s="7"/>
      <c r="E135" s="50"/>
      <c r="F135" s="51"/>
      <c r="G135" s="52"/>
      <c r="H135" s="52"/>
      <c r="I135" s="51"/>
      <c r="J135" s="51"/>
      <c r="K135" s="51"/>
      <c r="L135" s="51"/>
    </row>
    <row r="136" spans="2:12" x14ac:dyDescent="0.2">
      <c r="B136" s="72" t="s">
        <v>42</v>
      </c>
      <c r="C136" s="73"/>
      <c r="D136" s="73"/>
      <c r="E136" s="74" t="s">
        <v>18</v>
      </c>
      <c r="F136" s="75"/>
      <c r="G136" s="76"/>
      <c r="H136" s="76"/>
      <c r="I136" s="77">
        <v>-2293038</v>
      </c>
      <c r="J136" s="77">
        <v>0</v>
      </c>
      <c r="K136" s="78">
        <f t="shared" ref="K136:K142" si="21">J136-I136</f>
        <v>2293038</v>
      </c>
      <c r="L136" s="79">
        <f t="shared" ref="L136:L142" si="22">VLOOKUP(E136,$N$6:$O$15,2,0)*K136</f>
        <v>997566.92364881153</v>
      </c>
    </row>
    <row r="137" spans="2:12" x14ac:dyDescent="0.2">
      <c r="B137" s="80" t="s">
        <v>48</v>
      </c>
      <c r="C137" s="7"/>
      <c r="D137" s="7"/>
      <c r="E137" s="40" t="s">
        <v>18</v>
      </c>
      <c r="F137" s="51"/>
      <c r="G137" s="52"/>
      <c r="H137" s="52"/>
      <c r="I137" s="81">
        <v>-5927184</v>
      </c>
      <c r="J137" s="81">
        <v>0</v>
      </c>
      <c r="K137" s="35">
        <f>J137-I137</f>
        <v>5927184</v>
      </c>
      <c r="L137" s="3">
        <f t="shared" si="22"/>
        <v>2578571.619301755</v>
      </c>
    </row>
    <row r="138" spans="2:12" x14ac:dyDescent="0.2">
      <c r="B138" s="80" t="s">
        <v>43</v>
      </c>
      <c r="C138" s="7"/>
      <c r="D138" s="7"/>
      <c r="E138" s="40" t="s">
        <v>18</v>
      </c>
      <c r="F138" s="51"/>
      <c r="G138" s="52"/>
      <c r="H138" s="52"/>
      <c r="I138" s="81">
        <v>-2341500</v>
      </c>
      <c r="J138" s="81">
        <v>0</v>
      </c>
      <c r="K138" s="35">
        <f>J138-I138</f>
        <v>2341500</v>
      </c>
      <c r="L138" s="3">
        <f t="shared" si="22"/>
        <v>1018649.9097370789</v>
      </c>
    </row>
    <row r="139" spans="2:12" x14ac:dyDescent="0.2">
      <c r="B139" s="80" t="s">
        <v>49</v>
      </c>
      <c r="C139" s="7"/>
      <c r="D139" s="7"/>
      <c r="E139" s="40" t="s">
        <v>18</v>
      </c>
      <c r="F139" s="51"/>
      <c r="G139" s="52"/>
      <c r="H139" s="52"/>
      <c r="I139" s="81">
        <v>-785202</v>
      </c>
      <c r="J139" s="81">
        <v>0</v>
      </c>
      <c r="K139" s="35">
        <f t="shared" si="21"/>
        <v>785202</v>
      </c>
      <c r="L139" s="3">
        <f t="shared" si="22"/>
        <v>341595.53552226088</v>
      </c>
    </row>
    <row r="140" spans="2:12" x14ac:dyDescent="0.2">
      <c r="B140" s="80" t="s">
        <v>44</v>
      </c>
      <c r="C140" s="7"/>
      <c r="D140" s="7"/>
      <c r="E140" s="40" t="s">
        <v>13</v>
      </c>
      <c r="F140" s="51"/>
      <c r="G140" s="52"/>
      <c r="H140" s="52"/>
      <c r="I140" s="81">
        <v>-2077204</v>
      </c>
      <c r="J140" s="81">
        <v>0</v>
      </c>
      <c r="K140" s="35">
        <f t="shared" si="21"/>
        <v>2077204</v>
      </c>
      <c r="L140" s="3">
        <f t="shared" si="22"/>
        <v>0</v>
      </c>
    </row>
    <row r="141" spans="2:12" x14ac:dyDescent="0.2">
      <c r="B141" s="80" t="s">
        <v>45</v>
      </c>
      <c r="C141" s="7"/>
      <c r="D141" s="7"/>
      <c r="E141" s="40" t="s">
        <v>14</v>
      </c>
      <c r="F141" s="51"/>
      <c r="G141" s="52"/>
      <c r="H141" s="52"/>
      <c r="I141" s="81">
        <v>-23109549</v>
      </c>
      <c r="J141" s="81">
        <v>0</v>
      </c>
      <c r="K141" s="35">
        <f t="shared" si="21"/>
        <v>23109549</v>
      </c>
      <c r="L141" s="3">
        <f t="shared" si="22"/>
        <v>23109549</v>
      </c>
    </row>
    <row r="142" spans="2:12" x14ac:dyDescent="0.2">
      <c r="B142" s="82" t="s">
        <v>46</v>
      </c>
      <c r="C142" s="83"/>
      <c r="D142" s="83"/>
      <c r="E142" s="84" t="s">
        <v>15</v>
      </c>
      <c r="F142" s="85"/>
      <c r="G142" s="86"/>
      <c r="H142" s="86"/>
      <c r="I142" s="87">
        <v>-2508698</v>
      </c>
      <c r="J142" s="87">
        <v>0</v>
      </c>
      <c r="K142" s="88">
        <f t="shared" si="21"/>
        <v>2508698</v>
      </c>
      <c r="L142" s="89">
        <f t="shared" si="22"/>
        <v>0</v>
      </c>
    </row>
    <row r="143" spans="2:12" x14ac:dyDescent="0.2">
      <c r="B143" s="7"/>
      <c r="C143" s="7"/>
      <c r="D143" s="7"/>
      <c r="E143" s="50"/>
      <c r="F143" s="51"/>
      <c r="G143" s="52"/>
      <c r="H143" s="52"/>
      <c r="I143" s="51"/>
      <c r="J143" s="51"/>
      <c r="K143" s="51"/>
      <c r="L143" s="51"/>
    </row>
    <row r="144" spans="2:12" x14ac:dyDescent="0.2">
      <c r="B144" s="4"/>
      <c r="E144" s="5"/>
      <c r="F144" s="90"/>
      <c r="G144" s="52"/>
      <c r="H144" s="52"/>
      <c r="I144" s="91"/>
      <c r="J144" s="91"/>
      <c r="K144" s="91"/>
    </row>
    <row r="145" spans="2:11" x14ac:dyDescent="0.2">
      <c r="G145" s="5"/>
      <c r="H145" s="5"/>
      <c r="I145" s="92"/>
      <c r="J145" s="92"/>
      <c r="K145" s="92"/>
    </row>
    <row r="146" spans="2:11" x14ac:dyDescent="0.2">
      <c r="B146" s="5" t="s">
        <v>52</v>
      </c>
      <c r="I146" s="93"/>
    </row>
  </sheetData>
  <mergeCells count="3">
    <mergeCell ref="G4:H4"/>
    <mergeCell ref="I4:K4"/>
    <mergeCell ref="N16:O20"/>
  </mergeCells>
  <pageMargins left="0.25" right="0.25" top="0.75" bottom="0.75" header="0.3" footer="0.3"/>
  <pageSetup scale="65" fitToHeight="0" orientation="landscape" r:id="rId1"/>
  <headerFooter alignWithMargins="0">
    <oddFooter>&amp;L&amp;F&amp;R&amp;D</oddFooter>
  </headerFooter>
  <rowBreaks count="1" manualBreakCount="1">
    <brk id="102" max="12" man="1"/>
  </rowBreaks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SRM-1</vt:lpstr>
      <vt:lpstr>'Exhibit SRM-1'!Print_Area</vt:lpstr>
      <vt:lpstr>'Exhibit SRM-1'!Print_Titles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2018-09-10T17:15:17Z</dcterms:created>
  <dcterms:modified xsi:type="dcterms:W3CDTF">2018-09-11T19:24:32Z</dcterms:modified>
  <cp:contentStatus/>
</cp:coreProperties>
</file>