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36\"/>
    </mc:Choice>
  </mc:AlternateContent>
  <bookViews>
    <workbookView xWindow="0" yWindow="0" windowWidth="28800" windowHeight="12435"/>
  </bookViews>
  <sheets>
    <sheet name="Allocation" sheetId="4" r:id="rId1"/>
  </sheets>
  <definedNames>
    <definedName name="_xlnm._FilterDatabase" localSheetId="0" hidden="1">Allocation!$A$7:$L$501</definedName>
    <definedName name="_xlnm.Print_Area" localSheetId="0">Allocation!$A$1:$L$501</definedName>
    <definedName name="_xlnm.Print_Titles" localSheetId="0">Allocation!$1:$10</definedName>
  </definedNames>
  <calcPr calcId="179017"/>
</workbook>
</file>

<file path=xl/calcChain.xml><?xml version="1.0" encoding="utf-8"?>
<calcChain xmlns="http://schemas.openxmlformats.org/spreadsheetml/2006/main">
  <c r="L500" i="4" l="1"/>
  <c r="L499" i="4"/>
  <c r="L498" i="4"/>
  <c r="L497" i="4"/>
  <c r="L496" i="4"/>
  <c r="L492" i="4"/>
  <c r="L491" i="4"/>
  <c r="L490" i="4"/>
  <c r="L489" i="4"/>
  <c r="L488" i="4"/>
  <c r="L484" i="4"/>
  <c r="L483" i="4"/>
  <c r="L482" i="4"/>
  <c r="L481" i="4"/>
  <c r="L480" i="4"/>
  <c r="L476" i="4"/>
  <c r="L475" i="4"/>
  <c r="L474" i="4"/>
  <c r="L473" i="4"/>
  <c r="L472" i="4"/>
  <c r="L468" i="4"/>
  <c r="L467" i="4"/>
  <c r="L466" i="4"/>
  <c r="L465" i="4"/>
  <c r="L464" i="4"/>
  <c r="L460" i="4"/>
  <c r="L459" i="4"/>
  <c r="L458" i="4"/>
  <c r="L457" i="4"/>
  <c r="L456" i="4"/>
  <c r="L452" i="4"/>
  <c r="L451" i="4"/>
  <c r="L450" i="4"/>
  <c r="L449" i="4"/>
  <c r="L445" i="4"/>
  <c r="L444" i="4"/>
  <c r="L443" i="4"/>
  <c r="L442" i="4"/>
  <c r="L441" i="4"/>
  <c r="L437" i="4"/>
  <c r="L436" i="4"/>
  <c r="L435" i="4"/>
  <c r="L434" i="4"/>
  <c r="L433" i="4"/>
  <c r="L429" i="4"/>
  <c r="L428" i="4"/>
  <c r="L427" i="4"/>
  <c r="L426" i="4"/>
  <c r="L425" i="4"/>
  <c r="L424" i="4"/>
  <c r="L420" i="4"/>
  <c r="L419" i="4"/>
  <c r="L418" i="4"/>
  <c r="L417" i="4"/>
  <c r="L416" i="4"/>
  <c r="L412" i="4"/>
  <c r="L411" i="4"/>
  <c r="L410" i="4"/>
  <c r="L409" i="4"/>
  <c r="L408" i="4"/>
  <c r="L407" i="4"/>
  <c r="L403" i="4"/>
  <c r="L402" i="4"/>
  <c r="L401" i="4"/>
  <c r="L400" i="4"/>
  <c r="L399" i="4"/>
  <c r="L398" i="4"/>
  <c r="L394" i="4"/>
  <c r="L393" i="4"/>
  <c r="L392" i="4"/>
  <c r="L391" i="4"/>
  <c r="L390" i="4"/>
  <c r="L389" i="4"/>
  <c r="L17" i="4"/>
  <c r="L18" i="4"/>
  <c r="L19" i="4"/>
  <c r="L20" i="4"/>
  <c r="L21" i="4"/>
  <c r="L30" i="4"/>
  <c r="L31" i="4"/>
  <c r="L32" i="4"/>
  <c r="L33" i="4"/>
  <c r="L34" i="4"/>
  <c r="L42" i="4"/>
  <c r="L43" i="4"/>
  <c r="L44" i="4"/>
  <c r="L45" i="4"/>
  <c r="L46" i="4"/>
  <c r="L50" i="4"/>
  <c r="L51" i="4"/>
  <c r="L52" i="4"/>
  <c r="L53" i="4"/>
  <c r="L57" i="4"/>
  <c r="L58" i="4"/>
  <c r="L59" i="4"/>
  <c r="L60" i="4"/>
  <c r="L61" i="4"/>
  <c r="L70" i="4"/>
  <c r="L71" i="4"/>
  <c r="L72" i="4"/>
  <c r="L73" i="4"/>
  <c r="L74" i="4"/>
  <c r="L78" i="4"/>
  <c r="L79" i="4"/>
  <c r="L80" i="4"/>
  <c r="L81" i="4"/>
  <c r="L85" i="4"/>
  <c r="L86" i="4"/>
  <c r="L87" i="4"/>
  <c r="L88" i="4"/>
  <c r="L89" i="4"/>
  <c r="L93" i="4"/>
  <c r="L94" i="4"/>
  <c r="L95" i="4"/>
  <c r="L96" i="4"/>
  <c r="L97" i="4"/>
  <c r="L101" i="4"/>
  <c r="L102" i="4"/>
  <c r="L103" i="4"/>
  <c r="L104" i="4"/>
  <c r="L105" i="4"/>
  <c r="D493" i="4" l="1"/>
  <c r="D461" i="4"/>
  <c r="D485" i="4"/>
  <c r="D446" i="4"/>
  <c r="D421" i="4"/>
  <c r="D395" i="4"/>
  <c r="D430" i="4"/>
  <c r="D469" i="4"/>
  <c r="D477" i="4"/>
  <c r="D413" i="4"/>
  <c r="D501" i="4"/>
  <c r="D404" i="4"/>
  <c r="D438" i="4"/>
  <c r="D453" i="4" l="1"/>
  <c r="D278" i="4" l="1"/>
  <c r="D286" i="4"/>
  <c r="D270" i="4"/>
  <c r="D356" i="4" l="1"/>
  <c r="D211" i="4"/>
  <c r="D323" i="4"/>
  <c r="D332" i="4"/>
  <c r="D307" i="4"/>
  <c r="D315" i="4"/>
  <c r="D380" i="4"/>
  <c r="D364" i="4"/>
  <c r="D294" i="4"/>
  <c r="D346" i="4"/>
  <c r="L340" i="4" s="1"/>
  <c r="D372" i="4"/>
  <c r="D232" i="4"/>
  <c r="D195" i="4"/>
  <c r="D128" i="4"/>
  <c r="D219" i="4"/>
  <c r="D106" i="4"/>
  <c r="D249" i="4"/>
  <c r="D262" i="4"/>
  <c r="D203" i="4"/>
  <c r="D158" i="4"/>
  <c r="D145" i="4"/>
  <c r="D120" i="4"/>
  <c r="D166" i="4"/>
  <c r="D240" i="4"/>
  <c r="D136" i="4"/>
  <c r="D175" i="4"/>
  <c r="D188" i="4"/>
  <c r="D90" i="4"/>
  <c r="D36" i="4"/>
  <c r="D75" i="4"/>
  <c r="D22" i="4"/>
  <c r="D82" i="4"/>
  <c r="D47" i="4"/>
  <c r="D54" i="4"/>
  <c r="D62" i="4"/>
  <c r="D98" i="4"/>
  <c r="L353" i="4" l="1"/>
  <c r="L354" i="4"/>
  <c r="L355" i="4"/>
  <c r="L352" i="4"/>
  <c r="D382" i="4"/>
  <c r="L368" i="4"/>
  <c r="L369" i="4"/>
  <c r="L361" i="4"/>
  <c r="L363" i="4"/>
  <c r="L378" i="4"/>
  <c r="L370" i="4"/>
  <c r="L379" i="4"/>
  <c r="L377" i="4"/>
  <c r="L362" i="4"/>
  <c r="L371" i="4"/>
  <c r="L360" i="4"/>
  <c r="L359" i="4"/>
  <c r="L376" i="4"/>
  <c r="L367" i="4"/>
  <c r="L343" i="4"/>
  <c r="L341" i="4"/>
  <c r="L342" i="4"/>
  <c r="L344" i="4"/>
  <c r="L469" i="4"/>
  <c r="L501" i="4"/>
  <c r="L453" i="4"/>
  <c r="L413" i="4"/>
  <c r="L430" i="4"/>
  <c r="L461" i="4"/>
  <c r="L493" i="4"/>
  <c r="L395" i="4"/>
  <c r="L404" i="4"/>
  <c r="L446" i="4"/>
  <c r="L477" i="4"/>
  <c r="L485" i="4"/>
  <c r="L421" i="4"/>
  <c r="L438" i="4"/>
  <c r="D334" i="4"/>
  <c r="D24" i="4"/>
  <c r="D296" i="4"/>
  <c r="D221" i="4"/>
  <c r="D108" i="4"/>
  <c r="D64" i="4"/>
  <c r="D251" i="4"/>
  <c r="D177" i="4"/>
  <c r="D147" i="4"/>
  <c r="L356" i="4" l="1"/>
  <c r="L210" i="4"/>
  <c r="L209" i="4"/>
  <c r="L208" i="4"/>
  <c r="L207" i="4"/>
  <c r="L206" i="4"/>
  <c r="L229" i="4"/>
  <c r="L237" i="4"/>
  <c r="L231" i="4"/>
  <c r="L239" i="4"/>
  <c r="L230" i="4"/>
  <c r="L238" i="4"/>
  <c r="L248" i="4"/>
  <c r="L246" i="4"/>
  <c r="L247" i="4"/>
  <c r="L227" i="4"/>
  <c r="L235" i="4"/>
  <c r="L236" i="4"/>
  <c r="L244" i="4"/>
  <c r="L245" i="4"/>
  <c r="L228" i="4"/>
  <c r="L306" i="4"/>
  <c r="L304" i="4"/>
  <c r="L322" i="4"/>
  <c r="L330" i="4"/>
  <c r="L321" i="4"/>
  <c r="L305" i="4"/>
  <c r="L329" i="4"/>
  <c r="L314" i="4"/>
  <c r="L328" i="4"/>
  <c r="L331" i="4"/>
  <c r="L311" i="4"/>
  <c r="L320" i="4"/>
  <c r="L303" i="4"/>
  <c r="L312" i="4"/>
  <c r="L313" i="4"/>
  <c r="L319" i="4"/>
  <c r="L310" i="4"/>
  <c r="L318" i="4"/>
  <c r="L327" i="4"/>
  <c r="L302" i="4"/>
  <c r="L269" i="4"/>
  <c r="L285" i="4"/>
  <c r="L293" i="4"/>
  <c r="L261" i="4"/>
  <c r="L259" i="4"/>
  <c r="L277" i="4"/>
  <c r="L268" i="4"/>
  <c r="L292" i="4"/>
  <c r="L291" i="4"/>
  <c r="L275" i="4"/>
  <c r="L267" i="4"/>
  <c r="L283" i="4"/>
  <c r="L276" i="4"/>
  <c r="L284" i="4"/>
  <c r="L260" i="4"/>
  <c r="L290" i="4"/>
  <c r="L282" i="4"/>
  <c r="L274" i="4"/>
  <c r="L273" i="4"/>
  <c r="L257" i="4"/>
  <c r="L289" i="4"/>
  <c r="L281" i="4"/>
  <c r="L258" i="4"/>
  <c r="L266" i="4"/>
  <c r="L265" i="4"/>
  <c r="L193" i="4"/>
  <c r="L187" i="4"/>
  <c r="L218" i="4"/>
  <c r="L194" i="4"/>
  <c r="L200" i="4"/>
  <c r="L185" i="4"/>
  <c r="L216" i="4"/>
  <c r="L217" i="4"/>
  <c r="L186" i="4"/>
  <c r="L201" i="4"/>
  <c r="L202" i="4"/>
  <c r="L198" i="4"/>
  <c r="L184" i="4"/>
  <c r="L192" i="4"/>
  <c r="L214" i="4"/>
  <c r="L215" i="4"/>
  <c r="L199" i="4"/>
  <c r="L191" i="4"/>
  <c r="L183" i="4"/>
  <c r="L173" i="4"/>
  <c r="L174" i="4"/>
  <c r="L172" i="4"/>
  <c r="L163" i="4"/>
  <c r="L164" i="4"/>
  <c r="L165" i="4"/>
  <c r="L156" i="4"/>
  <c r="L155" i="4"/>
  <c r="L157" i="4"/>
  <c r="L170" i="4"/>
  <c r="L154" i="4"/>
  <c r="L171" i="4"/>
  <c r="L161" i="4"/>
  <c r="L162" i="4"/>
  <c r="L153" i="4"/>
  <c r="L144" i="4"/>
  <c r="L134" i="4"/>
  <c r="L135" i="4"/>
  <c r="L127" i="4"/>
  <c r="L143" i="4"/>
  <c r="L116" i="4"/>
  <c r="L118" i="4"/>
  <c r="L126" i="4"/>
  <c r="L142" i="4"/>
  <c r="L117" i="4"/>
  <c r="L125" i="4"/>
  <c r="L133" i="4"/>
  <c r="L114" i="4"/>
  <c r="L131" i="4"/>
  <c r="L132" i="4"/>
  <c r="L115" i="4"/>
  <c r="L124" i="4"/>
  <c r="L141" i="4"/>
  <c r="L140" i="4"/>
  <c r="L123" i="4"/>
  <c r="L346" i="4"/>
  <c r="D384" i="4"/>
  <c r="L36" i="4"/>
  <c r="L82" i="4" l="1"/>
  <c r="L211" i="4"/>
  <c r="L75" i="4"/>
  <c r="L364" i="4"/>
  <c r="L166" i="4"/>
  <c r="L307" i="4"/>
  <c r="L240" i="4"/>
  <c r="L47" i="4"/>
  <c r="L270" i="4"/>
  <c r="L203" i="4"/>
  <c r="L106" i="4"/>
  <c r="L332" i="4"/>
  <c r="L232" i="4"/>
  <c r="L54" i="4"/>
  <c r="L136" i="4"/>
  <c r="L188" i="4"/>
  <c r="L286" i="4"/>
  <c r="L323" i="4"/>
  <c r="L62" i="4"/>
  <c r="L120" i="4"/>
  <c r="L175" i="4"/>
  <c r="L195" i="4"/>
  <c r="L294" i="4"/>
  <c r="L315" i="4"/>
  <c r="L22" i="4"/>
  <c r="L24" i="4" s="1"/>
  <c r="L262" i="4"/>
  <c r="L145" i="4"/>
  <c r="L372" i="4"/>
  <c r="L90" i="4"/>
  <c r="L278" i="4"/>
  <c r="L128" i="4"/>
  <c r="L158" i="4"/>
  <c r="L380" i="4"/>
  <c r="L219" i="4"/>
  <c r="L98" i="4"/>
  <c r="L249" i="4"/>
  <c r="L382" i="4" l="1"/>
  <c r="L221" i="4"/>
  <c r="L296" i="4"/>
  <c r="L177" i="4"/>
  <c r="L147" i="4"/>
  <c r="L108" i="4"/>
  <c r="L251" i="4"/>
  <c r="L64" i="4"/>
  <c r="L334" i="4"/>
  <c r="L384" i="4" l="1"/>
</calcChain>
</file>

<file path=xl/sharedStrings.xml><?xml version="1.0" encoding="utf-8"?>
<sst xmlns="http://schemas.openxmlformats.org/spreadsheetml/2006/main" count="407" uniqueCount="150">
  <si>
    <t>(1)</t>
  </si>
  <si>
    <t>($)</t>
  </si>
  <si>
    <t>PACIFICORP</t>
  </si>
  <si>
    <t>MW</t>
  </si>
  <si>
    <t>STEAM PRODUCTION PLANT</t>
  </si>
  <si>
    <t>$ / kW</t>
  </si>
  <si>
    <t>WYODAK PLANT</t>
  </si>
  <si>
    <t>DAVE JOHNSTON UNIT 1</t>
  </si>
  <si>
    <t>DAVE JOHNSTON UNIT 2</t>
  </si>
  <si>
    <t>DAVE JOHNSTON UNIT 3</t>
  </si>
  <si>
    <t>DAVE JOHNSTON UNIT 4</t>
  </si>
  <si>
    <t>JIM BRIDGER UNIT 1</t>
  </si>
  <si>
    <t>JIM BRIDGER UNIT 2</t>
  </si>
  <si>
    <t>JIM BRIDGER UNIT 3</t>
  </si>
  <si>
    <t>JIM BRIDGER UNIT 4</t>
  </si>
  <si>
    <t>UTAH, WYOMING AND IDAHO</t>
  </si>
  <si>
    <t>TERMINAL RETIREMENTS</t>
  </si>
  <si>
    <t>RETIREMENTS</t>
  </si>
  <si>
    <t>NET SALVAGE</t>
  </si>
  <si>
    <t>ACCOUNT</t>
  </si>
  <si>
    <t>MW (PACIFICORP SHARE)</t>
  </si>
  <si>
    <t>CHOLLA UNIT 4</t>
  </si>
  <si>
    <t>COLSTRIP GENERATING STATION</t>
  </si>
  <si>
    <t>CRAIG UNIT 1</t>
  </si>
  <si>
    <t>CRAIG UNIT 2</t>
  </si>
  <si>
    <t>CRAIG COMMON</t>
  </si>
  <si>
    <t>DAVE JOHNSTON COMMON</t>
  </si>
  <si>
    <t>GADSBY UNIT 1</t>
  </si>
  <si>
    <t>GADSBY UNIT 2</t>
  </si>
  <si>
    <t>GADSBY UNIT 3</t>
  </si>
  <si>
    <t>GADSBY COMMON</t>
  </si>
  <si>
    <t>HAYDEN UNIT 1</t>
  </si>
  <si>
    <t>HAYDEN UNIT 2</t>
  </si>
  <si>
    <t>HAYDEN COMMON</t>
  </si>
  <si>
    <t>HUNTER UNIT 2</t>
  </si>
  <si>
    <t>HUNTER UNIT 3</t>
  </si>
  <si>
    <t>HUNTINGTON UNIT 1</t>
  </si>
  <si>
    <t>HUNTINGTON UNIT 2</t>
  </si>
  <si>
    <t>HUNTINGTON COMMON</t>
  </si>
  <si>
    <t>JIM BRIDGER COMMON</t>
  </si>
  <si>
    <t>NAUGHTON UNIT 1</t>
  </si>
  <si>
    <t>NAUGHTON UNIT 2</t>
  </si>
  <si>
    <t>NAUGHTON UNIT 3</t>
  </si>
  <si>
    <t>NAUGHTON COMMON</t>
  </si>
  <si>
    <t>BLUNDELL GEOTHERMAL UNIT 1</t>
  </si>
  <si>
    <t>BLUNDELL GEOTHERMAL UNIT 2</t>
  </si>
  <si>
    <t>BLUNDELL GEOTHERMAL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</si>
  <si>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</si>
  <si>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</si>
  <si>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</si>
  <si>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</si>
  <si>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</si>
  <si>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OTHER PRODUCTION PLANT</t>
  </si>
  <si>
    <t>CHEHALIS</t>
  </si>
  <si>
    <t>TOTAL CHEHALIS</t>
  </si>
  <si>
    <t>CURRANT CREEK</t>
  </si>
  <si>
    <t>TOTAL CURRANT CREEK</t>
  </si>
  <si>
    <t>HERMISTON</t>
  </si>
  <si>
    <t>TOTAL HERMISTON</t>
  </si>
  <si>
    <t>LAKE SIDE UNIT 2</t>
  </si>
  <si>
    <t>TOTAL LAKE SIDE UNIT 2</t>
  </si>
  <si>
    <t>GADSBY PEAKERS - CT</t>
  </si>
  <si>
    <t>TOTAL GADBSY PEAKER UNIT 4-6</t>
  </si>
  <si>
    <t>DUNLAP - WIND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</si>
  <si>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</si>
  <si>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</si>
  <si>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</si>
  <si>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</si>
  <si>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</si>
  <si>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</si>
  <si>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</si>
  <si>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</si>
  <si>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</si>
  <si>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MARENGO - WIND</t>
  </si>
  <si>
    <t>TOTAL MARENGO - WIND</t>
  </si>
  <si>
    <t>SEVEN MILE HILL - WIND</t>
  </si>
  <si>
    <t>TOTAL SEVEN MILE HILL - WIND</t>
  </si>
  <si>
    <t>LEANING JUNIPER - WIND</t>
  </si>
  <si>
    <t>FUEL HOLDERS, PRODUCERS AND ACCESSORIES</t>
  </si>
  <si>
    <t>PRIME MOVERS</t>
  </si>
  <si>
    <t>GENERATORS</t>
  </si>
  <si>
    <t>HUNTER UNIT 1</t>
  </si>
  <si>
    <t>LAKE SIDE UNIT 1</t>
  </si>
  <si>
    <t>TOTAL LAKE SIDE UNIT 1</t>
  </si>
  <si>
    <t>TOTAL LEANING JUNIPER - WIND</t>
  </si>
  <si>
    <t>TOTAL STEAM PLANT</t>
  </si>
  <si>
    <t>BLUNDELL GEOTHERMAL STEAM FIELD</t>
  </si>
  <si>
    <t>HUNTER UNITS 1, 2 AND 3 COMMON FACILITIES</t>
  </si>
  <si>
    <t>HUNTER UNITS 1 AND 2 COMMON FACILITIES</t>
  </si>
  <si>
    <t>CHOLLA GENERATING STATION</t>
  </si>
  <si>
    <t>TOTAL CHOLLA UNIT 4</t>
  </si>
  <si>
    <t>TOTAL CHOLLA GENERATING STATION</t>
  </si>
  <si>
    <t>TOTAL COLSTRIP GENERATING STATION</t>
  </si>
  <si>
    <t>CRAIG GENERATING STATION</t>
  </si>
  <si>
    <t>TOTAL CRAIG UNIT 1</t>
  </si>
  <si>
    <t>TOTAL CRAIG UNIT 2</t>
  </si>
  <si>
    <t>TOTAL CRAIG COMMON</t>
  </si>
  <si>
    <t>TOTAL CRAIG GENERATING STATION</t>
  </si>
  <si>
    <t>DAVE JOHNSTON GENERATING STATION</t>
  </si>
  <si>
    <t>TOTAL DAVE JOHNSTON UNIT 1</t>
  </si>
  <si>
    <t>TOTAL DAVE JOHNSTON UNIT 2</t>
  </si>
  <si>
    <t>TOTAL DAVE JOHNSTON UNIT 3</t>
  </si>
  <si>
    <t>TOTAL DAVE JOHNSTON UNIT 4</t>
  </si>
  <si>
    <t>TOTAL DAVE JOHNSTON COMMON</t>
  </si>
  <si>
    <t>TOTAL DAVE JOHNSTON GENERATING STATION</t>
  </si>
  <si>
    <t>GADSBY GENERATING STATION</t>
  </si>
  <si>
    <t>TOTAL GADSBY UNIT 1</t>
  </si>
  <si>
    <t>TOTAL GADSBY UNIT 2</t>
  </si>
  <si>
    <t>TOTAL GADSBY UNIT 3</t>
  </si>
  <si>
    <t>TOTAL GADSBY COMMON</t>
  </si>
  <si>
    <t>TOTAL GADSBY GENERATING STATION</t>
  </si>
  <si>
    <t>HAYDEN GENERATING STATION</t>
  </si>
  <si>
    <t>TOTAL HAYDEN UNIT 1</t>
  </si>
  <si>
    <t>TOTAL HAYDEN UNIT 2</t>
  </si>
  <si>
    <t>TOTAL HAYDEN COMMON</t>
  </si>
  <si>
    <t>TOTAL HAYDEN GENERATING STATION</t>
  </si>
  <si>
    <t>HUNTER GENERATING STATION</t>
  </si>
  <si>
    <t>TOTAL HUNTER UNIT 1</t>
  </si>
  <si>
    <t>TOTAL HUNTER UNIT 2</t>
  </si>
  <si>
    <t>TOTAL HUNTER UNIT 3</t>
  </si>
  <si>
    <t>TOTAL HUNTER UNITS 1 AND 2 COMMON FACILITIES</t>
  </si>
  <si>
    <t>TOTAL HUNTER UNITS 1, 2 AND 3 COMMON FACILITIES</t>
  </si>
  <si>
    <t>TOTAL HUNTER GENERATING STATION</t>
  </si>
  <si>
    <t>HUNTINGTON GENERATING STATION</t>
  </si>
  <si>
    <t>TOTAL HUNTINGTON UNIT 1</t>
  </si>
  <si>
    <t>TOTAL HUNTINGTON UNIT 2</t>
  </si>
  <si>
    <t>TOTAL HUNTINGTON COMMON</t>
  </si>
  <si>
    <t>TOTAL HUNTINGTON GENERATING STATION</t>
  </si>
  <si>
    <t>JIM BRIDGER GENERATING STATION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</si>
  <si>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</si>
  <si>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</si>
  <si>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</si>
  <si>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</si>
  <si>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</si>
  <si>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JIM BRIDGER GENERATING STATION</t>
  </si>
  <si>
    <t>NAUGHTON GENERATING STATION</t>
  </si>
  <si>
    <t>TOTAL NAUGHTON UNIT 1</t>
  </si>
  <si>
    <t>TOTAL NAUGHTON UNIT 2</t>
  </si>
  <si>
    <t>TOTAL NAUGHTON UNIT 3</t>
  </si>
  <si>
    <t>TOTAL NAUGHTON COMMON</t>
  </si>
  <si>
    <t>TOTAL NAUGHTON GENERATING STATION</t>
  </si>
  <si>
    <t>WYODAK GENERATING STATION</t>
  </si>
  <si>
    <t>TOTAL WYODAK GENERATING STATION</t>
  </si>
  <si>
    <t>BLUNDELL GENERATING STATION</t>
  </si>
  <si>
    <t>TOTAL BLUNDELL GEOTHERMAL STEAM FIELD</t>
  </si>
  <si>
    <t>TOTAL BLUNDELL GEOTHERMAL UNIT 1</t>
  </si>
  <si>
    <t>TOTAL BLUNDELL GEOTHERMAL UNIT 2</t>
  </si>
  <si>
    <t>TOTAL BLUNDELL GEOTHERMAL COMMON</t>
  </si>
  <si>
    <t>TOTAL BLUNDELL GENERATING STATION</t>
  </si>
  <si>
    <t>ACCOUNT ALLOCATION OF NET SALVAGE 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</si>
</sst>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u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23" fillId="0" borderId="0"/>
    <xf numFmtId="7" fontId="23" fillId="0" borderId="0"/>
    <xf numFmtId="7" fontId="23" fillId="0" borderId="0"/>
    <xf numFmtId="7" fontId="23" fillId="0" borderId="0"/>
    <xf numFmtId="7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0" fontId="57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23" fillId="0" borderId="0" applyBorder="0"/>
    <xf numFmtId="175" fontId="23" fillId="0" borderId="0" applyBorder="0"/>
    <xf numFmtId="175" fontId="23" fillId="0" borderId="0" applyBorder="0"/>
    <xf numFmtId="175" fontId="83" fillId="0" borderId="0" applyBorder="0"/>
    <xf numFmtId="4" fontId="23" fillId="0" borderId="0"/>
    <xf numFmtId="4" fontId="23" fillId="0" borderId="0"/>
    <xf numFmtId="4" fontId="23" fillId="0" borderId="0"/>
    <xf numFmtId="4" fontId="83" fillId="0" borderId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171" fontId="24" fillId="41" borderId="12">
      <alignment horizontal="center" vertical="center"/>
    </xf>
    <xf numFmtId="173" fontId="55" fillId="41" borderId="12">
      <alignment horizontal="center" vertical="center"/>
    </xf>
    <xf numFmtId="3" fontId="59" fillId="0" borderId="13" applyFill="0" applyAlignment="0" applyProtection="0"/>
    <xf numFmtId="3" fontId="60" fillId="0" borderId="0" applyFill="0" applyBorder="0" applyProtection="0">
      <alignment horizontal="right"/>
    </xf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3" fontId="61" fillId="0" borderId="0" applyFont="0" applyFill="0" applyBorder="0" applyAlignment="0" applyProtection="0"/>
    <xf numFmtId="4" fontId="58" fillId="0" borderId="0">
      <alignment horizontal="center"/>
    </xf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61" fillId="0" borderId="0" applyFont="0" applyFill="0" applyBorder="0" applyAlignment="0" applyProtection="0"/>
    <xf numFmtId="6" fontId="29" fillId="0" borderId="0">
      <protection locked="0"/>
    </xf>
    <xf numFmtId="177" fontId="23" fillId="0" borderId="0"/>
    <xf numFmtId="177" fontId="23" fillId="0" borderId="0"/>
    <xf numFmtId="177" fontId="23" fillId="0" borderId="0"/>
    <xf numFmtId="177" fontId="83" fillId="0" borderId="0"/>
    <xf numFmtId="178" fontId="62" fillId="0" borderId="0">
      <alignment horizontal="right"/>
      <protection locked="0"/>
    </xf>
    <xf numFmtId="170" fontId="23" fillId="0" borderId="0">
      <protection locked="0"/>
    </xf>
    <xf numFmtId="170" fontId="23" fillId="0" borderId="0">
      <protection locked="0"/>
    </xf>
    <xf numFmtId="170" fontId="83" fillId="0" borderId="0">
      <protection locked="0"/>
    </xf>
    <xf numFmtId="3" fontId="63" fillId="0" borderId="0">
      <alignment horizontal="center"/>
    </xf>
    <xf numFmtId="0" fontId="23" fillId="0" borderId="0" applyFont="0" applyFill="0" applyBorder="0"/>
    <xf numFmtId="0" fontId="23" fillId="0" borderId="0" applyFont="0" applyFill="0" applyBorder="0"/>
    <xf numFmtId="0" fontId="23" fillId="0" borderId="0" applyFont="0" applyFill="0" applyBorder="0"/>
    <xf numFmtId="0" fontId="83" fillId="0" borderId="0" applyFont="0" applyFill="0" applyBorder="0"/>
    <xf numFmtId="38" fontId="30" fillId="43" borderId="0" applyNumberFormat="0" applyBorder="0" applyAlignment="0" applyProtection="0"/>
    <xf numFmtId="0" fontId="64" fillId="0" borderId="0"/>
    <xf numFmtId="0" fontId="31" fillId="0" borderId="0" applyNumberFormat="0" applyFill="0" applyBorder="0" applyAlignment="0" applyProtection="0"/>
    <xf numFmtId="38" fontId="65" fillId="0" borderId="0">
      <alignment horizontal="centerContinuous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79" fontId="58" fillId="0" borderId="0"/>
    <xf numFmtId="0" fontId="32" fillId="0" borderId="15" applyNumberFormat="0" applyFill="0" applyAlignment="0" applyProtection="0"/>
    <xf numFmtId="39" fontId="66" fillId="0" borderId="0">
      <protection locked="0"/>
    </xf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0" fontId="30" fillId="44" borderId="16" applyNumberFormat="0" applyBorder="0" applyAlignment="0" applyProtection="0"/>
    <xf numFmtId="10" fontId="67" fillId="0" borderId="0"/>
    <xf numFmtId="168" fontId="67" fillId="0" borderId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8" fillId="0" borderId="0"/>
    <xf numFmtId="37" fontId="33" fillId="0" borderId="0"/>
    <xf numFmtId="0" fontId="69" fillId="42" borderId="0"/>
    <xf numFmtId="172" fontId="34" fillId="0" borderId="0"/>
    <xf numFmtId="172" fontId="5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45" fillId="0" borderId="0" applyProtection="0"/>
    <xf numFmtId="10" fontId="58" fillId="0" borderId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7" fontId="60" fillId="0" borderId="0" applyFill="0" applyBorder="0" applyProtection="0">
      <alignment horizontal="right"/>
    </xf>
    <xf numFmtId="0" fontId="23" fillId="0" borderId="0"/>
    <xf numFmtId="4" fontId="26" fillId="45" borderId="17" applyNumberFormat="0" applyProtection="0">
      <alignment vertical="center"/>
    </xf>
    <xf numFmtId="4" fontId="70" fillId="46" borderId="18" applyNumberFormat="0" applyProtection="0">
      <alignment horizontal="right" vertical="center" wrapText="1"/>
    </xf>
    <xf numFmtId="4" fontId="35" fillId="47" borderId="17" applyNumberFormat="0" applyProtection="0">
      <alignment vertical="center"/>
    </xf>
    <xf numFmtId="4" fontId="36" fillId="48" borderId="14">
      <alignment vertical="center"/>
    </xf>
    <xf numFmtId="4" fontId="37" fillId="48" borderId="14">
      <alignment vertical="center"/>
    </xf>
    <xf numFmtId="4" fontId="36" fillId="49" borderId="14">
      <alignment vertical="center"/>
    </xf>
    <xf numFmtId="4" fontId="37" fillId="49" borderId="14">
      <alignment vertical="center"/>
    </xf>
    <xf numFmtId="4" fontId="26" fillId="47" borderId="17" applyNumberFormat="0" applyProtection="0">
      <alignment horizontal="left" vertical="center" indent="1"/>
    </xf>
    <xf numFmtId="4" fontId="70" fillId="46" borderId="16" applyNumberFormat="0" applyProtection="0">
      <alignment horizontal="left" vertical="center" indent="1"/>
    </xf>
    <xf numFmtId="0" fontId="26" fillId="47" borderId="17" applyNumberFormat="0" applyProtection="0">
      <alignment horizontal="left" vertical="top" indent="1"/>
    </xf>
    <xf numFmtId="4" fontId="26" fillId="50" borderId="16" applyNumberFormat="0" applyProtection="0">
      <alignment horizontal="center" vertical="center"/>
    </xf>
    <xf numFmtId="4" fontId="71" fillId="51" borderId="16" applyNumberFormat="0" applyProtection="0">
      <alignment horizontal="center" vertical="center"/>
    </xf>
    <xf numFmtId="4" fontId="72" fillId="52" borderId="0" applyNumberFormat="0" applyProtection="0">
      <alignment horizontal="left" vertical="center" indent="1"/>
    </xf>
    <xf numFmtId="4" fontId="38" fillId="53" borderId="16" applyNumberFormat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6" fillId="55" borderId="19" applyNumberFormat="0" applyProtection="0">
      <alignment horizontal="left" vertical="center" indent="1"/>
    </xf>
    <xf numFmtId="4" fontId="26" fillId="56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1" fillId="58" borderId="17" applyNumberFormat="0" applyProtection="0">
      <alignment horizontal="right" vertical="center"/>
    </xf>
    <xf numFmtId="4" fontId="39" fillId="59" borderId="2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8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top" indent="1"/>
    </xf>
    <xf numFmtId="0" fontId="23" fillId="57" borderId="17" applyNumberFormat="0" applyProtection="0">
      <alignment horizontal="left" vertical="top" indent="1"/>
    </xf>
    <xf numFmtId="0" fontId="83" fillId="57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top" indent="1"/>
    </xf>
    <xf numFmtId="0" fontId="23" fillId="60" borderId="17" applyNumberFormat="0" applyProtection="0">
      <alignment horizontal="left" vertical="top" indent="1"/>
    </xf>
    <xf numFmtId="0" fontId="83" fillId="60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top" indent="1"/>
    </xf>
    <xf numFmtId="0" fontId="23" fillId="41" borderId="17" applyNumberFormat="0" applyProtection="0">
      <alignment horizontal="left" vertical="top" indent="1"/>
    </xf>
    <xf numFmtId="0" fontId="83" fillId="41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top" indent="1"/>
    </xf>
    <xf numFmtId="0" fontId="23" fillId="61" borderId="17" applyNumberFormat="0" applyProtection="0">
      <alignment horizontal="left" vertical="top" indent="1"/>
    </xf>
    <xf numFmtId="0" fontId="83" fillId="61" borderId="17" applyNumberFormat="0" applyProtection="0">
      <alignment horizontal="left" vertical="top" indent="1"/>
    </xf>
    <xf numFmtId="4" fontId="21" fillId="44" borderId="17" applyNumberFormat="0" applyProtection="0">
      <alignment vertical="center"/>
    </xf>
    <xf numFmtId="4" fontId="21" fillId="44" borderId="17" applyNumberFormat="0" applyProtection="0">
      <alignment vertical="center"/>
    </xf>
    <xf numFmtId="4" fontId="42" fillId="44" borderId="17" applyNumberFormat="0" applyProtection="0">
      <alignment vertical="center"/>
    </xf>
    <xf numFmtId="4" fontId="43" fillId="48" borderId="20">
      <alignment vertical="center"/>
    </xf>
    <xf numFmtId="4" fontId="44" fillId="48" borderId="20">
      <alignment vertical="center"/>
    </xf>
    <xf numFmtId="4" fontId="43" fillId="49" borderId="20">
      <alignment vertical="center"/>
    </xf>
    <xf numFmtId="4" fontId="44" fillId="49" borderId="20">
      <alignment vertical="center"/>
    </xf>
    <xf numFmtId="4" fontId="21" fillId="44" borderId="17" applyNumberFormat="0" applyProtection="0">
      <alignment horizontal="left" vertical="center" indent="1"/>
    </xf>
    <xf numFmtId="0" fontId="21" fillId="44" borderId="17" applyNumberFormat="0" applyProtection="0">
      <alignment horizontal="left" vertical="top" indent="1"/>
    </xf>
    <xf numFmtId="0" fontId="21" fillId="44" borderId="17" applyNumberFormat="0" applyProtection="0">
      <alignment horizontal="left" vertical="top" indent="1"/>
    </xf>
    <xf numFmtId="0" fontId="38" fillId="53" borderId="16" applyNumberFormat="0">
      <alignment horizontal="left" vertical="center"/>
    </xf>
    <xf numFmtId="4" fontId="30" fillId="0" borderId="16" applyNumberFormat="0" applyProtection="0">
      <alignment horizontal="left" vertical="center" indent="1"/>
    </xf>
    <xf numFmtId="4" fontId="45" fillId="0" borderId="0" applyNumberFormat="0" applyProtection="0">
      <alignment horizontal="right" vertical="center" wrapText="1"/>
    </xf>
    <xf numFmtId="4" fontId="21" fillId="0" borderId="17" applyNumberFormat="0" applyProtection="0">
      <alignment horizontal="right" vertical="center"/>
    </xf>
    <xf numFmtId="4" fontId="45" fillId="0" borderId="0" applyNumberFormat="0" applyProtection="0">
      <alignment horizontal="right" vertical="center" wrapText="1"/>
    </xf>
    <xf numFmtId="4" fontId="42" fillId="62" borderId="17" applyNumberFormat="0" applyProtection="0">
      <alignment horizontal="right" vertical="center"/>
    </xf>
    <xf numFmtId="4" fontId="46" fillId="48" borderId="20">
      <alignment vertical="center"/>
    </xf>
    <xf numFmtId="4" fontId="47" fillId="48" borderId="20">
      <alignment vertical="center"/>
    </xf>
    <xf numFmtId="4" fontId="46" fillId="49" borderId="20">
      <alignment vertical="center"/>
    </xf>
    <xf numFmtId="4" fontId="47" fillId="63" borderId="20">
      <alignment vertical="center"/>
    </xf>
    <xf numFmtId="4" fontId="21" fillId="0" borderId="17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0" fontId="38" fillId="64" borderId="0" applyNumberFormat="0" applyProtection="0">
      <alignment horizontal="center" vertical="top" wrapText="1"/>
    </xf>
    <xf numFmtId="0" fontId="26" fillId="51" borderId="17" applyNumberFormat="0" applyProtection="0">
      <alignment horizontal="center" vertical="center" wrapText="1"/>
    </xf>
    <xf numFmtId="0" fontId="72" fillId="52" borderId="0" applyNumberFormat="0" applyProtection="0">
      <alignment horizontal="center" vertical="top" wrapText="1"/>
    </xf>
    <xf numFmtId="4" fontId="48" fillId="59" borderId="21">
      <alignment vertical="center"/>
    </xf>
    <xf numFmtId="4" fontId="49" fillId="59" borderId="21">
      <alignment vertical="center"/>
    </xf>
    <xf numFmtId="4" fontId="36" fillId="48" borderId="21">
      <alignment vertical="center"/>
    </xf>
    <xf numFmtId="4" fontId="37" fillId="48" borderId="21">
      <alignment vertical="center"/>
    </xf>
    <xf numFmtId="4" fontId="36" fillId="49" borderId="20">
      <alignment vertical="center"/>
    </xf>
    <xf numFmtId="4" fontId="37" fillId="49" borderId="20">
      <alignment vertical="center"/>
    </xf>
    <xf numFmtId="4" fontId="50" fillId="44" borderId="21">
      <alignment horizontal="left" vertical="center" indent="1"/>
    </xf>
    <xf numFmtId="4" fontId="51" fillId="0" borderId="1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52" fillId="62" borderId="17" applyNumberFormat="0" applyProtection="0">
      <alignment horizontal="right" vertic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83" fillId="0" borderId="22" applyFill="0" applyBorder="0">
      <alignment horizontal="center"/>
    </xf>
    <xf numFmtId="0" fontId="74" fillId="65" borderId="0"/>
    <xf numFmtId="49" fontId="75" fillId="65" borderId="0"/>
    <xf numFmtId="49" fontId="76" fillId="65" borderId="23"/>
    <xf numFmtId="49" fontId="76" fillId="65" borderId="0"/>
    <xf numFmtId="0" fontId="74" fillId="59" borderId="23">
      <protection locked="0"/>
    </xf>
    <xf numFmtId="0" fontId="74" fillId="65" borderId="0"/>
    <xf numFmtId="0" fontId="77" fillId="66" borderId="0"/>
    <xf numFmtId="0" fontId="77" fillId="67" borderId="0"/>
    <xf numFmtId="0" fontId="77" fillId="68" borderId="0"/>
    <xf numFmtId="180" fontId="78" fillId="0" borderId="24">
      <alignment horizontal="center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8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83" fillId="0" borderId="0" applyFont="0" applyFill="0" applyBorder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79" fillId="0" borderId="0" applyNumberFormat="0" applyFill="0" applyBorder="0" applyAlignment="0" applyProtection="0"/>
    <xf numFmtId="0" fontId="80" fillId="44" borderId="0">
      <alignment horizontal="right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83" fillId="0" borderId="25">
      <protection locked="0"/>
    </xf>
    <xf numFmtId="49" fontId="81" fillId="0" borderId="0"/>
    <xf numFmtId="37" fontId="30" fillId="47" borderId="0" applyNumberFormat="0" applyBorder="0" applyAlignment="0" applyProtection="0"/>
    <xf numFmtId="37" fontId="30" fillId="0" borderId="0"/>
    <xf numFmtId="37" fontId="30" fillId="0" borderId="0"/>
    <xf numFmtId="37" fontId="30" fillId="47" borderId="0" applyNumberFormat="0" applyBorder="0" applyAlignment="0" applyProtection="0"/>
    <xf numFmtId="3" fontId="53" fillId="0" borderId="15" applyProtection="0"/>
    <xf numFmtId="3" fontId="23" fillId="0" borderId="0">
      <protection locked="0"/>
    </xf>
    <xf numFmtId="3" fontId="23" fillId="0" borderId="0">
      <protection locked="0"/>
    </xf>
    <xf numFmtId="3" fontId="23" fillId="0" borderId="0">
      <protection locked="0"/>
    </xf>
    <xf numFmtId="3" fontId="83" fillId="0" borderId="0">
      <protection locked="0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83" fillId="0" borderId="0" applyFont="0" applyFill="0" applyBorder="0">
      <alignment horizontal="center"/>
    </xf>
    <xf numFmtId="0" fontId="23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23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1" applyNumberFormat="1" applyFont="1" applyAlignment="1">
      <alignment horizontal="right" indent="1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0" fillId="0" borderId="0" xfId="0" applyFont="1"/>
    <xf numFmtId="164" fontId="20" fillId="0" borderId="0" xfId="1" applyNumberFormat="1" applyFont="1"/>
    <xf numFmtId="0" fontId="3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  <xf numFmtId="43" fontId="85" fillId="0" borderId="0" xfId="307" applyFont="1"/>
    <xf numFmtId="43" fontId="23" fillId="0" borderId="0" xfId="307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/>
    <xf numFmtId="43" fontId="85" fillId="0" borderId="0" xfId="307" applyFont="1" applyFill="1"/>
    <xf numFmtId="0" fontId="23" fillId="0" borderId="0" xfId="0" applyFont="1" applyFill="1" applyAlignment="1">
      <alignment horizontal="center"/>
    </xf>
    <xf numFmtId="0" fontId="3" fillId="0" borderId="0" xfId="0" applyFont="1" applyFill="1"/>
    <xf numFmtId="164" fontId="20" fillId="0" borderId="0" xfId="1" applyNumberFormat="1" applyFont="1" applyFill="1"/>
    <xf numFmtId="0" fontId="20" fillId="0" borderId="0" xfId="0" applyFont="1" applyFill="1"/>
    <xf numFmtId="164" fontId="3" fillId="0" borderId="0" xfId="1" applyNumberFormat="1" applyFont="1" applyFill="1" applyAlignment="1">
      <alignment horizontal="right" indent="1"/>
    </xf>
    <xf numFmtId="43" fontId="23" fillId="0" borderId="0" xfId="307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0" fontId="2" fillId="0" borderId="0" xfId="0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43" fontId="23" fillId="0" borderId="0" xfId="307" applyFont="1" applyFill="1" applyAlignment="1">
      <alignment horizontal="left"/>
    </xf>
    <xf numFmtId="164" fontId="3" fillId="0" borderId="0" xfId="1" applyNumberFormat="1" applyFont="1" applyFill="1"/>
    <xf numFmtId="2" fontId="20" fillId="0" borderId="0" xfId="0" applyNumberFormat="1" applyFont="1" applyFill="1"/>
    <xf numFmtId="1" fontId="20" fillId="0" borderId="0" xfId="0" applyNumberFormat="1" applyFont="1" applyFill="1"/>
    <xf numFmtId="184" fontId="20" fillId="0" borderId="0" xfId="0" applyNumberFormat="1" applyFont="1" applyFill="1"/>
    <xf numFmtId="43" fontId="24" fillId="0" borderId="0" xfId="307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 indent="1"/>
    </xf>
    <xf numFmtId="37" fontId="3" fillId="0" borderId="0" xfId="0" applyNumberFormat="1" applyFont="1" applyFill="1" applyBorder="1" applyAlignment="1">
      <alignment horizontal="right"/>
    </xf>
    <xf numFmtId="164" fontId="20" fillId="0" borderId="26" xfId="1" applyNumberFormat="1" applyFont="1" applyFill="1" applyBorder="1"/>
    <xf numFmtId="164" fontId="2" fillId="0" borderId="27" xfId="1" applyNumberFormat="1" applyFont="1" applyFill="1" applyBorder="1" applyAlignment="1">
      <alignment horizontal="right" indent="1"/>
    </xf>
    <xf numFmtId="0" fontId="85" fillId="0" borderId="0" xfId="0" applyFont="1" applyAlignment="1">
      <alignment horizontal="left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/>
    <xf numFmtId="0" fontId="3" fillId="0" borderId="0" xfId="0" applyFont="1" applyFill="1" applyAlignment="1">
      <alignment horizontal="center"/>
    </xf>
    <xf numFmtId="164" fontId="20" fillId="0" borderId="0" xfId="1" applyNumberFormat="1" applyFont="1" applyFill="1" applyAlignment="1">
      <alignment horizontal="right" indent="1"/>
    </xf>
    <xf numFmtId="2" fontId="3" fillId="0" borderId="0" xfId="1" applyNumberFormat="1" applyFont="1" applyFill="1" applyAlignment="1">
      <alignment horizontal="right" indent="1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165" fontId="3" fillId="0" borderId="0" xfId="0" applyNumberFormat="1" applyFont="1" applyFill="1"/>
  </cellXfs>
  <cellStyles count="695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 2 2" xfId="693"/>
    <cellStyle name="Normal 2 3" xfId="690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 2" xfId="691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2 2" xfId="694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 3" xfId="692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 2" xfId="689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1"/>
  <sheetViews>
    <sheetView tabSelected="1" zoomScale="86" zoomScaleNormal="86" workbookViewId="0">
      <selection activeCell="B170" sqref="B170"/>
    </sheetView>
  </sheetViews>
  <sheetFormatPr defaultRowHeight="12.75"/>
  <cols>
    <col min="1" max="1" width="11.42578125" style="2" customWidth="1"/>
    <col min="2" max="2" width="50.5703125" style="2" customWidth="1"/>
    <col min="3" max="3" width="4.140625" style="2" customWidth="1"/>
    <col min="4" max="4" width="20.140625" style="2" bestFit="1" customWidth="1"/>
    <col min="5" max="5" width="2" style="2" customWidth="1"/>
    <col min="6" max="6" width="5.7109375" style="17" bestFit="1" customWidth="1"/>
    <col min="7" max="7" width="2" style="17" customWidth="1"/>
    <col min="8" max="8" width="24.85546875" style="17" bestFit="1" customWidth="1"/>
    <col min="9" max="9" width="2" style="17" customWidth="1"/>
    <col min="10" max="10" width="10.7109375" style="17" customWidth="1"/>
    <col min="11" max="11" width="2" style="17" customWidth="1"/>
    <col min="12" max="12" width="24.42578125" style="26" customWidth="1"/>
    <col min="13" max="16384" width="9.140625" style="2"/>
  </cols>
  <sheetData>
    <row r="1" spans="1: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59"/>
    </row>
    <row r="2" spans="1:12">
      <c r="A2" s="5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59"/>
    </row>
    <row r="3" spans="1:12">
      <c r="A3" s="5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59"/>
    </row>
    <row r="4" spans="1:12">
      <c r="A4" s="5" t="s">
        <v>149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59"/>
    </row>
    <row r="7" spans="1:12">
      <c r="A7" s="17"/>
      <c r="B7" s="17"/>
      <c r="C7" s="17"/>
      <c r="D7" s="6" t="s">
        <v>16</v>
      </c>
      <c r="E7" s="6"/>
      <c r="F7" s="6"/>
      <c r="G7" s="6"/>
      <c r="H7" s="6"/>
      <c r="I7" s="6"/>
      <c r="J7" s="6"/>
      <c r="K7" s="6"/>
      <c r="L7" s="60"/>
    </row>
    <row r="8" spans="1:12">
      <c r="A8" s="3"/>
      <c r="B8" s="3"/>
      <c r="C8" s="3"/>
      <c r="D8" s="9" t="s">
        <v>17</v>
      </c>
      <c r="E8" s="4"/>
      <c r="F8" s="4"/>
      <c r="G8" s="4"/>
      <c r="H8" s="4"/>
      <c r="I8" s="4"/>
      <c r="J8" s="4"/>
      <c r="K8" s="4"/>
      <c r="L8" s="61" t="s">
        <v>18</v>
      </c>
    </row>
    <row r="9" spans="1:12">
      <c r="A9" s="6" t="s">
        <v>19</v>
      </c>
      <c r="B9" s="6"/>
      <c r="C9" s="3"/>
      <c r="D9" s="7" t="s">
        <v>1</v>
      </c>
      <c r="E9" s="10"/>
      <c r="F9" s="7" t="s">
        <v>3</v>
      </c>
      <c r="G9" s="10"/>
      <c r="H9" s="7" t="s">
        <v>20</v>
      </c>
      <c r="I9" s="10"/>
      <c r="J9" s="7" t="s">
        <v>5</v>
      </c>
      <c r="K9" s="10"/>
      <c r="L9" s="62" t="s">
        <v>1</v>
      </c>
    </row>
    <row r="10" spans="1:12">
      <c r="A10" s="8" t="s">
        <v>0</v>
      </c>
      <c r="B10" s="5"/>
      <c r="C10" s="1"/>
      <c r="D10" s="13">
        <v>-2</v>
      </c>
      <c r="E10" s="14"/>
      <c r="F10" s="14">
        <v>-3</v>
      </c>
      <c r="G10" s="14"/>
      <c r="H10" s="14">
        <v>-4</v>
      </c>
      <c r="I10" s="14"/>
      <c r="J10" s="14">
        <v>-5</v>
      </c>
      <c r="K10" s="14"/>
      <c r="L10" s="63">
        <v>-6</v>
      </c>
    </row>
    <row r="12" spans="1:12">
      <c r="A12" s="20" t="s">
        <v>4</v>
      </c>
      <c r="B12" s="18"/>
      <c r="L12" s="64"/>
    </row>
    <row r="13" spans="1:12" s="17" customFormat="1">
      <c r="A13" s="21"/>
      <c r="B13" s="22"/>
      <c r="D13" s="16"/>
      <c r="E13" s="15"/>
      <c r="F13" s="15"/>
      <c r="G13" s="15"/>
      <c r="H13" s="15"/>
      <c r="I13" s="15"/>
      <c r="J13" s="15"/>
      <c r="K13" s="15"/>
      <c r="L13" s="27"/>
    </row>
    <row r="14" spans="1:12" s="26" customFormat="1">
      <c r="A14" s="24" t="s">
        <v>89</v>
      </c>
      <c r="B14" s="25"/>
      <c r="D14" s="27"/>
      <c r="E14" s="28"/>
      <c r="F14" s="28"/>
      <c r="G14" s="28"/>
      <c r="H14" s="28"/>
      <c r="I14" s="28"/>
      <c r="J14" s="28"/>
      <c r="K14" s="28"/>
      <c r="L14" s="27"/>
    </row>
    <row r="15" spans="1:12" s="26" customFormat="1">
      <c r="A15" s="30"/>
      <c r="B15" s="31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6" customFormat="1">
      <c r="A16" s="30"/>
      <c r="B16" s="32" t="s">
        <v>21</v>
      </c>
      <c r="D16" s="29"/>
      <c r="E16" s="29"/>
      <c r="F16" s="29"/>
      <c r="G16" s="29"/>
      <c r="H16" s="29"/>
      <c r="I16" s="29"/>
      <c r="J16" s="29"/>
      <c r="K16" s="29"/>
      <c r="L16" s="29"/>
    </row>
    <row r="17" spans="1:12" s="26" customFormat="1">
      <c r="A17" s="30">
        <v>311</v>
      </c>
      <c r="B17" s="31" t="s">
        <v>47</v>
      </c>
      <c r="D17" s="29">
        <v>64055048.230000004</v>
      </c>
      <c r="H17" s="51">
        <v>395</v>
      </c>
      <c r="J17" s="54">
        <v>51.463291139240511</v>
      </c>
      <c r="L17" s="33">
        <f>(D17/$D$24)*20328000</f>
        <v>2536529.5460103089</v>
      </c>
    </row>
    <row r="18" spans="1:12" s="26" customFormat="1">
      <c r="A18" s="30">
        <v>312</v>
      </c>
      <c r="B18" s="31" t="s">
        <v>48</v>
      </c>
      <c r="D18" s="29">
        <v>317810417.25999999</v>
      </c>
      <c r="H18" s="51">
        <v>395</v>
      </c>
      <c r="J18" s="54">
        <v>51.463291139240511</v>
      </c>
      <c r="L18" s="33">
        <f t="shared" ref="L18:L21" si="0">(D18/$D$24)*20328000</f>
        <v>12585042.641999032</v>
      </c>
    </row>
    <row r="19" spans="1:12" s="26" customFormat="1">
      <c r="A19" s="30">
        <v>314</v>
      </c>
      <c r="B19" s="31" t="s">
        <v>49</v>
      </c>
      <c r="D19" s="29">
        <v>60938214.620000005</v>
      </c>
      <c r="H19" s="51">
        <v>395</v>
      </c>
      <c r="J19" s="54">
        <v>51.463291139240511</v>
      </c>
      <c r="L19" s="33">
        <f t="shared" si="0"/>
        <v>2413105.3856947096</v>
      </c>
    </row>
    <row r="20" spans="1:12" s="26" customFormat="1">
      <c r="A20" s="30">
        <v>315</v>
      </c>
      <c r="B20" s="31" t="s">
        <v>50</v>
      </c>
      <c r="D20" s="29">
        <v>67022019.940000013</v>
      </c>
      <c r="H20" s="51">
        <v>395</v>
      </c>
      <c r="J20" s="54">
        <v>51.463291139240511</v>
      </c>
      <c r="L20" s="33">
        <f t="shared" si="0"/>
        <v>2654019.292916269</v>
      </c>
    </row>
    <row r="21" spans="1:12" s="26" customFormat="1">
      <c r="A21" s="30">
        <v>316</v>
      </c>
      <c r="B21" s="31" t="s">
        <v>51</v>
      </c>
      <c r="C21" s="35"/>
      <c r="D21" s="36">
        <v>3517825.74</v>
      </c>
      <c r="H21" s="51">
        <v>395</v>
      </c>
      <c r="J21" s="54">
        <v>51.463291139240511</v>
      </c>
      <c r="L21" s="37">
        <f t="shared" si="0"/>
        <v>139303.13337968083</v>
      </c>
    </row>
    <row r="22" spans="1:12" s="26" customFormat="1">
      <c r="A22" s="30"/>
      <c r="B22" s="25" t="s">
        <v>90</v>
      </c>
      <c r="D22" s="46">
        <f>+SUBTOTAL(9,D17:D21)</f>
        <v>513343525.79000002</v>
      </c>
      <c r="E22" s="28"/>
      <c r="F22" s="28"/>
      <c r="G22" s="28"/>
      <c r="H22" s="28"/>
      <c r="I22" s="28"/>
      <c r="J22" s="40"/>
      <c r="K22" s="28"/>
      <c r="L22" s="46">
        <f>+SUBTOTAL(9,L17:L21)</f>
        <v>20327999.999999996</v>
      </c>
    </row>
    <row r="23" spans="1:12" s="26" customFormat="1">
      <c r="A23" s="30"/>
      <c r="B23" s="25"/>
      <c r="D23" s="27"/>
      <c r="E23" s="28"/>
      <c r="F23" s="28"/>
      <c r="G23" s="28"/>
      <c r="H23" s="28"/>
      <c r="I23" s="28"/>
      <c r="J23" s="40"/>
      <c r="K23" s="28"/>
      <c r="L23" s="27"/>
    </row>
    <row r="24" spans="1:12" s="26" customFormat="1">
      <c r="A24" s="38" t="s">
        <v>91</v>
      </c>
      <c r="B24" s="25"/>
      <c r="D24" s="39">
        <f>+SUBTOTAL(9,D17:D23)</f>
        <v>513343525.79000002</v>
      </c>
      <c r="E24" s="28"/>
      <c r="F24" s="28"/>
      <c r="G24" s="28"/>
      <c r="H24" s="28"/>
      <c r="I24" s="28"/>
      <c r="J24" s="40"/>
      <c r="K24" s="28"/>
      <c r="L24" s="39">
        <f>+SUBTOTAL(9,L17:L23)</f>
        <v>20327999.999999996</v>
      </c>
    </row>
    <row r="25" spans="1:12" s="26" customFormat="1">
      <c r="A25" s="30"/>
      <c r="B25" s="25"/>
      <c r="D25" s="27"/>
      <c r="E25" s="28"/>
      <c r="F25" s="28"/>
      <c r="G25" s="28"/>
      <c r="H25" s="28"/>
      <c r="I25" s="28"/>
      <c r="J25" s="40"/>
      <c r="K25" s="28"/>
      <c r="L25" s="27"/>
    </row>
    <row r="26" spans="1:12" s="26" customFormat="1">
      <c r="A26" s="30"/>
      <c r="B26" s="25"/>
      <c r="D26" s="27"/>
      <c r="E26" s="28"/>
      <c r="F26" s="28"/>
      <c r="G26" s="28"/>
      <c r="H26" s="28"/>
      <c r="I26" s="28"/>
      <c r="J26" s="40"/>
      <c r="K26" s="28"/>
      <c r="L26" s="27"/>
    </row>
    <row r="27" spans="1:12" s="26" customFormat="1">
      <c r="A27" s="24" t="s">
        <v>22</v>
      </c>
      <c r="B27" s="25"/>
      <c r="D27" s="27"/>
      <c r="E27" s="28"/>
      <c r="F27" s="28"/>
      <c r="G27" s="28"/>
      <c r="H27" s="28"/>
      <c r="I27" s="28"/>
      <c r="J27" s="40"/>
      <c r="K27" s="28"/>
      <c r="L27" s="27"/>
    </row>
    <row r="28" spans="1:12" s="26" customFormat="1">
      <c r="A28" s="30"/>
      <c r="B28" s="31"/>
      <c r="D28" s="29"/>
      <c r="E28" s="29"/>
      <c r="F28" s="29"/>
      <c r="G28" s="29"/>
      <c r="H28" s="29"/>
      <c r="I28" s="29"/>
      <c r="J28" s="53"/>
      <c r="K28" s="29"/>
      <c r="L28" s="29"/>
    </row>
    <row r="29" spans="1:12" s="26" customFormat="1">
      <c r="A29" s="30"/>
      <c r="B29" s="32" t="s">
        <v>22</v>
      </c>
      <c r="D29" s="29"/>
      <c r="E29" s="29"/>
      <c r="F29" s="29"/>
      <c r="G29" s="29"/>
      <c r="H29" s="29"/>
      <c r="I29" s="29"/>
      <c r="J29" s="53"/>
      <c r="K29" s="29"/>
      <c r="L29" s="29"/>
    </row>
    <row r="30" spans="1:12" s="26" customFormat="1">
      <c r="A30" s="30">
        <v>311</v>
      </c>
      <c r="B30" s="31" t="s">
        <v>47</v>
      </c>
      <c r="D30" s="29">
        <v>60996212.45000001</v>
      </c>
      <c r="H30" s="51">
        <v>148</v>
      </c>
      <c r="I30" s="51"/>
      <c r="J30" s="54">
        <v>85.709459459459453</v>
      </c>
      <c r="L30" s="33">
        <f>(D30/$D$36)*12685000</f>
        <v>3607634.5354761654</v>
      </c>
    </row>
    <row r="31" spans="1:12" s="26" customFormat="1">
      <c r="A31" s="30">
        <v>312</v>
      </c>
      <c r="B31" s="31" t="s">
        <v>48</v>
      </c>
      <c r="D31" s="29">
        <v>109236003.63999994</v>
      </c>
      <c r="H31" s="51">
        <v>148</v>
      </c>
      <c r="I31" s="51"/>
      <c r="J31" s="54">
        <v>85.709459459459453</v>
      </c>
      <c r="L31" s="33">
        <f t="shared" ref="L31:L34" si="1">(D31/$D$36)*12685000</f>
        <v>6460787.7017298946</v>
      </c>
    </row>
    <row r="32" spans="1:12" s="26" customFormat="1">
      <c r="A32" s="30">
        <v>314</v>
      </c>
      <c r="B32" s="31" t="s">
        <v>49</v>
      </c>
      <c r="D32" s="29">
        <v>34823295.969999999</v>
      </c>
      <c r="H32" s="51">
        <v>148</v>
      </c>
      <c r="I32" s="51"/>
      <c r="J32" s="54">
        <v>85.709459459459453</v>
      </c>
      <c r="L32" s="33">
        <f t="shared" si="1"/>
        <v>2059631.5760337007</v>
      </c>
    </row>
    <row r="33" spans="1:12" s="26" customFormat="1">
      <c r="A33" s="30">
        <v>315</v>
      </c>
      <c r="B33" s="31" t="s">
        <v>50</v>
      </c>
      <c r="D33" s="29">
        <v>9036383.4199999962</v>
      </c>
      <c r="H33" s="51">
        <v>148</v>
      </c>
      <c r="I33" s="51"/>
      <c r="J33" s="54">
        <v>85.709459459459453</v>
      </c>
      <c r="L33" s="33">
        <f t="shared" si="1"/>
        <v>534458.90478067228</v>
      </c>
    </row>
    <row r="34" spans="1:12" s="26" customFormat="1">
      <c r="A34" s="30">
        <v>316</v>
      </c>
      <c r="B34" s="31" t="s">
        <v>51</v>
      </c>
      <c r="D34" s="36">
        <v>380204.54</v>
      </c>
      <c r="H34" s="51">
        <v>148</v>
      </c>
      <c r="I34" s="51"/>
      <c r="J34" s="54">
        <v>85.709459459459453</v>
      </c>
      <c r="L34" s="37">
        <f t="shared" si="1"/>
        <v>22487.281979568699</v>
      </c>
    </row>
    <row r="35" spans="1:12" s="26" customFormat="1">
      <c r="A35" s="30"/>
      <c r="B35" s="25"/>
      <c r="D35" s="27"/>
      <c r="E35" s="28"/>
      <c r="F35" s="28"/>
      <c r="G35" s="28"/>
      <c r="H35" s="28"/>
      <c r="I35" s="28"/>
      <c r="J35" s="40"/>
      <c r="K35" s="28"/>
      <c r="L35" s="27"/>
    </row>
    <row r="36" spans="1:12" s="26" customFormat="1">
      <c r="A36" s="38" t="s">
        <v>92</v>
      </c>
      <c r="B36" s="25"/>
      <c r="D36" s="39">
        <f>+SUBTOTAL(9,D30:D35)</f>
        <v>214472100.01999992</v>
      </c>
      <c r="E36" s="28"/>
      <c r="F36" s="28"/>
      <c r="G36" s="28"/>
      <c r="H36" s="28"/>
      <c r="I36" s="28"/>
      <c r="J36" s="40"/>
      <c r="K36" s="28"/>
      <c r="L36" s="39">
        <f>+SUBTOTAL(9,L30:L35)</f>
        <v>12685000.000000002</v>
      </c>
    </row>
    <row r="37" spans="1:12" s="26" customFormat="1">
      <c r="A37" s="30"/>
      <c r="B37" s="25"/>
      <c r="D37" s="27"/>
      <c r="E37" s="28"/>
      <c r="F37" s="28"/>
      <c r="G37" s="28"/>
      <c r="H37" s="28"/>
      <c r="I37" s="28"/>
      <c r="J37" s="28"/>
      <c r="K37" s="28"/>
      <c r="L37" s="27"/>
    </row>
    <row r="38" spans="1:12" s="26" customFormat="1">
      <c r="A38" s="30"/>
      <c r="B38" s="25"/>
      <c r="D38" s="27"/>
      <c r="E38" s="28"/>
      <c r="F38" s="28"/>
      <c r="G38" s="28"/>
      <c r="H38" s="28"/>
      <c r="I38" s="28"/>
      <c r="J38" s="28"/>
      <c r="K38" s="28"/>
      <c r="L38" s="27"/>
    </row>
    <row r="39" spans="1:12" s="26" customFormat="1">
      <c r="A39" s="24" t="s">
        <v>93</v>
      </c>
      <c r="B39" s="25"/>
      <c r="D39" s="27"/>
      <c r="E39" s="28"/>
      <c r="F39" s="28"/>
      <c r="G39" s="28"/>
      <c r="H39" s="28"/>
      <c r="I39" s="28"/>
      <c r="J39" s="28"/>
      <c r="K39" s="28"/>
      <c r="L39" s="27"/>
    </row>
    <row r="40" spans="1:12" s="26" customFormat="1">
      <c r="A40" s="30"/>
      <c r="B40" s="31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26" customFormat="1">
      <c r="A41" s="30"/>
      <c r="B41" s="32" t="s">
        <v>23</v>
      </c>
      <c r="D41" s="29"/>
      <c r="E41" s="29"/>
      <c r="F41" s="29"/>
      <c r="G41" s="29"/>
      <c r="H41" s="29"/>
      <c r="I41" s="29"/>
      <c r="J41" s="29"/>
      <c r="K41" s="29"/>
      <c r="L41" s="29"/>
    </row>
    <row r="42" spans="1:12" s="26" customFormat="1">
      <c r="A42" s="30">
        <v>311</v>
      </c>
      <c r="B42" s="31" t="s">
        <v>47</v>
      </c>
      <c r="D42" s="29">
        <v>11332818.250000002</v>
      </c>
      <c r="H42" s="55">
        <v>164.84399999999999</v>
      </c>
      <c r="I42" s="55"/>
      <c r="J42" s="54">
        <v>12.365533928692898</v>
      </c>
      <c r="L42" s="33">
        <f>(D42/$D$64)*2039000</f>
        <v>111460.46308046454</v>
      </c>
    </row>
    <row r="43" spans="1:12" s="26" customFormat="1">
      <c r="A43" s="30">
        <v>312</v>
      </c>
      <c r="B43" s="31" t="s">
        <v>48</v>
      </c>
      <c r="D43" s="29">
        <v>30018506.619999997</v>
      </c>
      <c r="H43" s="55">
        <v>164.84399999999999</v>
      </c>
      <c r="I43" s="55"/>
      <c r="J43" s="54">
        <v>12.365533928692898</v>
      </c>
      <c r="L43" s="33">
        <f t="shared" ref="L43:L46" si="2">(D43/$D$64)*2039000</f>
        <v>295237.82831769931</v>
      </c>
    </row>
    <row r="44" spans="1:12" s="26" customFormat="1">
      <c r="A44" s="30">
        <v>314</v>
      </c>
      <c r="B44" s="31" t="s">
        <v>49</v>
      </c>
      <c r="D44" s="29">
        <v>11855975.6</v>
      </c>
      <c r="H44" s="55">
        <v>164.84399999999999</v>
      </c>
      <c r="I44" s="55"/>
      <c r="J44" s="54">
        <v>12.365533928692898</v>
      </c>
      <c r="L44" s="33">
        <f t="shared" si="2"/>
        <v>116605.81697290418</v>
      </c>
    </row>
    <row r="45" spans="1:12" s="26" customFormat="1">
      <c r="A45" s="30">
        <v>315</v>
      </c>
      <c r="B45" s="31" t="s">
        <v>50</v>
      </c>
      <c r="D45" s="29">
        <v>6788524.4400000004</v>
      </c>
      <c r="H45" s="55">
        <v>164.84399999999999</v>
      </c>
      <c r="I45" s="55"/>
      <c r="J45" s="54">
        <v>12.365533928692898</v>
      </c>
      <c r="L45" s="33">
        <f t="shared" si="2"/>
        <v>66766.453059057152</v>
      </c>
    </row>
    <row r="46" spans="1:12" s="26" customFormat="1">
      <c r="A46" s="30">
        <v>316</v>
      </c>
      <c r="B46" s="31" t="s">
        <v>51</v>
      </c>
      <c r="D46" s="36">
        <v>212499.08000000002</v>
      </c>
      <c r="H46" s="55">
        <v>164.84399999999999</v>
      </c>
      <c r="I46" s="55"/>
      <c r="J46" s="54">
        <v>12.365533928692898</v>
      </c>
      <c r="L46" s="37">
        <f t="shared" si="2"/>
        <v>2089.9696208374894</v>
      </c>
    </row>
    <row r="47" spans="1:12" s="26" customFormat="1">
      <c r="A47" s="30"/>
      <c r="B47" s="25" t="s">
        <v>94</v>
      </c>
      <c r="D47" s="27">
        <f>+SUBTOTAL(9,D42:D46)</f>
        <v>60208323.989999995</v>
      </c>
      <c r="E47" s="28"/>
      <c r="F47" s="28"/>
      <c r="G47" s="28"/>
      <c r="H47" s="56"/>
      <c r="I47" s="56"/>
      <c r="J47" s="57"/>
      <c r="K47" s="28"/>
      <c r="L47" s="27">
        <f>+SUBTOTAL(9,L42:L46)</f>
        <v>592160.53105096275</v>
      </c>
    </row>
    <row r="48" spans="1:12" s="26" customFormat="1">
      <c r="A48" s="30"/>
      <c r="B48" s="25"/>
      <c r="D48" s="29"/>
      <c r="E48" s="29"/>
      <c r="F48" s="29"/>
      <c r="G48" s="29"/>
      <c r="H48" s="34"/>
      <c r="I48" s="34"/>
      <c r="J48" s="58"/>
      <c r="K48" s="29"/>
      <c r="L48" s="29"/>
    </row>
    <row r="49" spans="1:12" s="26" customFormat="1">
      <c r="A49" s="30"/>
      <c r="B49" s="32" t="s">
        <v>24</v>
      </c>
      <c r="D49" s="29"/>
      <c r="E49" s="29"/>
      <c r="F49" s="29"/>
      <c r="G49" s="29"/>
      <c r="H49" s="34"/>
      <c r="I49" s="34"/>
      <c r="J49" s="58"/>
      <c r="K49" s="29"/>
      <c r="L49" s="29"/>
    </row>
    <row r="50" spans="1:12" s="26" customFormat="1">
      <c r="A50" s="30">
        <v>311</v>
      </c>
      <c r="B50" s="31" t="s">
        <v>47</v>
      </c>
      <c r="D50" s="29">
        <v>11291717.92</v>
      </c>
      <c r="H50" s="55">
        <v>164.84399999999999</v>
      </c>
      <c r="I50" s="55"/>
      <c r="J50" s="54">
        <v>12.365533928692898</v>
      </c>
      <c r="L50" s="33">
        <f t="shared" ref="L50:L53" si="3">(D50/$D$64)*2039000</f>
        <v>111056.23337223993</v>
      </c>
    </row>
    <row r="51" spans="1:12" s="26" customFormat="1">
      <c r="A51" s="30">
        <v>312</v>
      </c>
      <c r="B51" s="31" t="s">
        <v>48</v>
      </c>
      <c r="D51" s="29">
        <v>69499200.75</v>
      </c>
      <c r="H51" s="55">
        <v>164.84399999999999</v>
      </c>
      <c r="I51" s="55"/>
      <c r="J51" s="54">
        <v>12.365533928692898</v>
      </c>
      <c r="L51" s="33">
        <f t="shared" si="3"/>
        <v>683538.10397666693</v>
      </c>
    </row>
    <row r="52" spans="1:12" s="26" customFormat="1">
      <c r="A52" s="30">
        <v>314</v>
      </c>
      <c r="B52" s="31" t="s">
        <v>49</v>
      </c>
      <c r="D52" s="29">
        <v>11971359.18</v>
      </c>
      <c r="H52" s="55">
        <v>164.84399999999999</v>
      </c>
      <c r="I52" s="55"/>
      <c r="J52" s="54">
        <v>12.365533928692898</v>
      </c>
      <c r="L52" s="33">
        <f t="shared" si="3"/>
        <v>117740.63683632888</v>
      </c>
    </row>
    <row r="53" spans="1:12" s="26" customFormat="1">
      <c r="A53" s="30">
        <v>315</v>
      </c>
      <c r="B53" s="31" t="s">
        <v>50</v>
      </c>
      <c r="D53" s="36">
        <v>7076625.9699999997</v>
      </c>
      <c r="H53" s="55">
        <v>164.84399999999999</v>
      </c>
      <c r="I53" s="55"/>
      <c r="J53" s="54">
        <v>12.365533928692898</v>
      </c>
      <c r="L53" s="37">
        <f t="shared" si="3"/>
        <v>69599.987422673206</v>
      </c>
    </row>
    <row r="54" spans="1:12" s="26" customFormat="1">
      <c r="A54" s="30"/>
      <c r="B54" s="25" t="s">
        <v>95</v>
      </c>
      <c r="D54" s="27">
        <f>+SUBTOTAL(9,D50:D53)</f>
        <v>99838903.819999993</v>
      </c>
      <c r="E54" s="28"/>
      <c r="F54" s="28"/>
      <c r="G54" s="28"/>
      <c r="H54" s="56"/>
      <c r="I54" s="56"/>
      <c r="J54" s="57"/>
      <c r="K54" s="28"/>
      <c r="L54" s="27">
        <f>+SUBTOTAL(9,L50:L53)</f>
        <v>981934.96160790906</v>
      </c>
    </row>
    <row r="55" spans="1:12" s="26" customFormat="1">
      <c r="A55" s="30"/>
      <c r="B55" s="25"/>
      <c r="D55" s="29"/>
      <c r="E55" s="29"/>
      <c r="F55" s="29"/>
      <c r="G55" s="29"/>
      <c r="H55" s="34"/>
      <c r="I55" s="34"/>
      <c r="J55" s="58"/>
      <c r="K55" s="29"/>
      <c r="L55" s="29"/>
    </row>
    <row r="56" spans="1:12" s="26" customFormat="1">
      <c r="A56" s="30"/>
      <c r="B56" s="32" t="s">
        <v>25</v>
      </c>
      <c r="D56" s="29"/>
      <c r="E56" s="29"/>
      <c r="F56" s="29"/>
      <c r="G56" s="29"/>
      <c r="H56" s="34"/>
      <c r="I56" s="34"/>
      <c r="J56" s="58"/>
      <c r="K56" s="29"/>
      <c r="L56" s="29"/>
    </row>
    <row r="57" spans="1:12" s="26" customFormat="1">
      <c r="A57" s="30">
        <v>311</v>
      </c>
      <c r="B57" s="31" t="s">
        <v>47</v>
      </c>
      <c r="D57" s="29">
        <v>14602817.380000005</v>
      </c>
      <c r="H57" s="55">
        <v>164.84399999999999</v>
      </c>
      <c r="I57" s="55"/>
      <c r="J57" s="54">
        <v>12.365533928692898</v>
      </c>
      <c r="L57" s="33">
        <f t="shared" ref="L57:L61" si="4">(D57/$D$64)*2039000</f>
        <v>143621.53804542453</v>
      </c>
    </row>
    <row r="58" spans="1:12" s="26" customFormat="1">
      <c r="A58" s="30">
        <v>312</v>
      </c>
      <c r="B58" s="31" t="s">
        <v>48</v>
      </c>
      <c r="D58" s="29">
        <v>25907665.529999994</v>
      </c>
      <c r="H58" s="55">
        <v>164.84399999999999</v>
      </c>
      <c r="I58" s="55"/>
      <c r="J58" s="54">
        <v>12.365533928692898</v>
      </c>
      <c r="L58" s="33">
        <f t="shared" si="4"/>
        <v>254806.9097735321</v>
      </c>
    </row>
    <row r="59" spans="1:12" s="26" customFormat="1">
      <c r="A59" s="30">
        <v>314</v>
      </c>
      <c r="B59" s="31" t="s">
        <v>49</v>
      </c>
      <c r="D59" s="29">
        <v>3036419.5700000003</v>
      </c>
      <c r="H59" s="55">
        <v>164.84399999999999</v>
      </c>
      <c r="I59" s="55"/>
      <c r="J59" s="54">
        <v>12.365533928692898</v>
      </c>
      <c r="L59" s="33">
        <f t="shared" si="4"/>
        <v>29863.774739243261</v>
      </c>
    </row>
    <row r="60" spans="1:12" s="26" customFormat="1">
      <c r="A60" s="30">
        <v>315</v>
      </c>
      <c r="B60" s="31" t="s">
        <v>50</v>
      </c>
      <c r="D60" s="29">
        <v>2910266.13</v>
      </c>
      <c r="H60" s="55">
        <v>164.84399999999999</v>
      </c>
      <c r="I60" s="55"/>
      <c r="J60" s="54">
        <v>12.365533928692898</v>
      </c>
      <c r="L60" s="33">
        <f t="shared" si="4"/>
        <v>28623.031216192969</v>
      </c>
    </row>
    <row r="61" spans="1:12" s="26" customFormat="1">
      <c r="A61" s="30">
        <v>316</v>
      </c>
      <c r="B61" s="31" t="s">
        <v>51</v>
      </c>
      <c r="D61" s="36">
        <v>812312.78</v>
      </c>
      <c r="H61" s="55">
        <v>164.84399999999999</v>
      </c>
      <c r="I61" s="55"/>
      <c r="J61" s="54">
        <v>12.365533928692898</v>
      </c>
      <c r="L61" s="37">
        <f t="shared" si="4"/>
        <v>7989.2535667356624</v>
      </c>
    </row>
    <row r="62" spans="1:12" s="26" customFormat="1">
      <c r="A62" s="30"/>
      <c r="B62" s="25" t="s">
        <v>96</v>
      </c>
      <c r="D62" s="46">
        <f>+SUBTOTAL(9,D57:D61)</f>
        <v>47269481.390000001</v>
      </c>
      <c r="E62" s="28"/>
      <c r="F62" s="28"/>
      <c r="G62" s="28"/>
      <c r="H62" s="28"/>
      <c r="I62" s="28"/>
      <c r="J62" s="28"/>
      <c r="K62" s="28"/>
      <c r="L62" s="46">
        <f>+SUBTOTAL(9,L57:L61)</f>
        <v>464904.50734112854</v>
      </c>
    </row>
    <row r="63" spans="1:12" s="26" customFormat="1">
      <c r="A63" s="30"/>
      <c r="B63" s="25"/>
      <c r="D63" s="27"/>
      <c r="E63" s="28"/>
      <c r="F63" s="28"/>
      <c r="G63" s="28"/>
      <c r="H63" s="28"/>
      <c r="I63" s="28"/>
      <c r="J63" s="28"/>
      <c r="K63" s="28"/>
      <c r="L63" s="27"/>
    </row>
    <row r="64" spans="1:12" s="26" customFormat="1">
      <c r="A64" s="38" t="s">
        <v>97</v>
      </c>
      <c r="B64" s="25"/>
      <c r="D64" s="39">
        <f>+SUBTOTAL(9,D42:D63)</f>
        <v>207316709.19999999</v>
      </c>
      <c r="E64" s="28"/>
      <c r="F64" s="28"/>
      <c r="G64" s="28"/>
      <c r="H64" s="41"/>
      <c r="I64" s="28"/>
      <c r="J64" s="40"/>
      <c r="K64" s="28"/>
      <c r="L64" s="39">
        <f>+SUBTOTAL(9,L42:L63)</f>
        <v>2039000.0000000002</v>
      </c>
    </row>
    <row r="65" spans="1:12" s="26" customFormat="1">
      <c r="A65" s="30"/>
      <c r="B65" s="25"/>
      <c r="D65" s="27"/>
      <c r="E65" s="28"/>
      <c r="F65" s="28"/>
      <c r="G65" s="28"/>
      <c r="H65" s="28"/>
      <c r="I65" s="28"/>
      <c r="J65" s="28"/>
      <c r="K65" s="28"/>
      <c r="L65" s="27"/>
    </row>
    <row r="66" spans="1:12" s="26" customFormat="1">
      <c r="A66" s="30"/>
      <c r="B66" s="25"/>
      <c r="D66" s="27"/>
      <c r="E66" s="28"/>
      <c r="F66" s="28"/>
      <c r="G66" s="28"/>
      <c r="H66" s="28"/>
      <c r="I66" s="28"/>
      <c r="J66" s="28"/>
      <c r="K66" s="28"/>
      <c r="L66" s="27"/>
    </row>
    <row r="67" spans="1:12" s="26" customFormat="1">
      <c r="A67" s="24" t="s">
        <v>98</v>
      </c>
      <c r="B67" s="25"/>
      <c r="D67" s="27"/>
      <c r="E67" s="28"/>
      <c r="F67" s="28"/>
      <c r="G67" s="28"/>
      <c r="H67" s="28"/>
      <c r="I67" s="28"/>
      <c r="J67" s="28"/>
      <c r="K67" s="28"/>
      <c r="L67" s="27"/>
    </row>
    <row r="68" spans="1:12" s="26" customFormat="1">
      <c r="A68" s="30"/>
      <c r="B68" s="31"/>
      <c r="D68" s="29"/>
      <c r="E68" s="29"/>
      <c r="F68" s="29"/>
      <c r="G68" s="29"/>
      <c r="H68" s="29"/>
      <c r="I68" s="29"/>
      <c r="J68" s="29"/>
      <c r="K68" s="29"/>
      <c r="L68" s="29"/>
    </row>
    <row r="69" spans="1:12" s="26" customFormat="1">
      <c r="A69" s="30"/>
      <c r="B69" s="32" t="s">
        <v>7</v>
      </c>
      <c r="D69" s="29"/>
      <c r="E69" s="29"/>
      <c r="F69" s="29"/>
      <c r="G69" s="29"/>
      <c r="H69" s="29"/>
      <c r="I69" s="29"/>
      <c r="J69" s="29"/>
      <c r="K69" s="29"/>
      <c r="L69" s="29"/>
    </row>
    <row r="70" spans="1:12" s="26" customFormat="1">
      <c r="A70" s="30">
        <v>311</v>
      </c>
      <c r="B70" s="31" t="s">
        <v>47</v>
      </c>
      <c r="D70" s="29">
        <v>996021.62</v>
      </c>
      <c r="H70" s="55">
        <v>762</v>
      </c>
      <c r="I70" s="55"/>
      <c r="J70" s="54">
        <v>34.245283018867923</v>
      </c>
      <c r="L70" s="33">
        <f>((D70/$D$108)*26095000)</f>
        <v>26986.990493324116</v>
      </c>
    </row>
    <row r="71" spans="1:12" s="26" customFormat="1">
      <c r="A71" s="30">
        <v>312</v>
      </c>
      <c r="B71" s="31" t="s">
        <v>48</v>
      </c>
      <c r="D71" s="29">
        <v>48905706.00999999</v>
      </c>
      <c r="H71" s="55">
        <v>762</v>
      </c>
      <c r="I71" s="55"/>
      <c r="J71" s="54">
        <v>34.245283018867923</v>
      </c>
      <c r="L71" s="33">
        <f t="shared" ref="L71:L74" si="5">((D71/$D$108)*26095000)</f>
        <v>1325089.5328569009</v>
      </c>
    </row>
    <row r="72" spans="1:12" s="26" customFormat="1">
      <c r="A72" s="30">
        <v>314</v>
      </c>
      <c r="B72" s="31" t="s">
        <v>49</v>
      </c>
      <c r="D72" s="29">
        <v>9852076.3799999971</v>
      </c>
      <c r="H72" s="55">
        <v>762</v>
      </c>
      <c r="I72" s="55"/>
      <c r="J72" s="54">
        <v>34.245283018867923</v>
      </c>
      <c r="L72" s="33">
        <f t="shared" si="5"/>
        <v>266939.87988590344</v>
      </c>
    </row>
    <row r="73" spans="1:12" s="26" customFormat="1">
      <c r="A73" s="30">
        <v>315</v>
      </c>
      <c r="B73" s="31" t="s">
        <v>50</v>
      </c>
      <c r="D73" s="29">
        <v>2633101.4799999995</v>
      </c>
      <c r="H73" s="55">
        <v>762</v>
      </c>
      <c r="I73" s="55"/>
      <c r="J73" s="54">
        <v>34.245283018867923</v>
      </c>
      <c r="L73" s="33">
        <f t="shared" si="5"/>
        <v>71343.315427949885</v>
      </c>
    </row>
    <row r="74" spans="1:12" s="26" customFormat="1">
      <c r="A74" s="30">
        <v>316</v>
      </c>
      <c r="B74" s="31" t="s">
        <v>51</v>
      </c>
      <c r="D74" s="36">
        <v>2245.2600000000002</v>
      </c>
      <c r="H74" s="55">
        <v>762</v>
      </c>
      <c r="I74" s="55"/>
      <c r="J74" s="54">
        <v>34.245283018867923</v>
      </c>
      <c r="L74" s="37">
        <f t="shared" si="5"/>
        <v>60.834834363375478</v>
      </c>
    </row>
    <row r="75" spans="1:12" s="26" customFormat="1">
      <c r="A75" s="30"/>
      <c r="B75" s="25" t="s">
        <v>99</v>
      </c>
      <c r="D75" s="27">
        <f>+SUBTOTAL(9,D70:D74)</f>
        <v>62389150.749999978</v>
      </c>
      <c r="E75" s="28"/>
      <c r="F75" s="28"/>
      <c r="G75" s="28"/>
      <c r="H75" s="55"/>
      <c r="I75" s="55"/>
      <c r="J75" s="54"/>
      <c r="K75" s="28"/>
      <c r="L75" s="27">
        <f>+SUBTOTAL(9,L70:L74)</f>
        <v>1690420.5534984416</v>
      </c>
    </row>
    <row r="76" spans="1:12" s="26" customFormat="1">
      <c r="A76" s="30"/>
      <c r="B76" s="31"/>
      <c r="D76" s="29"/>
      <c r="E76" s="29"/>
      <c r="F76" s="29"/>
      <c r="G76" s="29"/>
      <c r="H76" s="55"/>
      <c r="I76" s="55"/>
      <c r="J76" s="54"/>
      <c r="K76" s="29"/>
      <c r="L76" s="29"/>
    </row>
    <row r="77" spans="1:12" s="26" customFormat="1">
      <c r="A77" s="30"/>
      <c r="B77" s="32" t="s">
        <v>8</v>
      </c>
      <c r="D77" s="29"/>
      <c r="E77" s="29"/>
      <c r="F77" s="29"/>
      <c r="G77" s="29"/>
      <c r="H77" s="55"/>
      <c r="I77" s="55"/>
      <c r="J77" s="54"/>
      <c r="K77" s="29"/>
      <c r="L77" s="29"/>
    </row>
    <row r="78" spans="1:12" s="26" customFormat="1">
      <c r="A78" s="30">
        <v>311</v>
      </c>
      <c r="B78" s="31" t="s">
        <v>47</v>
      </c>
      <c r="D78" s="29">
        <v>558134.74</v>
      </c>
      <c r="H78" s="55">
        <v>762</v>
      </c>
      <c r="I78" s="55"/>
      <c r="J78" s="54">
        <v>34.245283018867923</v>
      </c>
      <c r="L78" s="33">
        <f t="shared" ref="L78:L81" si="6">((D78/$D$108)*26095000)</f>
        <v>15122.540133590603</v>
      </c>
    </row>
    <row r="79" spans="1:12" s="26" customFormat="1">
      <c r="A79" s="30">
        <v>312</v>
      </c>
      <c r="B79" s="31" t="s">
        <v>48</v>
      </c>
      <c r="D79" s="29">
        <v>52013493.500000007</v>
      </c>
      <c r="H79" s="55">
        <v>762</v>
      </c>
      <c r="I79" s="55"/>
      <c r="J79" s="54">
        <v>34.245283018867923</v>
      </c>
      <c r="L79" s="33">
        <f t="shared" si="6"/>
        <v>1409294.363117415</v>
      </c>
    </row>
    <row r="80" spans="1:12" s="26" customFormat="1">
      <c r="A80" s="30">
        <v>314</v>
      </c>
      <c r="B80" s="31" t="s">
        <v>49</v>
      </c>
      <c r="D80" s="29">
        <v>13538691.369999999</v>
      </c>
      <c r="H80" s="55">
        <v>762</v>
      </c>
      <c r="I80" s="55"/>
      <c r="J80" s="54">
        <v>34.245283018867923</v>
      </c>
      <c r="L80" s="33">
        <f t="shared" si="6"/>
        <v>366827.91613924928</v>
      </c>
    </row>
    <row r="81" spans="1:12" s="26" customFormat="1">
      <c r="A81" s="30">
        <v>315</v>
      </c>
      <c r="B81" s="31" t="s">
        <v>50</v>
      </c>
      <c r="D81" s="36">
        <v>3315591.3900000006</v>
      </c>
      <c r="H81" s="55">
        <v>762</v>
      </c>
      <c r="I81" s="55"/>
      <c r="J81" s="54">
        <v>34.245283018867923</v>
      </c>
      <c r="L81" s="37">
        <f t="shared" si="6"/>
        <v>89835.232012009248</v>
      </c>
    </row>
    <row r="82" spans="1:12" s="26" customFormat="1">
      <c r="A82" s="30"/>
      <c r="B82" s="25" t="s">
        <v>100</v>
      </c>
      <c r="D82" s="27">
        <f>+SUBTOTAL(9,D78:D81)</f>
        <v>69425911</v>
      </c>
      <c r="E82" s="28"/>
      <c r="F82" s="28"/>
      <c r="G82" s="28"/>
      <c r="H82" s="55"/>
      <c r="I82" s="55"/>
      <c r="J82" s="54"/>
      <c r="K82" s="28"/>
      <c r="L82" s="27">
        <f>+SUBTOTAL(9,L78:L81)</f>
        <v>1881080.051402264</v>
      </c>
    </row>
    <row r="83" spans="1:12" s="26" customFormat="1">
      <c r="A83" s="30"/>
      <c r="B83" s="31"/>
      <c r="D83" s="29"/>
      <c r="E83" s="29"/>
      <c r="F83" s="29"/>
      <c r="G83" s="29"/>
      <c r="H83" s="55"/>
      <c r="I83" s="55"/>
      <c r="J83" s="54"/>
      <c r="K83" s="29"/>
      <c r="L83" s="29"/>
    </row>
    <row r="84" spans="1:12" s="26" customFormat="1">
      <c r="A84" s="30"/>
      <c r="B84" s="32" t="s">
        <v>9</v>
      </c>
      <c r="D84" s="29"/>
      <c r="E84" s="29"/>
      <c r="F84" s="29"/>
      <c r="G84" s="29"/>
      <c r="H84" s="55"/>
      <c r="I84" s="55"/>
      <c r="J84" s="54"/>
      <c r="K84" s="29"/>
      <c r="L84" s="29"/>
    </row>
    <row r="85" spans="1:12" s="26" customFormat="1">
      <c r="A85" s="30">
        <v>311</v>
      </c>
      <c r="B85" s="31" t="s">
        <v>47</v>
      </c>
      <c r="D85" s="29">
        <v>18713436.870000001</v>
      </c>
      <c r="H85" s="55">
        <v>762</v>
      </c>
      <c r="I85" s="55"/>
      <c r="J85" s="54">
        <v>34.245283018867923</v>
      </c>
      <c r="L85" s="33">
        <f t="shared" ref="L85:L89" si="7">((D85/$D$108)*26095000)</f>
        <v>507036.52688594349</v>
      </c>
    </row>
    <row r="86" spans="1:12" s="26" customFormat="1">
      <c r="A86" s="30">
        <v>312</v>
      </c>
      <c r="B86" s="31" t="s">
        <v>48</v>
      </c>
      <c r="D86" s="29">
        <v>211769018.87</v>
      </c>
      <c r="H86" s="55">
        <v>762</v>
      </c>
      <c r="I86" s="55"/>
      <c r="J86" s="54">
        <v>34.245283018867923</v>
      </c>
      <c r="L86" s="33">
        <f t="shared" si="7"/>
        <v>5737835.7901761858</v>
      </c>
    </row>
    <row r="87" spans="1:12" s="26" customFormat="1">
      <c r="A87" s="30">
        <v>314</v>
      </c>
      <c r="B87" s="31" t="s">
        <v>49</v>
      </c>
      <c r="D87" s="29">
        <v>18517584.559999999</v>
      </c>
      <c r="H87" s="55">
        <v>762</v>
      </c>
      <c r="I87" s="55"/>
      <c r="J87" s="54">
        <v>34.245283018867923</v>
      </c>
      <c r="L87" s="33">
        <f t="shared" si="7"/>
        <v>501729.95088203548</v>
      </c>
    </row>
    <row r="88" spans="1:12" s="26" customFormat="1">
      <c r="A88" s="30">
        <v>315</v>
      </c>
      <c r="B88" s="31" t="s">
        <v>50</v>
      </c>
      <c r="D88" s="29">
        <v>14462260.949999997</v>
      </c>
      <c r="H88" s="55">
        <v>762</v>
      </c>
      <c r="I88" s="55"/>
      <c r="J88" s="54">
        <v>34.245283018867923</v>
      </c>
      <c r="L88" s="33">
        <f t="shared" si="7"/>
        <v>391851.8342700458</v>
      </c>
    </row>
    <row r="89" spans="1:12" s="26" customFormat="1">
      <c r="A89" s="30">
        <v>316</v>
      </c>
      <c r="B89" s="31" t="s">
        <v>51</v>
      </c>
      <c r="D89" s="36">
        <v>202954.01</v>
      </c>
      <c r="H89" s="55">
        <v>762</v>
      </c>
      <c r="I89" s="55"/>
      <c r="J89" s="54">
        <v>34.245283018867923</v>
      </c>
      <c r="L89" s="37">
        <f t="shared" si="7"/>
        <v>5498.9950303006553</v>
      </c>
    </row>
    <row r="90" spans="1:12" s="26" customFormat="1">
      <c r="A90" s="30"/>
      <c r="B90" s="25" t="s">
        <v>101</v>
      </c>
      <c r="D90" s="27">
        <f>+SUBTOTAL(9,D85:D89)</f>
        <v>263665255.25999999</v>
      </c>
      <c r="E90" s="28"/>
      <c r="F90" s="28"/>
      <c r="G90" s="28"/>
      <c r="H90" s="55"/>
      <c r="I90" s="55"/>
      <c r="J90" s="54"/>
      <c r="K90" s="28"/>
      <c r="L90" s="27">
        <f>+SUBTOTAL(9,L85:L89)</f>
        <v>7143953.0972445114</v>
      </c>
    </row>
    <row r="91" spans="1:12" s="26" customFormat="1">
      <c r="A91" s="30"/>
      <c r="B91" s="25"/>
      <c r="D91" s="29"/>
      <c r="E91" s="29"/>
      <c r="F91" s="29"/>
      <c r="G91" s="29"/>
      <c r="H91" s="55"/>
      <c r="I91" s="55"/>
      <c r="J91" s="54"/>
      <c r="K91" s="29"/>
      <c r="L91" s="29"/>
    </row>
    <row r="92" spans="1:12" s="26" customFormat="1">
      <c r="A92" s="30"/>
      <c r="B92" s="32" t="s">
        <v>10</v>
      </c>
      <c r="D92" s="29"/>
      <c r="E92" s="29"/>
      <c r="F92" s="29"/>
      <c r="G92" s="29"/>
      <c r="H92" s="55"/>
      <c r="I92" s="55"/>
      <c r="J92" s="54"/>
      <c r="K92" s="29"/>
      <c r="L92" s="29"/>
    </row>
    <row r="93" spans="1:12" s="26" customFormat="1">
      <c r="A93" s="30">
        <v>311</v>
      </c>
      <c r="B93" s="31" t="s">
        <v>47</v>
      </c>
      <c r="D93" s="29">
        <v>14977975.65</v>
      </c>
      <c r="H93" s="55">
        <v>762</v>
      </c>
      <c r="I93" s="55"/>
      <c r="J93" s="54">
        <v>34.245283018867923</v>
      </c>
      <c r="L93" s="33">
        <f t="shared" ref="L93:L97" si="8">((D93/$D$108)*26095000)</f>
        <v>405825.01258937543</v>
      </c>
    </row>
    <row r="94" spans="1:12" s="26" customFormat="1">
      <c r="A94" s="30">
        <v>312</v>
      </c>
      <c r="B94" s="31" t="s">
        <v>48</v>
      </c>
      <c r="D94" s="29">
        <v>216671887.66999996</v>
      </c>
      <c r="H94" s="55">
        <v>762</v>
      </c>
      <c r="I94" s="55"/>
      <c r="J94" s="54">
        <v>34.245283018867923</v>
      </c>
      <c r="L94" s="33">
        <f t="shared" si="8"/>
        <v>5870677.9605053952</v>
      </c>
    </row>
    <row r="95" spans="1:12" s="26" customFormat="1">
      <c r="A95" s="30">
        <v>314</v>
      </c>
      <c r="B95" s="31" t="s">
        <v>49</v>
      </c>
      <c r="D95" s="29">
        <v>36687855.630000003</v>
      </c>
      <c r="H95" s="55">
        <v>762</v>
      </c>
      <c r="I95" s="55"/>
      <c r="J95" s="54">
        <v>34.245283018867923</v>
      </c>
      <c r="L95" s="33">
        <f t="shared" si="8"/>
        <v>994049.51782799431</v>
      </c>
    </row>
    <row r="96" spans="1:12" s="26" customFormat="1">
      <c r="A96" s="30">
        <v>315</v>
      </c>
      <c r="B96" s="31" t="s">
        <v>50</v>
      </c>
      <c r="D96" s="29">
        <v>14056574.1</v>
      </c>
      <c r="H96" s="55">
        <v>762</v>
      </c>
      <c r="I96" s="55"/>
      <c r="J96" s="54">
        <v>34.245283018867923</v>
      </c>
      <c r="L96" s="33">
        <f t="shared" si="8"/>
        <v>380859.83676278632</v>
      </c>
    </row>
    <row r="97" spans="1:12" s="26" customFormat="1">
      <c r="A97" s="30">
        <v>316</v>
      </c>
      <c r="B97" s="31" t="s">
        <v>51</v>
      </c>
      <c r="D97" s="36">
        <v>509620.56</v>
      </c>
      <c r="H97" s="55">
        <v>762</v>
      </c>
      <c r="I97" s="55"/>
      <c r="J97" s="54">
        <v>34.245283018867923</v>
      </c>
      <c r="L97" s="37">
        <f t="shared" si="8"/>
        <v>13808.058913342174</v>
      </c>
    </row>
    <row r="98" spans="1:12" s="26" customFormat="1">
      <c r="A98" s="30"/>
      <c r="B98" s="25" t="s">
        <v>102</v>
      </c>
      <c r="D98" s="27">
        <f>+SUBTOTAL(9,D93:D97)</f>
        <v>282903913.60999995</v>
      </c>
      <c r="E98" s="28"/>
      <c r="F98" s="28"/>
      <c r="G98" s="28"/>
      <c r="H98" s="55"/>
      <c r="I98" s="55"/>
      <c r="J98" s="54"/>
      <c r="K98" s="28"/>
      <c r="L98" s="27">
        <f>+SUBTOTAL(9,L93:L97)</f>
        <v>7665220.3865988925</v>
      </c>
    </row>
    <row r="99" spans="1:12" s="26" customFormat="1">
      <c r="A99" s="30"/>
      <c r="B99" s="25"/>
      <c r="D99" s="29"/>
      <c r="E99" s="29"/>
      <c r="F99" s="29"/>
      <c r="G99" s="29"/>
      <c r="H99" s="55"/>
      <c r="I99" s="55"/>
      <c r="J99" s="54"/>
      <c r="K99" s="29"/>
      <c r="L99" s="29"/>
    </row>
    <row r="100" spans="1:12" s="26" customFormat="1">
      <c r="A100" s="30"/>
      <c r="B100" s="32" t="s">
        <v>26</v>
      </c>
      <c r="D100" s="29"/>
      <c r="E100" s="29"/>
      <c r="F100" s="29"/>
      <c r="G100" s="29"/>
      <c r="H100" s="55"/>
      <c r="I100" s="55"/>
      <c r="J100" s="54"/>
      <c r="K100" s="29"/>
      <c r="L100" s="29"/>
    </row>
    <row r="101" spans="1:12" s="26" customFormat="1">
      <c r="A101" s="30">
        <v>311</v>
      </c>
      <c r="B101" s="31" t="s">
        <v>47</v>
      </c>
      <c r="D101" s="29">
        <v>121722003.15000001</v>
      </c>
      <c r="H101" s="55">
        <v>762</v>
      </c>
      <c r="I101" s="55"/>
      <c r="J101" s="54">
        <v>34.245283018867923</v>
      </c>
      <c r="L101" s="33">
        <f t="shared" ref="L101:L105" si="9">((D101/$D$108)*26095000)</f>
        <v>3298031.363854751</v>
      </c>
    </row>
    <row r="102" spans="1:12" s="26" customFormat="1">
      <c r="A102" s="30">
        <v>312</v>
      </c>
      <c r="B102" s="31" t="s">
        <v>48</v>
      </c>
      <c r="D102" s="29">
        <v>120084326.04000001</v>
      </c>
      <c r="H102" s="55">
        <v>762</v>
      </c>
      <c r="I102" s="55"/>
      <c r="J102" s="54">
        <v>34.245283018867923</v>
      </c>
      <c r="L102" s="33">
        <f t="shared" si="9"/>
        <v>3253658.8565604766</v>
      </c>
    </row>
    <row r="103" spans="1:12" s="26" customFormat="1">
      <c r="A103" s="30">
        <v>314</v>
      </c>
      <c r="B103" s="31" t="s">
        <v>49</v>
      </c>
      <c r="D103" s="29">
        <v>8918509.0099999998</v>
      </c>
      <c r="H103" s="55">
        <v>762</v>
      </c>
      <c r="I103" s="55"/>
      <c r="J103" s="54">
        <v>34.245283018867923</v>
      </c>
      <c r="L103" s="33">
        <f t="shared" si="9"/>
        <v>241645.0737961847</v>
      </c>
    </row>
    <row r="104" spans="1:12" s="26" customFormat="1">
      <c r="A104" s="30">
        <v>315</v>
      </c>
      <c r="B104" s="31" t="s">
        <v>50</v>
      </c>
      <c r="D104" s="29">
        <v>27307112.149999999</v>
      </c>
      <c r="H104" s="55">
        <v>762</v>
      </c>
      <c r="I104" s="55"/>
      <c r="J104" s="54">
        <v>34.245283018867923</v>
      </c>
      <c r="L104" s="33">
        <f t="shared" si="9"/>
        <v>739880.30098401417</v>
      </c>
    </row>
    <row r="105" spans="1:12" s="26" customFormat="1">
      <c r="A105" s="30">
        <v>316</v>
      </c>
      <c r="B105" s="31" t="s">
        <v>51</v>
      </c>
      <c r="D105" s="36">
        <v>6684324.0800000001</v>
      </c>
      <c r="H105" s="55">
        <v>762</v>
      </c>
      <c r="I105" s="55"/>
      <c r="J105" s="54">
        <v>34.245283018867923</v>
      </c>
      <c r="L105" s="37">
        <f t="shared" si="9"/>
        <v>181110.31606046611</v>
      </c>
    </row>
    <row r="106" spans="1:12" s="26" customFormat="1">
      <c r="A106" s="30"/>
      <c r="B106" s="25" t="s">
        <v>103</v>
      </c>
      <c r="D106" s="46">
        <f>+SUBTOTAL(9,D101:D105)</f>
        <v>284716274.42999995</v>
      </c>
      <c r="E106" s="28"/>
      <c r="F106" s="28"/>
      <c r="G106" s="28"/>
      <c r="H106" s="28"/>
      <c r="I106" s="28"/>
      <c r="J106" s="28"/>
      <c r="K106" s="28"/>
      <c r="L106" s="46">
        <f>+SUBTOTAL(9,L101:L105)</f>
        <v>7714325.9112558914</v>
      </c>
    </row>
    <row r="107" spans="1:12" s="26" customFormat="1">
      <c r="A107" s="30"/>
      <c r="B107" s="25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s="26" customFormat="1">
      <c r="A108" s="38" t="s">
        <v>104</v>
      </c>
      <c r="B108" s="25"/>
      <c r="D108" s="29">
        <f>+SUBTOTAL(9,D69:D107)</f>
        <v>963100505.04999983</v>
      </c>
      <c r="E108" s="29"/>
      <c r="F108" s="29"/>
      <c r="G108" s="29"/>
      <c r="H108" s="28"/>
      <c r="I108" s="28"/>
      <c r="J108" s="40"/>
      <c r="K108" s="29"/>
      <c r="L108" s="29">
        <f>+SUBTOTAL(9,L69:L107)</f>
        <v>26095000</v>
      </c>
    </row>
    <row r="109" spans="1:12" s="26" customFormat="1">
      <c r="A109" s="30"/>
      <c r="B109" s="25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s="26" customFormat="1">
      <c r="A110" s="30"/>
      <c r="B110" s="25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s="26" customFormat="1">
      <c r="A111" s="24" t="s">
        <v>105</v>
      </c>
      <c r="B111" s="25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s="26" customFormat="1">
      <c r="A112" s="30"/>
      <c r="B112" s="25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s="26" customFormat="1">
      <c r="A113" s="30"/>
      <c r="B113" s="32" t="s">
        <v>27</v>
      </c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s="26" customFormat="1">
      <c r="A114" s="30">
        <v>311</v>
      </c>
      <c r="B114" s="31" t="s">
        <v>47</v>
      </c>
      <c r="D114" s="29">
        <v>1116784.7099999997</v>
      </c>
      <c r="H114" s="55">
        <v>237.5</v>
      </c>
      <c r="I114" s="55"/>
      <c r="J114" s="54">
        <v>39.109375</v>
      </c>
      <c r="L114" s="33">
        <f>((D114/$D$147)*9290000)</f>
        <v>155483.47274960563</v>
      </c>
    </row>
    <row r="115" spans="1:12" s="26" customFormat="1">
      <c r="A115" s="30">
        <v>312</v>
      </c>
      <c r="B115" s="31" t="s">
        <v>48</v>
      </c>
      <c r="D115" s="29">
        <v>8348854.5199999996</v>
      </c>
      <c r="H115" s="55">
        <v>237.5</v>
      </c>
      <c r="I115" s="55"/>
      <c r="J115" s="54">
        <v>39.109375</v>
      </c>
      <c r="L115" s="33">
        <f t="shared" ref="L115:L118" si="10">((D115/$D$147)*9290000)</f>
        <v>1162362.7030592512</v>
      </c>
    </row>
    <row r="116" spans="1:12" s="26" customFormat="1">
      <c r="A116" s="30">
        <v>314</v>
      </c>
      <c r="B116" s="31" t="s">
        <v>49</v>
      </c>
      <c r="D116" s="29">
        <v>3320115.76</v>
      </c>
      <c r="H116" s="55">
        <v>237.5</v>
      </c>
      <c r="I116" s="55"/>
      <c r="J116" s="54">
        <v>39.109375</v>
      </c>
      <c r="L116" s="33">
        <f t="shared" si="10"/>
        <v>462240.50497207849</v>
      </c>
    </row>
    <row r="117" spans="1:12" s="26" customFormat="1">
      <c r="A117" s="30">
        <v>315</v>
      </c>
      <c r="B117" s="31" t="s">
        <v>50</v>
      </c>
      <c r="D117" s="29">
        <v>1183667.3600000001</v>
      </c>
      <c r="H117" s="55">
        <v>237.5</v>
      </c>
      <c r="I117" s="55"/>
      <c r="J117" s="54">
        <v>39.109375</v>
      </c>
      <c r="L117" s="33">
        <f t="shared" si="10"/>
        <v>164795.15708372983</v>
      </c>
    </row>
    <row r="118" spans="1:12" s="26" customFormat="1">
      <c r="A118" s="30">
        <v>316</v>
      </c>
      <c r="B118" s="31" t="s">
        <v>51</v>
      </c>
      <c r="D118" s="36">
        <v>11806.2</v>
      </c>
      <c r="H118" s="55">
        <v>237.5</v>
      </c>
      <c r="I118" s="55"/>
      <c r="J118" s="54">
        <v>39.109375</v>
      </c>
      <c r="L118" s="37">
        <f t="shared" si="10"/>
        <v>1643.7089078488498</v>
      </c>
    </row>
    <row r="119" spans="1:12" s="26" customFormat="1">
      <c r="A119" s="30"/>
      <c r="B119" s="31"/>
      <c r="D119" s="44"/>
      <c r="H119" s="55"/>
      <c r="I119" s="55"/>
      <c r="J119" s="54"/>
      <c r="L119" s="45"/>
    </row>
    <row r="120" spans="1:12" s="26" customFormat="1">
      <c r="A120" s="30"/>
      <c r="B120" s="25" t="s">
        <v>106</v>
      </c>
      <c r="D120" s="27">
        <f>+SUBTOTAL(9,D114:D118)</f>
        <v>13981228.549999997</v>
      </c>
      <c r="E120" s="28"/>
      <c r="F120" s="28"/>
      <c r="G120" s="28"/>
      <c r="H120" s="55"/>
      <c r="I120" s="55"/>
      <c r="J120" s="54"/>
      <c r="K120" s="28"/>
      <c r="L120" s="27">
        <f>+SUBTOTAL(9,L114:L118)</f>
        <v>1946525.5467725138</v>
      </c>
    </row>
    <row r="121" spans="1:12" s="26" customFormat="1" ht="15" customHeight="1">
      <c r="A121" s="30"/>
      <c r="B121" s="31"/>
      <c r="D121" s="29"/>
      <c r="E121" s="29"/>
      <c r="F121" s="29"/>
      <c r="G121" s="29"/>
      <c r="H121" s="55"/>
      <c r="I121" s="55"/>
      <c r="J121" s="54"/>
      <c r="K121" s="29"/>
      <c r="L121" s="29"/>
    </row>
    <row r="122" spans="1:12" s="26" customFormat="1">
      <c r="A122" s="30"/>
      <c r="B122" s="32" t="s">
        <v>28</v>
      </c>
      <c r="D122" s="29"/>
      <c r="E122" s="29"/>
      <c r="F122" s="29"/>
      <c r="G122" s="29"/>
      <c r="H122" s="55"/>
      <c r="I122" s="55"/>
      <c r="J122" s="54"/>
      <c r="K122" s="29"/>
      <c r="L122" s="29"/>
    </row>
    <row r="123" spans="1:12" s="26" customFormat="1">
      <c r="A123" s="30">
        <v>311</v>
      </c>
      <c r="B123" s="31" t="s">
        <v>47</v>
      </c>
      <c r="D123" s="29">
        <v>995762.13999999978</v>
      </c>
      <c r="H123" s="55">
        <v>237.5</v>
      </c>
      <c r="I123" s="55"/>
      <c r="J123" s="54">
        <v>39.109375</v>
      </c>
      <c r="L123" s="33">
        <f t="shared" ref="L123:L127" si="11">((D123/$D$147)*9290000)</f>
        <v>138634.20064175036</v>
      </c>
    </row>
    <row r="124" spans="1:12" s="26" customFormat="1">
      <c r="A124" s="30">
        <v>312</v>
      </c>
      <c r="B124" s="31" t="s">
        <v>48</v>
      </c>
      <c r="D124" s="29">
        <v>11109145.560000001</v>
      </c>
      <c r="H124" s="55">
        <v>237.5</v>
      </c>
      <c r="I124" s="55"/>
      <c r="J124" s="54">
        <v>39.109375</v>
      </c>
      <c r="L124" s="33">
        <f t="shared" si="11"/>
        <v>1546662.0517661483</v>
      </c>
    </row>
    <row r="125" spans="1:12" s="26" customFormat="1">
      <c r="A125" s="30">
        <v>314</v>
      </c>
      <c r="B125" s="31" t="s">
        <v>49</v>
      </c>
      <c r="D125" s="29">
        <v>3908322.33</v>
      </c>
      <c r="H125" s="55">
        <v>237.5</v>
      </c>
      <c r="I125" s="55"/>
      <c r="J125" s="54">
        <v>39.109375</v>
      </c>
      <c r="L125" s="33">
        <f t="shared" si="11"/>
        <v>544133.10197739932</v>
      </c>
    </row>
    <row r="126" spans="1:12" s="26" customFormat="1">
      <c r="A126" s="30">
        <v>315</v>
      </c>
      <c r="B126" s="31" t="s">
        <v>50</v>
      </c>
      <c r="D126" s="29">
        <v>1164386.32</v>
      </c>
      <c r="H126" s="55">
        <v>237.5</v>
      </c>
      <c r="I126" s="55"/>
      <c r="J126" s="54">
        <v>39.109375</v>
      </c>
      <c r="L126" s="33">
        <f t="shared" si="11"/>
        <v>162110.76945683974</v>
      </c>
    </row>
    <row r="127" spans="1:12" s="26" customFormat="1">
      <c r="A127" s="30">
        <v>316</v>
      </c>
      <c r="B127" s="31" t="s">
        <v>51</v>
      </c>
      <c r="D127" s="36">
        <v>7114.41</v>
      </c>
      <c r="H127" s="55">
        <v>237.5</v>
      </c>
      <c r="I127" s="55"/>
      <c r="J127" s="54">
        <v>39.109375</v>
      </c>
      <c r="L127" s="37">
        <f t="shared" si="11"/>
        <v>990.49813581753097</v>
      </c>
    </row>
    <row r="128" spans="1:12" s="26" customFormat="1">
      <c r="A128" s="30"/>
      <c r="B128" s="25" t="s">
        <v>107</v>
      </c>
      <c r="D128" s="27">
        <f>+SUBTOTAL(9,D123:D127)</f>
        <v>17184730.760000002</v>
      </c>
      <c r="E128" s="28"/>
      <c r="F128" s="28"/>
      <c r="G128" s="28"/>
      <c r="H128" s="55"/>
      <c r="I128" s="55"/>
      <c r="J128" s="54"/>
      <c r="K128" s="28"/>
      <c r="L128" s="27">
        <f>+SUBTOTAL(9,L123:L127)</f>
        <v>2392530.6219779551</v>
      </c>
    </row>
    <row r="129" spans="1:12" s="26" customFormat="1">
      <c r="A129" s="30"/>
      <c r="B129" s="25"/>
      <c r="D129" s="29"/>
      <c r="E129" s="29"/>
      <c r="F129" s="29"/>
      <c r="G129" s="29"/>
      <c r="H129" s="55"/>
      <c r="I129" s="55"/>
      <c r="J129" s="54"/>
      <c r="K129" s="29"/>
      <c r="L129" s="29"/>
    </row>
    <row r="130" spans="1:12" s="26" customFormat="1">
      <c r="A130" s="30"/>
      <c r="B130" s="32" t="s">
        <v>29</v>
      </c>
      <c r="D130" s="29"/>
      <c r="E130" s="29"/>
      <c r="F130" s="29"/>
      <c r="G130" s="29"/>
      <c r="H130" s="55"/>
      <c r="I130" s="55"/>
      <c r="J130" s="54"/>
      <c r="K130" s="29"/>
      <c r="L130" s="29"/>
    </row>
    <row r="131" spans="1:12" s="26" customFormat="1">
      <c r="A131" s="30">
        <v>311</v>
      </c>
      <c r="B131" s="31" t="s">
        <v>47</v>
      </c>
      <c r="D131" s="29">
        <v>1100544.8499999999</v>
      </c>
      <c r="H131" s="55">
        <v>237.5</v>
      </c>
      <c r="I131" s="55"/>
      <c r="J131" s="54">
        <v>39.109375</v>
      </c>
      <c r="L131" s="33">
        <f t="shared" ref="L131:L135" si="12">((D131/$D$147)*9290000)</f>
        <v>153222.49101592178</v>
      </c>
    </row>
    <row r="132" spans="1:12" s="26" customFormat="1">
      <c r="A132" s="30">
        <v>312</v>
      </c>
      <c r="B132" s="31" t="s">
        <v>48</v>
      </c>
      <c r="D132" s="29">
        <v>11134089.960000001</v>
      </c>
      <c r="H132" s="55">
        <v>237.5</v>
      </c>
      <c r="I132" s="55"/>
      <c r="J132" s="54">
        <v>39.109375</v>
      </c>
      <c r="L132" s="33">
        <f t="shared" si="12"/>
        <v>1550134.9162340502</v>
      </c>
    </row>
    <row r="133" spans="1:12" s="26" customFormat="1">
      <c r="A133" s="30">
        <v>314</v>
      </c>
      <c r="B133" s="31" t="s">
        <v>49</v>
      </c>
      <c r="D133" s="29">
        <v>5051266.76</v>
      </c>
      <c r="H133" s="55">
        <v>237.5</v>
      </c>
      <c r="I133" s="55"/>
      <c r="J133" s="54">
        <v>39.109375</v>
      </c>
      <c r="L133" s="33">
        <f t="shared" si="12"/>
        <v>703258.64116589574</v>
      </c>
    </row>
    <row r="134" spans="1:12" s="26" customFormat="1">
      <c r="A134" s="30">
        <v>315</v>
      </c>
      <c r="B134" s="31" t="s">
        <v>50</v>
      </c>
      <c r="D134" s="29">
        <v>2276562.0699999998</v>
      </c>
      <c r="H134" s="55">
        <v>237.5</v>
      </c>
      <c r="I134" s="55"/>
      <c r="J134" s="54">
        <v>39.109375</v>
      </c>
      <c r="L134" s="33">
        <f t="shared" si="12"/>
        <v>316952.56337600719</v>
      </c>
    </row>
    <row r="135" spans="1:12" s="26" customFormat="1">
      <c r="A135" s="30">
        <v>316</v>
      </c>
      <c r="B135" s="31" t="s">
        <v>51</v>
      </c>
      <c r="D135" s="36">
        <v>26949.85</v>
      </c>
      <c r="H135" s="55">
        <v>237.5</v>
      </c>
      <c r="I135" s="55"/>
      <c r="J135" s="54">
        <v>39.109375</v>
      </c>
      <c r="L135" s="37">
        <f t="shared" si="12"/>
        <v>3752.0716665980858</v>
      </c>
    </row>
    <row r="136" spans="1:12" s="26" customFormat="1">
      <c r="A136" s="30"/>
      <c r="B136" s="25" t="s">
        <v>108</v>
      </c>
      <c r="D136" s="27">
        <f>+SUBTOTAL(9,D131:D135)</f>
        <v>19589413.490000002</v>
      </c>
      <c r="E136" s="28"/>
      <c r="F136" s="28"/>
      <c r="G136" s="28"/>
      <c r="H136" s="55"/>
      <c r="I136" s="55"/>
      <c r="J136" s="54"/>
      <c r="K136" s="28"/>
      <c r="L136" s="27">
        <f>+SUBTOTAL(9,L131:L135)</f>
        <v>2727320.6834584726</v>
      </c>
    </row>
    <row r="137" spans="1:12" s="26" customFormat="1">
      <c r="A137" s="30"/>
      <c r="B137" s="25"/>
      <c r="D137" s="29"/>
      <c r="E137" s="29"/>
      <c r="F137" s="29"/>
      <c r="G137" s="29"/>
      <c r="H137" s="55"/>
      <c r="I137" s="55"/>
      <c r="J137" s="54"/>
      <c r="K137" s="29"/>
      <c r="L137" s="29"/>
    </row>
    <row r="138" spans="1:12" s="26" customFormat="1">
      <c r="A138" s="30"/>
      <c r="B138" s="25"/>
      <c r="D138" s="29"/>
      <c r="E138" s="29"/>
      <c r="F138" s="29"/>
      <c r="G138" s="29"/>
      <c r="H138" s="55"/>
      <c r="I138" s="55"/>
      <c r="J138" s="54"/>
      <c r="K138" s="29"/>
      <c r="L138" s="29"/>
    </row>
    <row r="139" spans="1:12" s="26" customFormat="1">
      <c r="A139" s="30"/>
      <c r="B139" s="32" t="s">
        <v>30</v>
      </c>
      <c r="D139" s="29"/>
      <c r="E139" s="29"/>
      <c r="F139" s="29"/>
      <c r="G139" s="29"/>
      <c r="H139" s="55"/>
      <c r="I139" s="55"/>
      <c r="J139" s="54"/>
      <c r="K139" s="29"/>
      <c r="L139" s="29"/>
    </row>
    <row r="140" spans="1:12" s="26" customFormat="1">
      <c r="A140" s="30">
        <v>311</v>
      </c>
      <c r="B140" s="31" t="s">
        <v>47</v>
      </c>
      <c r="D140" s="29">
        <v>11076084.870000001</v>
      </c>
      <c r="H140" s="55">
        <v>237.5</v>
      </c>
      <c r="I140" s="55"/>
      <c r="J140" s="54">
        <v>39.109375</v>
      </c>
      <c r="L140" s="33">
        <f t="shared" ref="L140:L144" si="13">((D140/$D$147)*9290000)</f>
        <v>1542059.203207541</v>
      </c>
    </row>
    <row r="141" spans="1:12" s="26" customFormat="1">
      <c r="A141" s="30">
        <v>312</v>
      </c>
      <c r="B141" s="31" t="s">
        <v>48</v>
      </c>
      <c r="D141" s="29">
        <v>1216707.06</v>
      </c>
      <c r="H141" s="55">
        <v>237.5</v>
      </c>
      <c r="I141" s="55"/>
      <c r="J141" s="54">
        <v>39.109375</v>
      </c>
      <c r="L141" s="33">
        <f t="shared" si="13"/>
        <v>169395.08332609857</v>
      </c>
    </row>
    <row r="142" spans="1:12" s="26" customFormat="1">
      <c r="A142" s="30">
        <v>314</v>
      </c>
      <c r="B142" s="31" t="s">
        <v>49</v>
      </c>
      <c r="D142" s="29">
        <v>388711.1</v>
      </c>
      <c r="H142" s="55">
        <v>237.5</v>
      </c>
      <c r="I142" s="55"/>
      <c r="J142" s="54">
        <v>39.109375</v>
      </c>
      <c r="L142" s="33">
        <f t="shared" si="13"/>
        <v>54117.99712436898</v>
      </c>
    </row>
    <row r="143" spans="1:12" s="26" customFormat="1">
      <c r="A143" s="30">
        <v>315</v>
      </c>
      <c r="B143" s="31" t="s">
        <v>50</v>
      </c>
      <c r="D143" s="29">
        <v>3007003.37</v>
      </c>
      <c r="H143" s="55">
        <v>237.5</v>
      </c>
      <c r="I143" s="55"/>
      <c r="J143" s="54">
        <v>39.109375</v>
      </c>
      <c r="L143" s="33">
        <f t="shared" si="13"/>
        <v>418647.67877898994</v>
      </c>
    </row>
    <row r="144" spans="1:12" s="26" customFormat="1">
      <c r="A144" s="30">
        <v>316</v>
      </c>
      <c r="B144" s="31" t="s">
        <v>51</v>
      </c>
      <c r="D144" s="36">
        <v>283019.63</v>
      </c>
      <c r="H144" s="55">
        <v>237.5</v>
      </c>
      <c r="I144" s="55"/>
      <c r="J144" s="54">
        <v>39.109375</v>
      </c>
      <c r="L144" s="37">
        <f t="shared" si="13"/>
        <v>39403.185354058514</v>
      </c>
    </row>
    <row r="145" spans="1:12" s="26" customFormat="1">
      <c r="A145" s="30"/>
      <c r="B145" s="25" t="s">
        <v>109</v>
      </c>
      <c r="D145" s="46">
        <f>+SUBTOTAL(9,D140:D144)</f>
        <v>15971526.030000003</v>
      </c>
      <c r="E145" s="28"/>
      <c r="F145" s="28"/>
      <c r="G145" s="28"/>
      <c r="H145" s="28"/>
      <c r="I145" s="28"/>
      <c r="J145" s="28"/>
      <c r="K145" s="28"/>
      <c r="L145" s="46">
        <f>+SUBTOTAL(9,L140:L144)</f>
        <v>2223623.1477910569</v>
      </c>
    </row>
    <row r="146" spans="1:12" s="26" customFormat="1">
      <c r="A146" s="30"/>
      <c r="B146" s="25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s="26" customFormat="1">
      <c r="A147" s="38" t="s">
        <v>110</v>
      </c>
      <c r="B147" s="25"/>
      <c r="D147" s="29">
        <f>+SUBTOTAL(9,D113:D146)</f>
        <v>66726898.830000006</v>
      </c>
      <c r="E147" s="29"/>
      <c r="F147" s="29"/>
      <c r="G147" s="29"/>
      <c r="H147" s="28"/>
      <c r="I147" s="28"/>
      <c r="J147" s="40"/>
      <c r="K147" s="29"/>
      <c r="L147" s="29">
        <f>+SUBTOTAL(9,L113:L146)</f>
        <v>9289999.9999999981</v>
      </c>
    </row>
    <row r="148" spans="1:12" s="26" customFormat="1">
      <c r="A148" s="38"/>
      <c r="B148" s="25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s="26" customFormat="1">
      <c r="A149" s="38"/>
      <c r="B149" s="25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s="26" customFormat="1">
      <c r="A150" s="24" t="s">
        <v>111</v>
      </c>
      <c r="B150" s="25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s="26" customFormat="1">
      <c r="A151" s="30"/>
      <c r="B151" s="25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s="26" customFormat="1">
      <c r="A152" s="30"/>
      <c r="B152" s="32" t="s">
        <v>31</v>
      </c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s="26" customFormat="1">
      <c r="A153" s="30">
        <v>311</v>
      </c>
      <c r="B153" s="31" t="s">
        <v>47</v>
      </c>
      <c r="D153" s="29">
        <v>1058316.5699999998</v>
      </c>
      <c r="H153" s="55">
        <v>78.091999999999999</v>
      </c>
      <c r="I153" s="55"/>
      <c r="J153" s="54">
        <v>4.5031055900621126</v>
      </c>
      <c r="L153" s="33">
        <f>(D153/$D$177)*352000</f>
        <v>3618.1124133592321</v>
      </c>
    </row>
    <row r="154" spans="1:12" s="26" customFormat="1">
      <c r="A154" s="30">
        <v>312</v>
      </c>
      <c r="B154" s="31" t="s">
        <v>48</v>
      </c>
      <c r="D154" s="29">
        <v>42188884.910000004</v>
      </c>
      <c r="H154" s="55">
        <v>78.091999999999999</v>
      </c>
      <c r="I154" s="55"/>
      <c r="J154" s="54">
        <v>4.5031055900621126</v>
      </c>
      <c r="L154" s="33">
        <f t="shared" ref="L154:L157" si="14">(D154/$D$177)*352000</f>
        <v>144232.95687287123</v>
      </c>
    </row>
    <row r="155" spans="1:12" s="26" customFormat="1">
      <c r="A155" s="30">
        <v>314</v>
      </c>
      <c r="B155" s="31" t="s">
        <v>49</v>
      </c>
      <c r="D155" s="29">
        <v>4154229.48</v>
      </c>
      <c r="H155" s="55">
        <v>78.091999999999999</v>
      </c>
      <c r="I155" s="55"/>
      <c r="J155" s="54">
        <v>4.5031055900621126</v>
      </c>
      <c r="L155" s="33">
        <f t="shared" si="14"/>
        <v>14202.243143118199</v>
      </c>
    </row>
    <row r="156" spans="1:12" s="26" customFormat="1">
      <c r="A156" s="30">
        <v>315</v>
      </c>
      <c r="B156" s="31" t="s">
        <v>50</v>
      </c>
      <c r="D156" s="29">
        <v>933349.78000000014</v>
      </c>
      <c r="H156" s="55">
        <v>78.091999999999999</v>
      </c>
      <c r="I156" s="55"/>
      <c r="J156" s="54">
        <v>4.5031055900621126</v>
      </c>
      <c r="L156" s="33">
        <f t="shared" si="14"/>
        <v>3190.8830691596459</v>
      </c>
    </row>
    <row r="157" spans="1:12" s="26" customFormat="1">
      <c r="A157" s="30">
        <v>316</v>
      </c>
      <c r="B157" s="31" t="s">
        <v>51</v>
      </c>
      <c r="D157" s="36">
        <v>192673.28999999998</v>
      </c>
      <c r="H157" s="55">
        <v>78.091999999999999</v>
      </c>
      <c r="I157" s="55"/>
      <c r="J157" s="54">
        <v>4.5031055900621126</v>
      </c>
      <c r="L157" s="37">
        <f t="shared" si="14"/>
        <v>658.70047019273568</v>
      </c>
    </row>
    <row r="158" spans="1:12" s="26" customFormat="1">
      <c r="A158" s="30"/>
      <c r="B158" s="25" t="s">
        <v>112</v>
      </c>
      <c r="D158" s="27">
        <f>+SUBTOTAL(9,D153:D157)</f>
        <v>48527454.030000001</v>
      </c>
      <c r="E158" s="28"/>
      <c r="F158" s="28"/>
      <c r="G158" s="28"/>
      <c r="H158" s="55"/>
      <c r="I158" s="55"/>
      <c r="J158" s="54"/>
      <c r="K158" s="28"/>
      <c r="L158" s="27">
        <f>+SUBTOTAL(9,L153:L157)</f>
        <v>165902.89596870102</v>
      </c>
    </row>
    <row r="159" spans="1:12" s="26" customFormat="1">
      <c r="A159" s="30"/>
      <c r="B159" s="25"/>
      <c r="D159" s="29"/>
      <c r="E159" s="29"/>
      <c r="F159" s="29"/>
      <c r="G159" s="29"/>
      <c r="H159" s="55"/>
      <c r="I159" s="55"/>
      <c r="J159" s="54"/>
      <c r="K159" s="29"/>
      <c r="L159" s="29"/>
    </row>
    <row r="160" spans="1:12" s="26" customFormat="1">
      <c r="A160" s="30"/>
      <c r="B160" s="32" t="s">
        <v>32</v>
      </c>
      <c r="D160" s="29"/>
      <c r="E160" s="29"/>
      <c r="F160" s="29"/>
      <c r="G160" s="29"/>
      <c r="H160" s="55"/>
      <c r="I160" s="55"/>
      <c r="J160" s="54"/>
      <c r="K160" s="29"/>
      <c r="L160" s="29"/>
    </row>
    <row r="161" spans="1:12" s="26" customFormat="1">
      <c r="A161" s="30">
        <v>311</v>
      </c>
      <c r="B161" s="31" t="s">
        <v>47</v>
      </c>
      <c r="D161" s="29">
        <v>1723787.6000000003</v>
      </c>
      <c r="H161" s="55">
        <v>78.091999999999999</v>
      </c>
      <c r="I161" s="55"/>
      <c r="J161" s="54">
        <v>4.5031055900621126</v>
      </c>
      <c r="L161" s="33">
        <f t="shared" ref="L161:L165" si="15">(D161/$D$177)*352000</f>
        <v>5893.1868689863941</v>
      </c>
    </row>
    <row r="162" spans="1:12" s="26" customFormat="1">
      <c r="A162" s="30">
        <v>312</v>
      </c>
      <c r="B162" s="31" t="s">
        <v>48</v>
      </c>
      <c r="D162" s="29">
        <v>21444133.190000001</v>
      </c>
      <c r="H162" s="55">
        <v>78.091999999999999</v>
      </c>
      <c r="I162" s="55"/>
      <c r="J162" s="54">
        <v>4.5031055900621126</v>
      </c>
      <c r="L162" s="33">
        <f t="shared" si="15"/>
        <v>73311.981204704862</v>
      </c>
    </row>
    <row r="163" spans="1:12" s="26" customFormat="1">
      <c r="A163" s="30">
        <v>314</v>
      </c>
      <c r="B163" s="31" t="s">
        <v>49</v>
      </c>
      <c r="D163" s="29">
        <v>3780071.8600000003</v>
      </c>
      <c r="H163" s="55">
        <v>78.091999999999999</v>
      </c>
      <c r="I163" s="55"/>
      <c r="J163" s="54">
        <v>4.5031055900621126</v>
      </c>
      <c r="L163" s="33">
        <f t="shared" si="15"/>
        <v>12923.094381916295</v>
      </c>
    </row>
    <row r="164" spans="1:12" s="26" customFormat="1">
      <c r="A164" s="30">
        <v>315</v>
      </c>
      <c r="B164" s="31" t="s">
        <v>50</v>
      </c>
      <c r="D164" s="29">
        <v>1234764.0499999998</v>
      </c>
      <c r="H164" s="55">
        <v>78.091999999999999</v>
      </c>
      <c r="I164" s="55"/>
      <c r="J164" s="54">
        <v>4.5031055900621126</v>
      </c>
      <c r="L164" s="33">
        <f t="shared" si="15"/>
        <v>4221.3410084609368</v>
      </c>
    </row>
    <row r="165" spans="1:12" s="26" customFormat="1">
      <c r="A165" s="30">
        <v>316</v>
      </c>
      <c r="B165" s="31" t="s">
        <v>51</v>
      </c>
      <c r="D165" s="36">
        <v>160781.54999999999</v>
      </c>
      <c r="H165" s="55">
        <v>78.091999999999999</v>
      </c>
      <c r="I165" s="55"/>
      <c r="J165" s="54">
        <v>4.5031055900621126</v>
      </c>
      <c r="L165" s="37">
        <f t="shared" si="15"/>
        <v>549.67080586684767</v>
      </c>
    </row>
    <row r="166" spans="1:12" s="26" customFormat="1">
      <c r="A166" s="30"/>
      <c r="B166" s="25" t="s">
        <v>113</v>
      </c>
      <c r="D166" s="27">
        <f>+SUBTOTAL(9,D161:D165)</f>
        <v>28343538.250000004</v>
      </c>
      <c r="E166" s="28"/>
      <c r="F166" s="28"/>
      <c r="G166" s="28"/>
      <c r="H166" s="55"/>
      <c r="I166" s="55"/>
      <c r="J166" s="54"/>
      <c r="K166" s="28"/>
      <c r="L166" s="27">
        <f>+SUBTOTAL(9,L161:L165)</f>
        <v>96899.274269935326</v>
      </c>
    </row>
    <row r="167" spans="1:12" s="26" customFormat="1">
      <c r="A167" s="30"/>
      <c r="B167" s="25"/>
      <c r="D167" s="29"/>
      <c r="E167" s="29"/>
      <c r="F167" s="29"/>
      <c r="G167" s="29"/>
      <c r="H167" s="55"/>
      <c r="I167" s="55"/>
      <c r="J167" s="54"/>
      <c r="K167" s="29"/>
      <c r="L167" s="29"/>
    </row>
    <row r="168" spans="1:12" s="26" customFormat="1">
      <c r="A168" s="30"/>
      <c r="B168" s="25"/>
      <c r="D168" s="29"/>
      <c r="E168" s="29"/>
      <c r="F168" s="29"/>
      <c r="G168" s="29"/>
      <c r="H168" s="55"/>
      <c r="I168" s="55"/>
      <c r="J168" s="54"/>
      <c r="K168" s="29"/>
      <c r="L168" s="29"/>
    </row>
    <row r="169" spans="1:12" s="26" customFormat="1">
      <c r="A169" s="30"/>
      <c r="B169" s="32" t="s">
        <v>33</v>
      </c>
      <c r="D169" s="29"/>
      <c r="E169" s="29"/>
      <c r="F169" s="29"/>
      <c r="G169" s="29"/>
      <c r="H169" s="55"/>
      <c r="I169" s="55"/>
      <c r="J169" s="54"/>
      <c r="K169" s="29"/>
      <c r="L169" s="29"/>
    </row>
    <row r="170" spans="1:12" s="26" customFormat="1">
      <c r="A170" s="30">
        <v>311</v>
      </c>
      <c r="B170" s="31" t="s">
        <v>47</v>
      </c>
      <c r="D170" s="29">
        <v>14584946.189999998</v>
      </c>
      <c r="H170" s="55">
        <v>78.091999999999999</v>
      </c>
      <c r="I170" s="55"/>
      <c r="J170" s="54">
        <v>4.5031055900621126</v>
      </c>
      <c r="L170" s="33">
        <f t="shared" ref="L170:L174" si="16">(D170/$D$177)*352000</f>
        <v>49862.183352392785</v>
      </c>
    </row>
    <row r="171" spans="1:12" s="26" customFormat="1">
      <c r="A171" s="30">
        <v>312</v>
      </c>
      <c r="B171" s="31" t="s">
        <v>48</v>
      </c>
      <c r="D171" s="29">
        <v>10979127.530000001</v>
      </c>
      <c r="H171" s="55">
        <v>78.091999999999999</v>
      </c>
      <c r="I171" s="55"/>
      <c r="J171" s="54">
        <v>4.5031055900621126</v>
      </c>
      <c r="L171" s="33">
        <f t="shared" si="16"/>
        <v>37534.81588608888</v>
      </c>
    </row>
    <row r="172" spans="1:12" s="26" customFormat="1">
      <c r="A172" s="30">
        <v>314</v>
      </c>
      <c r="B172" s="31" t="s">
        <v>49</v>
      </c>
      <c r="D172" s="29">
        <v>222213.15</v>
      </c>
      <c r="H172" s="55">
        <v>78.091999999999999</v>
      </c>
      <c r="I172" s="55"/>
      <c r="J172" s="54">
        <v>4.5031055900621126</v>
      </c>
      <c r="L172" s="33">
        <f t="shared" si="16"/>
        <v>759.6896611253635</v>
      </c>
    </row>
    <row r="173" spans="1:12" s="26" customFormat="1">
      <c r="A173" s="30">
        <v>315</v>
      </c>
      <c r="B173" s="31" t="s">
        <v>50</v>
      </c>
      <c r="D173" s="29">
        <v>188296.43000000002</v>
      </c>
      <c r="H173" s="55">
        <v>78.091999999999999</v>
      </c>
      <c r="I173" s="55"/>
      <c r="J173" s="54">
        <v>4.5031055900621126</v>
      </c>
      <c r="L173" s="33">
        <f t="shared" si="16"/>
        <v>643.73711050770748</v>
      </c>
    </row>
    <row r="174" spans="1:12" s="26" customFormat="1">
      <c r="A174" s="30">
        <v>316</v>
      </c>
      <c r="B174" s="31" t="s">
        <v>51</v>
      </c>
      <c r="D174" s="36">
        <v>116242.65000000001</v>
      </c>
      <c r="H174" s="55">
        <v>78.091999999999999</v>
      </c>
      <c r="I174" s="55"/>
      <c r="J174" s="54">
        <v>4.5031055900621126</v>
      </c>
      <c r="L174" s="37">
        <f t="shared" si="16"/>
        <v>397.40375124880887</v>
      </c>
    </row>
    <row r="175" spans="1:12" s="26" customFormat="1">
      <c r="A175" s="30"/>
      <c r="B175" s="25" t="s">
        <v>114</v>
      </c>
      <c r="D175" s="46">
        <f>+SUBTOTAL(9,D170:D174)</f>
        <v>26090825.949999996</v>
      </c>
      <c r="E175" s="28"/>
      <c r="F175" s="28"/>
      <c r="G175" s="28"/>
      <c r="H175" s="28"/>
      <c r="I175" s="28"/>
      <c r="J175" s="28"/>
      <c r="K175" s="28"/>
      <c r="L175" s="46">
        <f>+SUBTOTAL(9,L170:L174)</f>
        <v>89197.829761363537</v>
      </c>
    </row>
    <row r="176" spans="1:12" s="26" customFormat="1">
      <c r="A176" s="30"/>
      <c r="B176" s="25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s="26" customFormat="1">
      <c r="A177" s="38" t="s">
        <v>115</v>
      </c>
      <c r="B177" s="25"/>
      <c r="D177" s="29">
        <f>+SUBTOTAL(9,D152:D176)</f>
        <v>102961818.23000002</v>
      </c>
      <c r="E177" s="29"/>
      <c r="F177" s="29"/>
      <c r="G177" s="29"/>
      <c r="H177" s="41"/>
      <c r="I177" s="28"/>
      <c r="J177" s="42"/>
      <c r="K177" s="29"/>
      <c r="L177" s="29">
        <f>+SUBTOTAL(9,L152:L176)</f>
        <v>351999.99999999994</v>
      </c>
    </row>
    <row r="178" spans="1:12" s="26" customFormat="1">
      <c r="A178" s="30"/>
      <c r="B178" s="25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s="26" customFormat="1">
      <c r="A179" s="30"/>
      <c r="B179" s="25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s="26" customFormat="1">
      <c r="A180" s="24" t="s">
        <v>116</v>
      </c>
      <c r="B180" s="25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s="26" customFormat="1">
      <c r="A181" s="30"/>
      <c r="B181" s="25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s="26" customFormat="1">
      <c r="A182" s="30"/>
      <c r="B182" s="32" t="s">
        <v>81</v>
      </c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s="26" customFormat="1">
      <c r="A183" s="30">
        <v>311</v>
      </c>
      <c r="B183" s="31" t="s">
        <v>47</v>
      </c>
      <c r="D183" s="29">
        <v>20380022.00999999</v>
      </c>
      <c r="H183" s="55">
        <v>1158.1076</v>
      </c>
      <c r="I183" s="55"/>
      <c r="J183" s="54">
        <v>43.192825112107627</v>
      </c>
      <c r="L183" s="33">
        <f>((D183/$D$221)*50022000)</f>
        <v>1014459.443276289</v>
      </c>
    </row>
    <row r="184" spans="1:12" s="26" customFormat="1">
      <c r="A184" s="30">
        <v>312</v>
      </c>
      <c r="B184" s="31" t="s">
        <v>48</v>
      </c>
      <c r="D184" s="29">
        <v>204902364.49999997</v>
      </c>
      <c r="H184" s="55">
        <v>1158.1076</v>
      </c>
      <c r="I184" s="55"/>
      <c r="J184" s="54">
        <v>43.192825112107627</v>
      </c>
      <c r="L184" s="33">
        <f>((D184/$D$221)*50022000)</f>
        <v>10199456.041542582</v>
      </c>
    </row>
    <row r="185" spans="1:12" s="26" customFormat="1">
      <c r="A185" s="30">
        <v>314</v>
      </c>
      <c r="B185" s="31" t="s">
        <v>49</v>
      </c>
      <c r="D185" s="29">
        <v>45916847.219999999</v>
      </c>
      <c r="H185" s="55">
        <v>1158.1076</v>
      </c>
      <c r="I185" s="55"/>
      <c r="J185" s="54">
        <v>43.192825112107627</v>
      </c>
      <c r="L185" s="33">
        <f>((D185/$D$221)*50022000)</f>
        <v>2285609.860722797</v>
      </c>
    </row>
    <row r="186" spans="1:12" s="26" customFormat="1">
      <c r="A186" s="30">
        <v>315</v>
      </c>
      <c r="B186" s="31" t="s">
        <v>50</v>
      </c>
      <c r="D186" s="29">
        <v>29264499.210000001</v>
      </c>
      <c r="H186" s="55">
        <v>1158.1076</v>
      </c>
      <c r="I186" s="55"/>
      <c r="J186" s="54">
        <v>43.192825112107627</v>
      </c>
      <c r="L186" s="33">
        <f>((D186/$D$221)*50022000)</f>
        <v>1456703.4109074553</v>
      </c>
    </row>
    <row r="187" spans="1:12" s="26" customFormat="1">
      <c r="A187" s="30">
        <v>316</v>
      </c>
      <c r="B187" s="31" t="s">
        <v>51</v>
      </c>
      <c r="D187" s="36">
        <v>402775.05000000005</v>
      </c>
      <c r="H187" s="55">
        <v>1158.1076</v>
      </c>
      <c r="I187" s="55"/>
      <c r="J187" s="54">
        <v>43.192825112107627</v>
      </c>
      <c r="L187" s="37">
        <f>((D187/$D$221)*50022000)</f>
        <v>20048.994686467449</v>
      </c>
    </row>
    <row r="188" spans="1:12" s="26" customFormat="1">
      <c r="A188" s="30"/>
      <c r="B188" s="25" t="s">
        <v>117</v>
      </c>
      <c r="D188" s="27">
        <f>+SUBTOTAL(9,D183:D187)</f>
        <v>300866507.98999995</v>
      </c>
      <c r="E188" s="28"/>
      <c r="F188" s="28"/>
      <c r="G188" s="28"/>
      <c r="H188" s="55"/>
      <c r="I188" s="55"/>
      <c r="J188" s="54"/>
      <c r="K188" s="28"/>
      <c r="L188" s="27">
        <f>+SUBTOTAL(9,L183:L187)</f>
        <v>14976277.751135591</v>
      </c>
    </row>
    <row r="189" spans="1:12" s="26" customFormat="1" ht="15" customHeight="1">
      <c r="A189" s="30"/>
      <c r="B189" s="31"/>
      <c r="D189" s="29"/>
      <c r="E189" s="29"/>
      <c r="F189" s="29"/>
      <c r="G189" s="29"/>
      <c r="H189" s="55"/>
      <c r="I189" s="55"/>
      <c r="J189" s="54"/>
      <c r="K189" s="29"/>
      <c r="L189" s="29"/>
    </row>
    <row r="190" spans="1:12" s="26" customFormat="1">
      <c r="A190" s="30"/>
      <c r="B190" s="32" t="s">
        <v>34</v>
      </c>
      <c r="D190" s="29"/>
      <c r="E190" s="29"/>
      <c r="F190" s="29"/>
      <c r="G190" s="29"/>
      <c r="H190" s="55"/>
      <c r="I190" s="55"/>
      <c r="J190" s="54"/>
      <c r="K190" s="29"/>
      <c r="L190" s="29"/>
    </row>
    <row r="191" spans="1:12" s="26" customFormat="1">
      <c r="A191" s="30">
        <v>311</v>
      </c>
      <c r="B191" s="31" t="s">
        <v>47</v>
      </c>
      <c r="D191" s="29">
        <v>11078746.050000004</v>
      </c>
      <c r="H191" s="55">
        <v>1158.1076</v>
      </c>
      <c r="I191" s="55"/>
      <c r="J191" s="54">
        <v>43.192825112107627</v>
      </c>
      <c r="L191" s="33">
        <f>((D191/$D$221)*50022000)</f>
        <v>551468.42062131781</v>
      </c>
    </row>
    <row r="192" spans="1:12" s="26" customFormat="1">
      <c r="A192" s="30">
        <v>312</v>
      </c>
      <c r="B192" s="31" t="s">
        <v>48</v>
      </c>
      <c r="D192" s="29">
        <v>130296431.99999999</v>
      </c>
      <c r="H192" s="55">
        <v>1158.1076</v>
      </c>
      <c r="I192" s="55"/>
      <c r="J192" s="54">
        <v>43.192825112107627</v>
      </c>
      <c r="L192" s="33">
        <f>((D192/$D$221)*50022000)</f>
        <v>6485785.2362842904</v>
      </c>
    </row>
    <row r="193" spans="1:12" s="26" customFormat="1">
      <c r="A193" s="30">
        <v>314</v>
      </c>
      <c r="B193" s="31" t="s">
        <v>49</v>
      </c>
      <c r="D193" s="29">
        <v>32104966.330000002</v>
      </c>
      <c r="H193" s="55">
        <v>1158.1076</v>
      </c>
      <c r="I193" s="55"/>
      <c r="J193" s="54">
        <v>43.192825112107627</v>
      </c>
      <c r="L193" s="33">
        <f>((D193/$D$221)*50022000)</f>
        <v>1598093.7730859604</v>
      </c>
    </row>
    <row r="194" spans="1:12" s="26" customFormat="1">
      <c r="A194" s="30">
        <v>315</v>
      </c>
      <c r="B194" s="31" t="s">
        <v>50</v>
      </c>
      <c r="D194" s="36">
        <v>14261317.529999999</v>
      </c>
      <c r="H194" s="55">
        <v>1158.1076</v>
      </c>
      <c r="I194" s="55"/>
      <c r="J194" s="54">
        <v>43.192825112107627</v>
      </c>
      <c r="L194" s="37">
        <f>((D194/$D$221)*50022000)</f>
        <v>709887.76335821953</v>
      </c>
    </row>
    <row r="195" spans="1:12" s="26" customFormat="1">
      <c r="A195" s="30"/>
      <c r="B195" s="25" t="s">
        <v>118</v>
      </c>
      <c r="D195" s="27">
        <f>+SUBTOTAL(9,D191:D194)</f>
        <v>187741461.91</v>
      </c>
      <c r="E195" s="28"/>
      <c r="F195" s="28"/>
      <c r="G195" s="28"/>
      <c r="H195" s="55"/>
      <c r="I195" s="55"/>
      <c r="J195" s="54"/>
      <c r="K195" s="28"/>
      <c r="L195" s="27">
        <f>+SUBTOTAL(9,L191:L194)</f>
        <v>9345235.1933497898</v>
      </c>
    </row>
    <row r="196" spans="1:12" s="26" customFormat="1">
      <c r="A196" s="30"/>
      <c r="B196" s="25"/>
      <c r="D196" s="29"/>
      <c r="E196" s="29"/>
      <c r="F196" s="29"/>
      <c r="G196" s="29"/>
      <c r="H196" s="55"/>
      <c r="I196" s="55"/>
      <c r="J196" s="54"/>
      <c r="K196" s="29"/>
      <c r="L196" s="29"/>
    </row>
    <row r="197" spans="1:12" s="26" customFormat="1">
      <c r="A197" s="30"/>
      <c r="B197" s="32" t="s">
        <v>35</v>
      </c>
      <c r="D197" s="29"/>
      <c r="E197" s="29"/>
      <c r="F197" s="29"/>
      <c r="G197" s="29"/>
      <c r="H197" s="55"/>
      <c r="I197" s="55"/>
      <c r="J197" s="54"/>
      <c r="K197" s="29"/>
      <c r="L197" s="29"/>
    </row>
    <row r="198" spans="1:12" s="26" customFormat="1">
      <c r="A198" s="30">
        <v>311</v>
      </c>
      <c r="B198" s="31" t="s">
        <v>47</v>
      </c>
      <c r="D198" s="29">
        <v>49774044.550000004</v>
      </c>
      <c r="H198" s="55">
        <v>1158.1076</v>
      </c>
      <c r="I198" s="55"/>
      <c r="J198" s="54">
        <v>43.192825112107627</v>
      </c>
      <c r="L198" s="33">
        <f>((D198/$D$221)*50022000)</f>
        <v>2477610.1566046462</v>
      </c>
    </row>
    <row r="199" spans="1:12" s="26" customFormat="1">
      <c r="A199" s="30">
        <v>312</v>
      </c>
      <c r="B199" s="31" t="s">
        <v>48</v>
      </c>
      <c r="D199" s="29">
        <v>214583840.48999998</v>
      </c>
      <c r="H199" s="55">
        <v>1158.1076</v>
      </c>
      <c r="I199" s="55"/>
      <c r="J199" s="54">
        <v>43.192825112107627</v>
      </c>
      <c r="L199" s="33">
        <f>((D199/$D$221)*50022000)</f>
        <v>10681372.338693244</v>
      </c>
    </row>
    <row r="200" spans="1:12" s="26" customFormat="1">
      <c r="A200" s="30">
        <v>314</v>
      </c>
      <c r="B200" s="31" t="s">
        <v>49</v>
      </c>
      <c r="D200" s="29">
        <v>60702393.879999995</v>
      </c>
      <c r="H200" s="55">
        <v>1158.1076</v>
      </c>
      <c r="I200" s="55"/>
      <c r="J200" s="54">
        <v>43.192825112107627</v>
      </c>
      <c r="L200" s="33">
        <f>((D200/$D$221)*50022000)</f>
        <v>3021592.2569085998</v>
      </c>
    </row>
    <row r="201" spans="1:12" s="26" customFormat="1">
      <c r="A201" s="30">
        <v>315</v>
      </c>
      <c r="B201" s="31" t="s">
        <v>50</v>
      </c>
      <c r="D201" s="29">
        <v>47052029.280000001</v>
      </c>
      <c r="H201" s="55">
        <v>1158.1076</v>
      </c>
      <c r="I201" s="55"/>
      <c r="J201" s="54">
        <v>43.192825112107627</v>
      </c>
      <c r="L201" s="33">
        <f>((D201/$D$221)*50022000)</f>
        <v>2342115.9901096923</v>
      </c>
    </row>
    <row r="202" spans="1:12" s="26" customFormat="1">
      <c r="A202" s="30">
        <v>316</v>
      </c>
      <c r="B202" s="31" t="s">
        <v>51</v>
      </c>
      <c r="D202" s="36">
        <v>865257.98</v>
      </c>
      <c r="H202" s="55">
        <v>1158.1076</v>
      </c>
      <c r="I202" s="55"/>
      <c r="J202" s="54">
        <v>43.192825112107627</v>
      </c>
      <c r="L202" s="37">
        <f>((D202/$D$221)*50022000)</f>
        <v>43070.077561764461</v>
      </c>
    </row>
    <row r="203" spans="1:12" s="26" customFormat="1">
      <c r="A203" s="30"/>
      <c r="B203" s="25" t="s">
        <v>119</v>
      </c>
      <c r="D203" s="27">
        <f>+SUBTOTAL(9,D198:D202)</f>
        <v>372977566.17999995</v>
      </c>
      <c r="E203" s="28"/>
      <c r="F203" s="28"/>
      <c r="G203" s="28"/>
      <c r="H203" s="55"/>
      <c r="I203" s="55"/>
      <c r="J203" s="54"/>
      <c r="K203" s="28"/>
      <c r="L203" s="27">
        <f>+SUBTOTAL(9,L198:L202)</f>
        <v>18565760.819877949</v>
      </c>
    </row>
    <row r="204" spans="1:12" s="26" customFormat="1">
      <c r="A204" s="30"/>
      <c r="B204" s="25"/>
      <c r="D204" s="29"/>
      <c r="E204" s="29"/>
      <c r="F204" s="29"/>
      <c r="G204" s="29"/>
      <c r="H204" s="55"/>
      <c r="I204" s="55"/>
      <c r="J204" s="54"/>
      <c r="K204" s="29"/>
      <c r="L204" s="29"/>
    </row>
    <row r="205" spans="1:12" s="26" customFormat="1">
      <c r="A205" s="30"/>
      <c r="B205" s="32" t="s">
        <v>88</v>
      </c>
      <c r="D205" s="29"/>
      <c r="E205" s="29"/>
      <c r="F205" s="29"/>
      <c r="G205" s="29"/>
      <c r="H205" s="55"/>
      <c r="I205" s="55"/>
      <c r="J205" s="54"/>
      <c r="K205" s="29"/>
      <c r="L205" s="29"/>
    </row>
    <row r="206" spans="1:12" s="26" customFormat="1">
      <c r="A206" s="30">
        <v>311</v>
      </c>
      <c r="B206" s="31" t="s">
        <v>47</v>
      </c>
      <c r="D206" s="29">
        <v>8326754.3000000017</v>
      </c>
      <c r="E206" s="29"/>
      <c r="F206" s="29"/>
      <c r="G206" s="29"/>
      <c r="H206" s="55">
        <v>1158.1076</v>
      </c>
      <c r="I206" s="55"/>
      <c r="J206" s="54">
        <v>43.192825112107627</v>
      </c>
      <c r="K206" s="29"/>
      <c r="L206" s="33">
        <f t="shared" ref="L206:L210" si="17">((D206/$D$221)*50022000)</f>
        <v>414482.11033980385</v>
      </c>
    </row>
    <row r="207" spans="1:12" s="26" customFormat="1">
      <c r="A207" s="30">
        <v>312</v>
      </c>
      <c r="B207" s="31" t="s">
        <v>48</v>
      </c>
      <c r="D207" s="29">
        <v>8942062.7200000007</v>
      </c>
      <c r="E207" s="29"/>
      <c r="F207" s="29"/>
      <c r="G207" s="29"/>
      <c r="H207" s="55">
        <v>1158.1076</v>
      </c>
      <c r="I207" s="55"/>
      <c r="J207" s="54">
        <v>43.192825112107627</v>
      </c>
      <c r="K207" s="29"/>
      <c r="L207" s="33">
        <f t="shared" si="17"/>
        <v>445110.41078472632</v>
      </c>
    </row>
    <row r="208" spans="1:12" s="26" customFormat="1">
      <c r="A208" s="30">
        <v>314</v>
      </c>
      <c r="B208" s="31" t="s">
        <v>49</v>
      </c>
      <c r="D208" s="29">
        <v>2542964.8200000003</v>
      </c>
      <c r="E208" s="29"/>
      <c r="F208" s="29"/>
      <c r="G208" s="29"/>
      <c r="H208" s="55">
        <v>1158.1076</v>
      </c>
      <c r="I208" s="55"/>
      <c r="J208" s="54">
        <v>43.192825112107627</v>
      </c>
      <c r="K208" s="29"/>
      <c r="L208" s="33">
        <f t="shared" si="17"/>
        <v>126581.54511818361</v>
      </c>
    </row>
    <row r="209" spans="1:12" s="26" customFormat="1">
      <c r="A209" s="30">
        <v>315</v>
      </c>
      <c r="B209" s="31" t="s">
        <v>50</v>
      </c>
      <c r="D209" s="29">
        <v>91956.45</v>
      </c>
      <c r="E209" s="29"/>
      <c r="F209" s="29"/>
      <c r="G209" s="29"/>
      <c r="H209" s="55">
        <v>1158.1076</v>
      </c>
      <c r="I209" s="55"/>
      <c r="J209" s="54">
        <v>43.192825112107627</v>
      </c>
      <c r="K209" s="29"/>
      <c r="L209" s="33">
        <f t="shared" si="17"/>
        <v>4577.3301435538506</v>
      </c>
    </row>
    <row r="210" spans="1:12" s="26" customFormat="1">
      <c r="A210" s="30">
        <v>316</v>
      </c>
      <c r="B210" s="31" t="s">
        <v>51</v>
      </c>
      <c r="D210" s="36">
        <v>412845.37</v>
      </c>
      <c r="E210" s="29"/>
      <c r="F210" s="29"/>
      <c r="G210" s="29"/>
      <c r="H210" s="55">
        <v>1158.1076</v>
      </c>
      <c r="I210" s="55"/>
      <c r="J210" s="54">
        <v>43.192825112107627</v>
      </c>
      <c r="K210" s="29"/>
      <c r="L210" s="37">
        <f t="shared" si="17"/>
        <v>20550.266530815868</v>
      </c>
    </row>
    <row r="211" spans="1:12" s="26" customFormat="1">
      <c r="A211" s="30"/>
      <c r="B211" s="25" t="s">
        <v>120</v>
      </c>
      <c r="D211" s="52">
        <f>SUBTOTAL(9,D205:D210)</f>
        <v>20316583.660000004</v>
      </c>
      <c r="E211" s="29"/>
      <c r="F211" s="29"/>
      <c r="G211" s="29"/>
      <c r="H211" s="55"/>
      <c r="I211" s="55"/>
      <c r="J211" s="54"/>
      <c r="K211" s="29"/>
      <c r="L211" s="52">
        <f>SUBTOTAL(9,L205:L210)</f>
        <v>1011301.6629170835</v>
      </c>
    </row>
    <row r="212" spans="1:12" s="26" customFormat="1">
      <c r="A212" s="30"/>
      <c r="B212" s="25"/>
      <c r="D212" s="29"/>
      <c r="E212" s="29"/>
      <c r="F212" s="29"/>
      <c r="G212" s="29"/>
      <c r="H212" s="55"/>
      <c r="I212" s="55"/>
      <c r="J212" s="54"/>
      <c r="K212" s="29"/>
      <c r="L212" s="29"/>
    </row>
    <row r="213" spans="1:12" s="26" customFormat="1">
      <c r="A213" s="30"/>
      <c r="B213" s="32" t="s">
        <v>87</v>
      </c>
      <c r="D213" s="29"/>
      <c r="E213" s="29"/>
      <c r="F213" s="29"/>
      <c r="G213" s="29"/>
      <c r="H213" s="55"/>
      <c r="I213" s="55"/>
      <c r="J213" s="54"/>
      <c r="K213" s="29"/>
      <c r="L213" s="29"/>
    </row>
    <row r="214" spans="1:12" s="26" customFormat="1">
      <c r="A214" s="30">
        <v>311</v>
      </c>
      <c r="B214" s="31" t="s">
        <v>47</v>
      </c>
      <c r="D214" s="29">
        <v>99364459.230000019</v>
      </c>
      <c r="H214" s="55">
        <v>1158.1076</v>
      </c>
      <c r="I214" s="55"/>
      <c r="J214" s="54">
        <v>43.192825112107627</v>
      </c>
      <c r="L214" s="33">
        <f>((D214/$D$221)*50022000)</f>
        <v>4946079.7413493758</v>
      </c>
    </row>
    <row r="215" spans="1:12" s="26" customFormat="1">
      <c r="A215" s="30">
        <v>312</v>
      </c>
      <c r="B215" s="31" t="s">
        <v>48</v>
      </c>
      <c r="D215" s="29">
        <v>21016162.559999999</v>
      </c>
      <c r="H215" s="55">
        <v>1158.1076</v>
      </c>
      <c r="I215" s="55"/>
      <c r="J215" s="54">
        <v>43.192825112107627</v>
      </c>
      <c r="L215" s="33">
        <f>((D215/$D$221)*50022000)</f>
        <v>1046124.7078124033</v>
      </c>
    </row>
    <row r="216" spans="1:12" s="26" customFormat="1">
      <c r="A216" s="30">
        <v>314</v>
      </c>
      <c r="B216" s="31" t="s">
        <v>49</v>
      </c>
      <c r="D216" s="29">
        <v>810847.83000000007</v>
      </c>
      <c r="H216" s="55">
        <v>1158.1076</v>
      </c>
      <c r="I216" s="55"/>
      <c r="J216" s="54">
        <v>43.192825112107627</v>
      </c>
      <c r="L216" s="33">
        <f>((D216/$D$221)*50022000)</f>
        <v>40361.695281779896</v>
      </c>
    </row>
    <row r="217" spans="1:12" s="26" customFormat="1">
      <c r="A217" s="30">
        <v>315</v>
      </c>
      <c r="B217" s="31" t="s">
        <v>50</v>
      </c>
      <c r="D217" s="29">
        <v>1528558.5000000002</v>
      </c>
      <c r="H217" s="55">
        <v>1158.1076</v>
      </c>
      <c r="I217" s="55"/>
      <c r="J217" s="54">
        <v>43.192825112107627</v>
      </c>
      <c r="L217" s="33">
        <f>((D217/$D$221)*50022000)</f>
        <v>76087.288039451945</v>
      </c>
    </row>
    <row r="218" spans="1:12" s="26" customFormat="1">
      <c r="A218" s="30">
        <v>316</v>
      </c>
      <c r="B218" s="31" t="s">
        <v>51</v>
      </c>
      <c r="D218" s="36">
        <v>296745.39</v>
      </c>
      <c r="H218" s="55">
        <v>1158.1076</v>
      </c>
      <c r="I218" s="55"/>
      <c r="J218" s="54">
        <v>43.192825112107627</v>
      </c>
      <c r="L218" s="37">
        <f>((D218/$D$221)*50022000)</f>
        <v>14771.140236575506</v>
      </c>
    </row>
    <row r="219" spans="1:12" s="26" customFormat="1">
      <c r="A219" s="30"/>
      <c r="B219" s="25" t="s">
        <v>121</v>
      </c>
      <c r="D219" s="46">
        <f>+SUBTOTAL(9,D214:D218)</f>
        <v>123016773.51000002</v>
      </c>
      <c r="E219" s="28"/>
      <c r="F219" s="28"/>
      <c r="G219" s="28"/>
      <c r="H219" s="28"/>
      <c r="I219" s="28"/>
      <c r="J219" s="28"/>
      <c r="K219" s="28"/>
      <c r="L219" s="46">
        <f>+SUBTOTAL(9,L214:L218)</f>
        <v>6123424.572719587</v>
      </c>
    </row>
    <row r="220" spans="1:12" s="26" customFormat="1">
      <c r="A220" s="30"/>
      <c r="B220" s="25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s="26" customFormat="1">
      <c r="A221" s="38" t="s">
        <v>122</v>
      </c>
      <c r="B221" s="25"/>
      <c r="D221" s="29">
        <f>+SUBTOTAL(9,D182:D220)</f>
        <v>1004918893.25</v>
      </c>
      <c r="E221" s="29"/>
      <c r="F221" s="29"/>
      <c r="G221" s="29"/>
      <c r="H221" s="41"/>
      <c r="I221" s="28"/>
      <c r="J221" s="40"/>
      <c r="K221" s="29"/>
      <c r="L221" s="29">
        <f>+SUBTOTAL(9,L182:L220)</f>
        <v>50022000.000000015</v>
      </c>
    </row>
    <row r="222" spans="1:12" s="26" customFormat="1">
      <c r="A222" s="30"/>
      <c r="B222" s="25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s="26" customFormat="1">
      <c r="A223" s="30"/>
      <c r="B223" s="25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s="26" customFormat="1">
      <c r="A224" s="24" t="s">
        <v>123</v>
      </c>
      <c r="B224" s="25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s="26" customFormat="1">
      <c r="A225" s="30"/>
      <c r="B225" s="25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s="26" customFormat="1">
      <c r="A226" s="30"/>
      <c r="B226" s="32" t="s">
        <v>36</v>
      </c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s="26" customFormat="1">
      <c r="A227" s="30">
        <v>311</v>
      </c>
      <c r="B227" s="31" t="s">
        <v>47</v>
      </c>
      <c r="D227" s="29">
        <v>18207126.410000004</v>
      </c>
      <c r="H227" s="55">
        <v>909</v>
      </c>
      <c r="I227" s="55"/>
      <c r="J227" s="54">
        <v>44.286666666666662</v>
      </c>
      <c r="L227" s="33">
        <f>((D227/$D$251)*40256000)</f>
        <v>999065.38447348797</v>
      </c>
    </row>
    <row r="228" spans="1:12" s="26" customFormat="1">
      <c r="A228" s="30">
        <v>312</v>
      </c>
      <c r="B228" s="31" t="s">
        <v>48</v>
      </c>
      <c r="D228" s="29">
        <v>241983191.24999997</v>
      </c>
      <c r="H228" s="55">
        <v>909</v>
      </c>
      <c r="I228" s="55"/>
      <c r="J228" s="54">
        <v>44.286666666666662</v>
      </c>
      <c r="L228" s="33">
        <f>((D228/$D$251)*40256000)</f>
        <v>13278154.089682225</v>
      </c>
    </row>
    <row r="229" spans="1:12" s="26" customFormat="1">
      <c r="A229" s="30">
        <v>314</v>
      </c>
      <c r="B229" s="31" t="s">
        <v>49</v>
      </c>
      <c r="D229" s="29">
        <v>47406524.530000009</v>
      </c>
      <c r="H229" s="55">
        <v>909</v>
      </c>
      <c r="I229" s="55"/>
      <c r="J229" s="54">
        <v>44.286666666666662</v>
      </c>
      <c r="L229" s="33">
        <f>((D229/$D$251)*40256000)</f>
        <v>2601301.0834100251</v>
      </c>
    </row>
    <row r="230" spans="1:12" s="26" customFormat="1">
      <c r="A230" s="30">
        <v>315</v>
      </c>
      <c r="B230" s="31" t="s">
        <v>50</v>
      </c>
      <c r="D230" s="29">
        <v>17966730.02</v>
      </c>
      <c r="H230" s="55">
        <v>909</v>
      </c>
      <c r="I230" s="55"/>
      <c r="J230" s="54">
        <v>44.286666666666662</v>
      </c>
      <c r="L230" s="33">
        <f>((D230/$D$251)*40256000)</f>
        <v>985874.30168573488</v>
      </c>
    </row>
    <row r="231" spans="1:12" s="26" customFormat="1">
      <c r="A231" s="30">
        <v>316</v>
      </c>
      <c r="B231" s="31" t="s">
        <v>51</v>
      </c>
      <c r="D231" s="36">
        <v>850740.74</v>
      </c>
      <c r="H231" s="55">
        <v>909</v>
      </c>
      <c r="I231" s="55"/>
      <c r="J231" s="54">
        <v>44.286666666666662</v>
      </c>
      <c r="L231" s="37">
        <f>((D231/$D$251)*40256000)</f>
        <v>46682.030176301683</v>
      </c>
    </row>
    <row r="232" spans="1:12" s="26" customFormat="1">
      <c r="A232" s="30"/>
      <c r="B232" s="25" t="s">
        <v>124</v>
      </c>
      <c r="D232" s="27">
        <f>+SUBTOTAL(9,D227:D231)</f>
        <v>326414312.94999999</v>
      </c>
      <c r="E232" s="28"/>
      <c r="F232" s="28"/>
      <c r="G232" s="28"/>
      <c r="H232" s="55"/>
      <c r="I232" s="55"/>
      <c r="J232" s="54"/>
      <c r="K232" s="28"/>
      <c r="L232" s="27">
        <f>+SUBTOTAL(9,L227:L231)</f>
        <v>17911076.889427774</v>
      </c>
    </row>
    <row r="233" spans="1:12" s="26" customFormat="1">
      <c r="A233" s="30"/>
      <c r="B233" s="25"/>
      <c r="D233" s="29"/>
      <c r="E233" s="29"/>
      <c r="F233" s="29"/>
      <c r="G233" s="29"/>
      <c r="H233" s="55"/>
      <c r="I233" s="55"/>
      <c r="J233" s="54"/>
      <c r="K233" s="29"/>
      <c r="L233" s="29"/>
    </row>
    <row r="234" spans="1:12" s="26" customFormat="1">
      <c r="A234" s="30"/>
      <c r="B234" s="32" t="s">
        <v>37</v>
      </c>
      <c r="D234" s="29"/>
      <c r="E234" s="29"/>
      <c r="F234" s="29"/>
      <c r="G234" s="29"/>
      <c r="H234" s="55"/>
      <c r="I234" s="55"/>
      <c r="J234" s="54"/>
      <c r="K234" s="29"/>
      <c r="L234" s="29"/>
    </row>
    <row r="235" spans="1:12" s="26" customFormat="1">
      <c r="A235" s="30">
        <v>311</v>
      </c>
      <c r="B235" s="31" t="s">
        <v>47</v>
      </c>
      <c r="D235" s="29">
        <v>24462161.620000005</v>
      </c>
      <c r="H235" s="55">
        <v>909</v>
      </c>
      <c r="I235" s="55"/>
      <c r="J235" s="54">
        <v>44.286666666666662</v>
      </c>
      <c r="L235" s="33">
        <f>((D235/$D$251)*40256000)</f>
        <v>1342293.0315085291</v>
      </c>
    </row>
    <row r="236" spans="1:12" s="26" customFormat="1">
      <c r="A236" s="30">
        <v>312</v>
      </c>
      <c r="B236" s="31" t="s">
        <v>48</v>
      </c>
      <c r="D236" s="29">
        <v>203894860.55000001</v>
      </c>
      <c r="H236" s="55">
        <v>909</v>
      </c>
      <c r="I236" s="55"/>
      <c r="J236" s="54">
        <v>44.286666666666662</v>
      </c>
      <c r="L236" s="33">
        <f>((D236/$D$251)*40256000)</f>
        <v>11188162.956658131</v>
      </c>
    </row>
    <row r="237" spans="1:12" s="26" customFormat="1">
      <c r="A237" s="30">
        <v>314</v>
      </c>
      <c r="B237" s="31" t="s">
        <v>49</v>
      </c>
      <c r="D237" s="29">
        <v>43690890.109999985</v>
      </c>
      <c r="H237" s="55">
        <v>909</v>
      </c>
      <c r="I237" s="55"/>
      <c r="J237" s="54">
        <v>44.286666666666662</v>
      </c>
      <c r="L237" s="33">
        <f>((D237/$D$251)*40256000)</f>
        <v>2397415.9866194963</v>
      </c>
    </row>
    <row r="238" spans="1:12" s="26" customFormat="1">
      <c r="A238" s="30">
        <v>315</v>
      </c>
      <c r="B238" s="31" t="s">
        <v>50</v>
      </c>
      <c r="D238" s="29">
        <v>22096489.540000003</v>
      </c>
      <c r="H238" s="55">
        <v>909</v>
      </c>
      <c r="I238" s="55"/>
      <c r="J238" s="54">
        <v>44.286666666666662</v>
      </c>
      <c r="L238" s="33">
        <f>((D238/$D$251)*40256000)</f>
        <v>1212483.3606729764</v>
      </c>
    </row>
    <row r="239" spans="1:12" s="26" customFormat="1">
      <c r="A239" s="30">
        <v>316</v>
      </c>
      <c r="B239" s="31" t="s">
        <v>51</v>
      </c>
      <c r="D239" s="36">
        <v>649927.19000000006</v>
      </c>
      <c r="H239" s="55">
        <v>909</v>
      </c>
      <c r="I239" s="55"/>
      <c r="J239" s="54">
        <v>44.286666666666662</v>
      </c>
      <c r="L239" s="37">
        <f>((D239/$D$251)*40256000)</f>
        <v>35662.945559629552</v>
      </c>
    </row>
    <row r="240" spans="1:12" s="26" customFormat="1">
      <c r="A240" s="30"/>
      <c r="B240" s="25" t="s">
        <v>125</v>
      </c>
      <c r="D240" s="27">
        <f>+SUBTOTAL(9,D235:D239)</f>
        <v>294794329.00999999</v>
      </c>
      <c r="E240" s="28"/>
      <c r="F240" s="28"/>
      <c r="G240" s="28"/>
      <c r="H240" s="55"/>
      <c r="I240" s="55"/>
      <c r="J240" s="54"/>
      <c r="K240" s="28"/>
      <c r="L240" s="27">
        <f>+SUBTOTAL(9,L235:L239)</f>
        <v>16176018.281018764</v>
      </c>
    </row>
    <row r="241" spans="1:12" s="26" customFormat="1">
      <c r="A241" s="30"/>
      <c r="B241" s="25"/>
      <c r="D241" s="29"/>
      <c r="E241" s="29"/>
      <c r="F241" s="29"/>
      <c r="G241" s="29"/>
      <c r="H241" s="55"/>
      <c r="I241" s="55"/>
      <c r="J241" s="54"/>
      <c r="K241" s="29"/>
      <c r="L241" s="29"/>
    </row>
    <row r="242" spans="1:12" s="26" customFormat="1">
      <c r="A242" s="30"/>
      <c r="B242" s="25"/>
      <c r="D242" s="29"/>
      <c r="E242" s="29"/>
      <c r="F242" s="29"/>
      <c r="G242" s="29"/>
      <c r="H242" s="55"/>
      <c r="I242" s="55"/>
      <c r="J242" s="54"/>
      <c r="K242" s="29"/>
      <c r="L242" s="29"/>
    </row>
    <row r="243" spans="1:12" s="26" customFormat="1">
      <c r="A243" s="30"/>
      <c r="B243" s="32" t="s">
        <v>38</v>
      </c>
      <c r="D243" s="29"/>
      <c r="E243" s="29"/>
      <c r="F243" s="29"/>
      <c r="G243" s="29"/>
      <c r="H243" s="55"/>
      <c r="I243" s="55"/>
      <c r="J243" s="54"/>
      <c r="K243" s="29"/>
      <c r="L243" s="29"/>
    </row>
    <row r="244" spans="1:12" s="26" customFormat="1">
      <c r="A244" s="30">
        <v>311</v>
      </c>
      <c r="B244" s="31" t="s">
        <v>47</v>
      </c>
      <c r="D244" s="29">
        <v>73315112.799999967</v>
      </c>
      <c r="H244" s="55">
        <v>909</v>
      </c>
      <c r="I244" s="55"/>
      <c r="J244" s="54">
        <v>44.286666666666662</v>
      </c>
      <c r="L244" s="33">
        <f>((D244/$D$251)*40256000)</f>
        <v>4022962.7513883496</v>
      </c>
    </row>
    <row r="245" spans="1:12" s="26" customFormat="1">
      <c r="A245" s="30">
        <v>312</v>
      </c>
      <c r="B245" s="31" t="s">
        <v>48</v>
      </c>
      <c r="D245" s="29">
        <v>30152781.799999997</v>
      </c>
      <c r="H245" s="55">
        <v>909</v>
      </c>
      <c r="I245" s="55"/>
      <c r="J245" s="54">
        <v>44.286666666666662</v>
      </c>
      <c r="L245" s="33">
        <f>((D245/$D$251)*40256000)</f>
        <v>1654549.974751462</v>
      </c>
    </row>
    <row r="246" spans="1:12" s="26" customFormat="1">
      <c r="A246" s="30">
        <v>314</v>
      </c>
      <c r="B246" s="31" t="s">
        <v>49</v>
      </c>
      <c r="D246" s="29">
        <v>4742142.24</v>
      </c>
      <c r="H246" s="55">
        <v>909</v>
      </c>
      <c r="I246" s="55"/>
      <c r="J246" s="54">
        <v>44.286666666666662</v>
      </c>
      <c r="L246" s="33">
        <f>((D246/$D$251)*40256000)</f>
        <v>260211.85625599037</v>
      </c>
    </row>
    <row r="247" spans="1:12" s="26" customFormat="1">
      <c r="A247" s="30">
        <v>315</v>
      </c>
      <c r="B247" s="31" t="s">
        <v>50</v>
      </c>
      <c r="D247" s="29">
        <v>3707169.68</v>
      </c>
      <c r="H247" s="55">
        <v>909</v>
      </c>
      <c r="I247" s="55"/>
      <c r="J247" s="54">
        <v>44.286666666666662</v>
      </c>
      <c r="L247" s="33">
        <f>((D247/$D$251)*40256000)</f>
        <v>203420.61774358034</v>
      </c>
    </row>
    <row r="248" spans="1:12" s="26" customFormat="1">
      <c r="A248" s="30">
        <v>316</v>
      </c>
      <c r="B248" s="31" t="s">
        <v>51</v>
      </c>
      <c r="D248" s="36">
        <v>505895.89999999997</v>
      </c>
      <c r="H248" s="55">
        <v>909</v>
      </c>
      <c r="I248" s="55"/>
      <c r="J248" s="54">
        <v>44.286666666666662</v>
      </c>
      <c r="L248" s="37">
        <f>((D248/$D$251)*40256000)</f>
        <v>27759.629414088362</v>
      </c>
    </row>
    <row r="249" spans="1:12" s="26" customFormat="1">
      <c r="A249" s="30"/>
      <c r="B249" s="25" t="s">
        <v>126</v>
      </c>
      <c r="D249" s="46">
        <f>+SUBTOTAL(9,D244:D248)</f>
        <v>112423102.41999997</v>
      </c>
      <c r="E249" s="28"/>
      <c r="F249" s="28"/>
      <c r="G249" s="28"/>
      <c r="H249" s="28"/>
      <c r="I249" s="28"/>
      <c r="J249" s="28"/>
      <c r="K249" s="28"/>
      <c r="L249" s="46">
        <f>+SUBTOTAL(9,L244:L248)</f>
        <v>6168904.8295534709</v>
      </c>
    </row>
    <row r="250" spans="1:12" s="26" customFormat="1">
      <c r="A250" s="30"/>
      <c r="B250" s="25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s="26" customFormat="1">
      <c r="A251" s="38" t="s">
        <v>127</v>
      </c>
      <c r="B251" s="25"/>
      <c r="D251" s="29">
        <f>+SUBTOTAL(9,D226:D250)</f>
        <v>733631744.37999988</v>
      </c>
      <c r="E251" s="29"/>
      <c r="F251" s="29"/>
      <c r="G251" s="29"/>
      <c r="H251" s="41"/>
      <c r="I251" s="28"/>
      <c r="J251" s="40"/>
      <c r="K251" s="29"/>
      <c r="L251" s="29">
        <f>+SUBTOTAL(9,L226:L250)</f>
        <v>40256000.000000007</v>
      </c>
    </row>
    <row r="252" spans="1:12" s="26" customFormat="1">
      <c r="A252" s="30"/>
      <c r="B252" s="25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s="26" customFormat="1">
      <c r="A253" s="30"/>
      <c r="B253" s="25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s="26" customFormat="1">
      <c r="A254" s="24" t="s">
        <v>128</v>
      </c>
      <c r="B254" s="25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s="26" customFormat="1">
      <c r="A255" s="30"/>
      <c r="B255" s="25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s="26" customFormat="1">
      <c r="A256" s="30"/>
      <c r="B256" s="32" t="s">
        <v>11</v>
      </c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s="26" customFormat="1">
      <c r="A257" s="30">
        <v>311</v>
      </c>
      <c r="B257" s="31" t="s">
        <v>47</v>
      </c>
      <c r="D257" s="29">
        <v>14743122.449999997</v>
      </c>
      <c r="H257" s="55">
        <v>1415.3334041000001</v>
      </c>
      <c r="I257" s="55"/>
      <c r="J257" s="54">
        <v>37.209037687570721</v>
      </c>
      <c r="L257" s="33">
        <f>((D257/$D$296)*52662000)</f>
        <v>652614.44520246005</v>
      </c>
    </row>
    <row r="258" spans="1:12" s="26" customFormat="1">
      <c r="A258" s="30">
        <v>312</v>
      </c>
      <c r="B258" s="31" t="s">
        <v>48</v>
      </c>
      <c r="D258" s="29">
        <v>147274674.15999997</v>
      </c>
      <c r="H258" s="55">
        <v>1415.3334041000001</v>
      </c>
      <c r="I258" s="55"/>
      <c r="J258" s="54">
        <v>37.209037687570721</v>
      </c>
      <c r="L258" s="33">
        <f>((D258/$D$296)*52662000)</f>
        <v>6519214.6436592527</v>
      </c>
    </row>
    <row r="259" spans="1:12" s="26" customFormat="1">
      <c r="A259" s="30">
        <v>314</v>
      </c>
      <c r="B259" s="31" t="s">
        <v>49</v>
      </c>
      <c r="D259" s="29">
        <v>40969155.280000001</v>
      </c>
      <c r="H259" s="55">
        <v>1415.3334041000001</v>
      </c>
      <c r="I259" s="55"/>
      <c r="J259" s="54">
        <v>37.209037687570721</v>
      </c>
      <c r="L259" s="33">
        <f>((D259/$D$296)*52662000)</f>
        <v>1813527.8082473392</v>
      </c>
    </row>
    <row r="260" spans="1:12" s="26" customFormat="1">
      <c r="A260" s="30">
        <v>315</v>
      </c>
      <c r="B260" s="31" t="s">
        <v>50</v>
      </c>
      <c r="D260" s="29">
        <v>10182044.370000003</v>
      </c>
      <c r="H260" s="55">
        <v>1415.3334041000001</v>
      </c>
      <c r="I260" s="55"/>
      <c r="J260" s="54">
        <v>37.209037687570721</v>
      </c>
      <c r="L260" s="33">
        <f>((D260/$D$296)*52662000)</f>
        <v>450715.1900888122</v>
      </c>
    </row>
    <row r="261" spans="1:12" s="26" customFormat="1">
      <c r="A261" s="30">
        <v>316</v>
      </c>
      <c r="B261" s="31" t="s">
        <v>51</v>
      </c>
      <c r="D261" s="36">
        <v>237206.26</v>
      </c>
      <c r="H261" s="55">
        <v>1415.3334041000001</v>
      </c>
      <c r="I261" s="55"/>
      <c r="J261" s="54">
        <v>37.209037687570721</v>
      </c>
      <c r="L261" s="37">
        <f>((D261/$D$296)*52662000)</f>
        <v>10500.098082577517</v>
      </c>
    </row>
    <row r="262" spans="1:12" s="26" customFormat="1">
      <c r="A262" s="30"/>
      <c r="B262" s="25" t="s">
        <v>129</v>
      </c>
      <c r="D262" s="27">
        <f>+SUBTOTAL(9,D257:D261)</f>
        <v>213406202.51999995</v>
      </c>
      <c r="E262" s="28"/>
      <c r="F262" s="28"/>
      <c r="G262" s="28"/>
      <c r="H262" s="55"/>
      <c r="I262" s="55"/>
      <c r="J262" s="54"/>
      <c r="K262" s="28"/>
      <c r="L262" s="27">
        <f>+SUBTOTAL(9,L257:L261)</f>
        <v>9446572.1852804422</v>
      </c>
    </row>
    <row r="263" spans="1:12" s="26" customFormat="1">
      <c r="A263" s="30"/>
      <c r="B263" s="31"/>
      <c r="D263" s="29"/>
      <c r="E263" s="29"/>
      <c r="F263" s="29"/>
      <c r="G263" s="29"/>
      <c r="H263" s="55"/>
      <c r="I263" s="55"/>
      <c r="J263" s="54"/>
      <c r="K263" s="29"/>
      <c r="L263" s="29"/>
    </row>
    <row r="264" spans="1:12" s="26" customFormat="1">
      <c r="A264" s="30"/>
      <c r="B264" s="32" t="s">
        <v>12</v>
      </c>
      <c r="D264" s="29"/>
      <c r="E264" s="29"/>
      <c r="F264" s="29"/>
      <c r="G264" s="29"/>
      <c r="H264" s="55"/>
      <c r="I264" s="55"/>
      <c r="J264" s="54"/>
      <c r="K264" s="29"/>
      <c r="L264" s="29"/>
    </row>
    <row r="265" spans="1:12" s="26" customFormat="1">
      <c r="A265" s="30">
        <v>311</v>
      </c>
      <c r="B265" s="31" t="s">
        <v>47</v>
      </c>
      <c r="D265" s="29">
        <v>11979595.710000001</v>
      </c>
      <c r="H265" s="55">
        <v>1415.3334041000001</v>
      </c>
      <c r="I265" s="55"/>
      <c r="J265" s="54">
        <v>37.209037687570721</v>
      </c>
      <c r="L265" s="33">
        <f>((D265/$D$296)*52662000)</f>
        <v>530285.0352458019</v>
      </c>
    </row>
    <row r="266" spans="1:12" s="26" customFormat="1">
      <c r="A266" s="30">
        <v>312</v>
      </c>
      <c r="B266" s="31" t="s">
        <v>48</v>
      </c>
      <c r="D266" s="29">
        <v>148559219.53999999</v>
      </c>
      <c r="H266" s="55">
        <v>1415.3334041000001</v>
      </c>
      <c r="I266" s="55"/>
      <c r="J266" s="54">
        <v>37.209037687570721</v>
      </c>
      <c r="L266" s="33">
        <f>((D266/$D$296)*52662000)</f>
        <v>6576075.9275120571</v>
      </c>
    </row>
    <row r="267" spans="1:12" s="26" customFormat="1">
      <c r="A267" s="30">
        <v>314</v>
      </c>
      <c r="B267" s="31" t="s">
        <v>49</v>
      </c>
      <c r="D267" s="29">
        <v>51228657.520000003</v>
      </c>
      <c r="H267" s="55">
        <v>1415.3334041000001</v>
      </c>
      <c r="I267" s="55"/>
      <c r="J267" s="54">
        <v>37.209037687570721</v>
      </c>
      <c r="L267" s="33">
        <f>((D267/$D$296)*52662000)</f>
        <v>2267671.7241727612</v>
      </c>
    </row>
    <row r="268" spans="1:12" s="26" customFormat="1">
      <c r="A268" s="30">
        <v>315</v>
      </c>
      <c r="B268" s="31" t="s">
        <v>50</v>
      </c>
      <c r="D268" s="29">
        <v>8377056.6900000013</v>
      </c>
      <c r="H268" s="55">
        <v>1415.3334041000001</v>
      </c>
      <c r="I268" s="55"/>
      <c r="J268" s="54">
        <v>37.209037687570721</v>
      </c>
      <c r="L268" s="33">
        <f>((D268/$D$296)*52662000)</f>
        <v>370816.17023223656</v>
      </c>
    </row>
    <row r="269" spans="1:12" s="26" customFormat="1">
      <c r="A269" s="30">
        <v>316</v>
      </c>
      <c r="B269" s="31" t="s">
        <v>51</v>
      </c>
      <c r="D269" s="36">
        <v>134132.12</v>
      </c>
      <c r="H269" s="55">
        <v>1415.3334041000001</v>
      </c>
      <c r="I269" s="55"/>
      <c r="J269" s="54">
        <v>37.209037687570721</v>
      </c>
      <c r="L269" s="37">
        <f>((D269/$D$296)*52662000)</f>
        <v>5937.4504535590977</v>
      </c>
    </row>
    <row r="270" spans="1:12" s="26" customFormat="1">
      <c r="A270" s="30"/>
      <c r="B270" s="25" t="s">
        <v>130</v>
      </c>
      <c r="D270" s="27">
        <f>+SUBTOTAL(9,D265:D269)</f>
        <v>220278661.58000001</v>
      </c>
      <c r="E270" s="28"/>
      <c r="F270" s="28"/>
      <c r="G270" s="28"/>
      <c r="H270" s="55"/>
      <c r="I270" s="55"/>
      <c r="J270" s="54"/>
      <c r="K270" s="28"/>
      <c r="L270" s="27">
        <f>+SUBTOTAL(9,L265:L269)</f>
        <v>9750786.3076164164</v>
      </c>
    </row>
    <row r="271" spans="1:12" s="26" customFormat="1">
      <c r="A271" s="30"/>
      <c r="B271" s="31"/>
      <c r="D271" s="29"/>
      <c r="E271" s="29"/>
      <c r="F271" s="29"/>
      <c r="G271" s="29"/>
      <c r="H271" s="55"/>
      <c r="I271" s="55"/>
      <c r="J271" s="54"/>
      <c r="K271" s="29"/>
      <c r="L271" s="29"/>
    </row>
    <row r="272" spans="1:12" s="26" customFormat="1">
      <c r="A272" s="30"/>
      <c r="B272" s="32" t="s">
        <v>13</v>
      </c>
      <c r="D272" s="29"/>
      <c r="E272" s="29"/>
      <c r="F272" s="29"/>
      <c r="G272" s="29"/>
      <c r="H272" s="55"/>
      <c r="I272" s="55"/>
      <c r="J272" s="54"/>
      <c r="K272" s="29"/>
      <c r="L272" s="29"/>
    </row>
    <row r="273" spans="1:12" s="26" customFormat="1">
      <c r="A273" s="30">
        <v>311</v>
      </c>
      <c r="B273" s="31" t="s">
        <v>47</v>
      </c>
      <c r="D273" s="29">
        <v>11757180.18</v>
      </c>
      <c r="H273" s="55">
        <v>1415.3334041000001</v>
      </c>
      <c r="I273" s="55"/>
      <c r="J273" s="54">
        <v>37.209037687570721</v>
      </c>
      <c r="L273" s="33">
        <f>((D273/$D$296)*52662000)</f>
        <v>520439.6589893385</v>
      </c>
    </row>
    <row r="274" spans="1:12" s="26" customFormat="1">
      <c r="A274" s="30">
        <v>312</v>
      </c>
      <c r="B274" s="31" t="s">
        <v>48</v>
      </c>
      <c r="D274" s="29">
        <v>217473232.78</v>
      </c>
      <c r="H274" s="55">
        <v>1415.3334041000001</v>
      </c>
      <c r="I274" s="55"/>
      <c r="J274" s="54">
        <v>37.209037687570721</v>
      </c>
      <c r="L274" s="33">
        <f>((D274/$D$296)*52662000)</f>
        <v>9626602.0741830841</v>
      </c>
    </row>
    <row r="275" spans="1:12" s="26" customFormat="1">
      <c r="A275" s="30">
        <v>314</v>
      </c>
      <c r="B275" s="31" t="s">
        <v>49</v>
      </c>
      <c r="D275" s="29">
        <v>33269551.919999994</v>
      </c>
      <c r="H275" s="55">
        <v>1415.3334041000001</v>
      </c>
      <c r="I275" s="55"/>
      <c r="J275" s="54">
        <v>37.209037687570721</v>
      </c>
      <c r="L275" s="33">
        <f>((D275/$D$296)*52662000)</f>
        <v>1472699.5751436115</v>
      </c>
    </row>
    <row r="276" spans="1:12" s="26" customFormat="1">
      <c r="A276" s="30">
        <v>315</v>
      </c>
      <c r="B276" s="31" t="s">
        <v>50</v>
      </c>
      <c r="D276" s="29">
        <v>6820179.1499999994</v>
      </c>
      <c r="H276" s="55">
        <v>1415.3334041000001</v>
      </c>
      <c r="I276" s="55"/>
      <c r="J276" s="54">
        <v>37.209037687570721</v>
      </c>
      <c r="L276" s="33">
        <f>((D276/$D$296)*52662000)</f>
        <v>301899.91619846015</v>
      </c>
    </row>
    <row r="277" spans="1:12" s="26" customFormat="1">
      <c r="A277" s="30">
        <v>316</v>
      </c>
      <c r="B277" s="31" t="s">
        <v>51</v>
      </c>
      <c r="D277" s="36">
        <v>111522.16</v>
      </c>
      <c r="H277" s="55">
        <v>1415.3334041000001</v>
      </c>
      <c r="I277" s="55"/>
      <c r="J277" s="54">
        <v>37.209037687570721</v>
      </c>
      <c r="L277" s="37">
        <f>((D277/$D$296)*52662000)</f>
        <v>4936.6050389264719</v>
      </c>
    </row>
    <row r="278" spans="1:12" s="26" customFormat="1">
      <c r="A278" s="30"/>
      <c r="B278" s="25" t="s">
        <v>131</v>
      </c>
      <c r="D278" s="27">
        <f>+SUBTOTAL(9,D273:D277)</f>
        <v>269431666.19</v>
      </c>
      <c r="E278" s="28"/>
      <c r="F278" s="28"/>
      <c r="G278" s="28"/>
      <c r="H278" s="55"/>
      <c r="I278" s="55"/>
      <c r="J278" s="54"/>
      <c r="K278" s="28"/>
      <c r="L278" s="27">
        <f>+SUBTOTAL(9,L273:L277)</f>
        <v>11926577.82955342</v>
      </c>
    </row>
    <row r="279" spans="1:12" s="26" customFormat="1">
      <c r="A279" s="30"/>
      <c r="B279" s="25"/>
      <c r="D279" s="29"/>
      <c r="E279" s="29"/>
      <c r="F279" s="29"/>
      <c r="G279" s="29"/>
      <c r="H279" s="55"/>
      <c r="I279" s="55"/>
      <c r="J279" s="54"/>
      <c r="K279" s="29"/>
      <c r="L279" s="29"/>
    </row>
    <row r="280" spans="1:12" s="26" customFormat="1">
      <c r="A280" s="30"/>
      <c r="B280" s="32" t="s">
        <v>14</v>
      </c>
      <c r="D280" s="29"/>
      <c r="E280" s="29"/>
      <c r="F280" s="29"/>
      <c r="G280" s="29"/>
      <c r="H280" s="55"/>
      <c r="I280" s="55"/>
      <c r="J280" s="54"/>
      <c r="K280" s="29"/>
      <c r="L280" s="29"/>
    </row>
    <row r="281" spans="1:12" s="26" customFormat="1">
      <c r="A281" s="30">
        <v>311</v>
      </c>
      <c r="B281" s="31" t="s">
        <v>47</v>
      </c>
      <c r="D281" s="29">
        <v>36370086.070000008</v>
      </c>
      <c r="H281" s="55">
        <v>1415.3334041000001</v>
      </c>
      <c r="I281" s="55"/>
      <c r="J281" s="54">
        <v>37.209037687570721</v>
      </c>
      <c r="L281" s="33">
        <f>((D281/$D$296)*52662000)</f>
        <v>1609946.8496606553</v>
      </c>
    </row>
    <row r="282" spans="1:12" s="26" customFormat="1">
      <c r="A282" s="30">
        <v>312</v>
      </c>
      <c r="B282" s="31" t="s">
        <v>48</v>
      </c>
      <c r="D282" s="29">
        <v>244014871.06999999</v>
      </c>
      <c r="H282" s="55">
        <v>1415.3334041000001</v>
      </c>
      <c r="I282" s="55"/>
      <c r="J282" s="54">
        <v>37.209037687570721</v>
      </c>
      <c r="L282" s="33">
        <f>((D282/$D$296)*52662000)</f>
        <v>10801485.929766385</v>
      </c>
    </row>
    <row r="283" spans="1:12" s="26" customFormat="1">
      <c r="A283" s="30">
        <v>314</v>
      </c>
      <c r="B283" s="31" t="s">
        <v>49</v>
      </c>
      <c r="D283" s="29">
        <v>33653050.989999995</v>
      </c>
      <c r="H283" s="55">
        <v>1415.3334041000001</v>
      </c>
      <c r="I283" s="55"/>
      <c r="J283" s="54">
        <v>37.209037687570721</v>
      </c>
      <c r="L283" s="33">
        <f>((D283/$D$296)*52662000)</f>
        <v>1489675.4249781701</v>
      </c>
    </row>
    <row r="284" spans="1:12" s="26" customFormat="1">
      <c r="A284" s="30">
        <v>315</v>
      </c>
      <c r="B284" s="31" t="s">
        <v>50</v>
      </c>
      <c r="D284" s="29">
        <v>14839186.050000004</v>
      </c>
      <c r="H284" s="55">
        <v>1415.3334041000001</v>
      </c>
      <c r="I284" s="55"/>
      <c r="J284" s="54">
        <v>37.209037687570721</v>
      </c>
      <c r="L284" s="33">
        <f>((D284/$D$296)*52662000)</f>
        <v>656866.76646145876</v>
      </c>
    </row>
    <row r="285" spans="1:12" s="26" customFormat="1">
      <c r="A285" s="30">
        <v>316</v>
      </c>
      <c r="B285" s="31" t="s">
        <v>51</v>
      </c>
      <c r="D285" s="36">
        <v>727641.52</v>
      </c>
      <c r="H285" s="55">
        <v>1415.3334041000001</v>
      </c>
      <c r="I285" s="55"/>
      <c r="J285" s="54">
        <v>37.209037687570721</v>
      </c>
      <c r="L285" s="37">
        <f>((D285/$D$296)*52662000)</f>
        <v>32209.551843006964</v>
      </c>
    </row>
    <row r="286" spans="1:12" s="26" customFormat="1">
      <c r="A286" s="30"/>
      <c r="B286" s="25" t="s">
        <v>132</v>
      </c>
      <c r="D286" s="27">
        <f>+SUBTOTAL(9,D281:D285)</f>
        <v>329604835.69999999</v>
      </c>
      <c r="E286" s="28"/>
      <c r="F286" s="28"/>
      <c r="G286" s="28"/>
      <c r="H286" s="55"/>
      <c r="I286" s="55"/>
      <c r="J286" s="54"/>
      <c r="K286" s="28"/>
      <c r="L286" s="27">
        <f>+SUBTOTAL(9,L281:L285)</f>
        <v>14590184.522709675</v>
      </c>
    </row>
    <row r="287" spans="1:12" s="26" customFormat="1">
      <c r="A287" s="30"/>
      <c r="B287" s="25"/>
      <c r="D287" s="27"/>
      <c r="E287" s="28"/>
      <c r="F287" s="28"/>
      <c r="G287" s="28"/>
      <c r="H287" s="55"/>
      <c r="I287" s="55"/>
      <c r="J287" s="54"/>
      <c r="K287" s="28"/>
      <c r="L287" s="27"/>
    </row>
    <row r="288" spans="1:12" s="26" customFormat="1">
      <c r="A288" s="30"/>
      <c r="B288" s="32" t="s">
        <v>39</v>
      </c>
      <c r="D288" s="29"/>
      <c r="E288" s="29"/>
      <c r="F288" s="29"/>
      <c r="G288" s="29"/>
      <c r="H288" s="55"/>
      <c r="I288" s="55"/>
      <c r="J288" s="54"/>
      <c r="K288" s="29"/>
      <c r="L288" s="29"/>
    </row>
    <row r="289" spans="1:12" s="26" customFormat="1">
      <c r="A289" s="30">
        <v>311</v>
      </c>
      <c r="B289" s="31" t="s">
        <v>47</v>
      </c>
      <c r="D289" s="29">
        <v>61998318.780000001</v>
      </c>
      <c r="H289" s="55">
        <v>1415.3334041000001</v>
      </c>
      <c r="I289" s="55"/>
      <c r="J289" s="54">
        <v>37.209037687570721</v>
      </c>
      <c r="L289" s="33">
        <f>((D289/$D$296)*52662000)</f>
        <v>2744398.1796471458</v>
      </c>
    </row>
    <row r="290" spans="1:12" s="26" customFormat="1">
      <c r="A290" s="30">
        <v>312</v>
      </c>
      <c r="B290" s="31" t="s">
        <v>48</v>
      </c>
      <c r="D290" s="29">
        <v>70909558.730000019</v>
      </c>
      <c r="H290" s="55">
        <v>1415.3334041000001</v>
      </c>
      <c r="I290" s="55"/>
      <c r="J290" s="54">
        <v>37.209037687570721</v>
      </c>
      <c r="L290" s="33">
        <f>((D290/$D$296)*52662000)</f>
        <v>3138860.3389189262</v>
      </c>
    </row>
    <row r="291" spans="1:12" s="26" customFormat="1">
      <c r="A291" s="30">
        <v>314</v>
      </c>
      <c r="B291" s="31" t="s">
        <v>49</v>
      </c>
      <c r="D291" s="29">
        <v>6902130.7599999988</v>
      </c>
      <c r="H291" s="55">
        <v>1415.3334041000001</v>
      </c>
      <c r="I291" s="55"/>
      <c r="J291" s="54">
        <v>37.209037687570721</v>
      </c>
      <c r="L291" s="33">
        <f>((D291/$D$296)*52662000)</f>
        <v>305527.56052380439</v>
      </c>
    </row>
    <row r="292" spans="1:12" s="26" customFormat="1">
      <c r="A292" s="30">
        <v>315</v>
      </c>
      <c r="B292" s="31" t="s">
        <v>50</v>
      </c>
      <c r="D292" s="29">
        <v>14996324.279999997</v>
      </c>
      <c r="H292" s="55">
        <v>1415.3334041000001</v>
      </c>
      <c r="I292" s="55"/>
      <c r="J292" s="54">
        <v>37.209037687570721</v>
      </c>
      <c r="L292" s="33">
        <f>((D292/$D$296)*52662000)</f>
        <v>663822.5981815937</v>
      </c>
    </row>
    <row r="293" spans="1:12" s="26" customFormat="1">
      <c r="A293" s="30">
        <v>316</v>
      </c>
      <c r="B293" s="31" t="s">
        <v>51</v>
      </c>
      <c r="D293" s="36">
        <v>2152242.15</v>
      </c>
      <c r="H293" s="55">
        <v>1415.3334041000001</v>
      </c>
      <c r="I293" s="55"/>
      <c r="J293" s="54">
        <v>37.209037687570721</v>
      </c>
      <c r="L293" s="37">
        <f>((D293/$D$296)*52662000)</f>
        <v>95270.477568583185</v>
      </c>
    </row>
    <row r="294" spans="1:12" s="26" customFormat="1">
      <c r="A294" s="30"/>
      <c r="B294" s="25" t="s">
        <v>133</v>
      </c>
      <c r="D294" s="46">
        <f>+SUBTOTAL(9,D289:D293)</f>
        <v>156958574.70000002</v>
      </c>
      <c r="E294" s="28"/>
      <c r="F294" s="28"/>
      <c r="G294" s="28"/>
      <c r="H294" s="28"/>
      <c r="I294" s="28"/>
      <c r="J294" s="28"/>
      <c r="K294" s="28"/>
      <c r="L294" s="46">
        <f>+SUBTOTAL(9,L289:L293)</f>
        <v>6947879.154840054</v>
      </c>
    </row>
    <row r="295" spans="1:12" s="26" customFormat="1">
      <c r="A295" s="30"/>
      <c r="B295" s="25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s="26" customFormat="1">
      <c r="A296" s="38" t="s">
        <v>134</v>
      </c>
      <c r="B296" s="25"/>
      <c r="D296" s="29">
        <f>+SUBTOTAL(9,D257:D295)</f>
        <v>1189679940.6899998</v>
      </c>
      <c r="E296" s="29"/>
      <c r="F296" s="29"/>
      <c r="G296" s="29"/>
      <c r="H296" s="41"/>
      <c r="I296" s="28"/>
      <c r="J296" s="40"/>
      <c r="K296" s="29"/>
      <c r="L296" s="29">
        <f>+SUBTOTAL(9,L257:L295)</f>
        <v>52662000.000000007</v>
      </c>
    </row>
    <row r="297" spans="1:12" s="26" customFormat="1">
      <c r="A297" s="30"/>
      <c r="B297" s="25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s="26" customFormat="1">
      <c r="A298" s="30"/>
      <c r="B298" s="25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s="26" customFormat="1">
      <c r="A299" s="24" t="s">
        <v>135</v>
      </c>
      <c r="B299" s="25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s="26" customFormat="1">
      <c r="A300" s="30"/>
      <c r="B300" s="25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s="26" customFormat="1">
      <c r="A301" s="30"/>
      <c r="B301" s="32" t="s">
        <v>40</v>
      </c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s="26" customFormat="1">
      <c r="A302" s="30">
        <v>311</v>
      </c>
      <c r="B302" s="31" t="s">
        <v>47</v>
      </c>
      <c r="D302" s="29">
        <v>20690859.590000004</v>
      </c>
      <c r="H302" s="55">
        <v>637</v>
      </c>
      <c r="I302" s="55"/>
      <c r="J302" s="54">
        <v>97.75</v>
      </c>
      <c r="L302" s="33">
        <f>((D302/$D$334)*62267000)</f>
        <v>1705897.155688033</v>
      </c>
    </row>
    <row r="303" spans="1:12" s="26" customFormat="1">
      <c r="A303" s="30">
        <v>312</v>
      </c>
      <c r="B303" s="31" t="s">
        <v>48</v>
      </c>
      <c r="D303" s="29">
        <v>142028838.34999999</v>
      </c>
      <c r="H303" s="55">
        <v>637</v>
      </c>
      <c r="I303" s="55"/>
      <c r="J303" s="54">
        <v>97.75</v>
      </c>
      <c r="L303" s="33">
        <f>((D303/$D$334)*62267000)</f>
        <v>11709836.911949215</v>
      </c>
    </row>
    <row r="304" spans="1:12" s="26" customFormat="1">
      <c r="A304" s="30">
        <v>314</v>
      </c>
      <c r="B304" s="31" t="s">
        <v>49</v>
      </c>
      <c r="D304" s="29">
        <v>17545722.349999998</v>
      </c>
      <c r="H304" s="55">
        <v>637</v>
      </c>
      <c r="I304" s="55"/>
      <c r="J304" s="54">
        <v>97.75</v>
      </c>
      <c r="L304" s="33">
        <f>((D304/$D$334)*62267000)</f>
        <v>1446590.3517040368</v>
      </c>
    </row>
    <row r="305" spans="1:12" s="26" customFormat="1">
      <c r="A305" s="30">
        <v>315</v>
      </c>
      <c r="B305" s="31" t="s">
        <v>50</v>
      </c>
      <c r="D305" s="29">
        <v>20491091.390000001</v>
      </c>
      <c r="H305" s="55">
        <v>637</v>
      </c>
      <c r="I305" s="55"/>
      <c r="J305" s="54">
        <v>97.75</v>
      </c>
      <c r="L305" s="33">
        <f>((D305/$D$334)*62267000)</f>
        <v>1689426.887611707</v>
      </c>
    </row>
    <row r="306" spans="1:12" s="26" customFormat="1">
      <c r="A306" s="30">
        <v>316</v>
      </c>
      <c r="B306" s="31" t="s">
        <v>51</v>
      </c>
      <c r="D306" s="36">
        <v>65694.97</v>
      </c>
      <c r="H306" s="55">
        <v>637</v>
      </c>
      <c r="I306" s="55"/>
      <c r="J306" s="54">
        <v>97.75</v>
      </c>
      <c r="L306" s="37">
        <f>((D306/$D$334)*62267000)</f>
        <v>5416.3463812868413</v>
      </c>
    </row>
    <row r="307" spans="1:12" s="26" customFormat="1">
      <c r="A307" s="30"/>
      <c r="B307" s="25" t="s">
        <v>136</v>
      </c>
      <c r="D307" s="27">
        <f>+SUBTOTAL(9,D302:D306)</f>
        <v>200822206.65000001</v>
      </c>
      <c r="E307" s="28"/>
      <c r="F307" s="28"/>
      <c r="G307" s="28"/>
      <c r="H307" s="55"/>
      <c r="I307" s="55"/>
      <c r="J307" s="54"/>
      <c r="K307" s="28"/>
      <c r="L307" s="27">
        <f>+SUBTOTAL(9,L302:L306)</f>
        <v>16557167.653334279</v>
      </c>
    </row>
    <row r="308" spans="1:12" s="26" customFormat="1">
      <c r="A308" s="30"/>
      <c r="B308" s="31"/>
      <c r="D308" s="29"/>
      <c r="E308" s="29"/>
      <c r="F308" s="29"/>
      <c r="G308" s="29"/>
      <c r="H308" s="55"/>
      <c r="I308" s="55"/>
      <c r="J308" s="54"/>
      <c r="K308" s="29"/>
      <c r="L308" s="29"/>
    </row>
    <row r="309" spans="1:12" s="26" customFormat="1">
      <c r="A309" s="30"/>
      <c r="B309" s="32" t="s">
        <v>41</v>
      </c>
      <c r="D309" s="29"/>
      <c r="E309" s="29"/>
      <c r="F309" s="29"/>
      <c r="G309" s="29"/>
      <c r="H309" s="55"/>
      <c r="I309" s="55"/>
      <c r="J309" s="54"/>
      <c r="K309" s="29"/>
      <c r="L309" s="29"/>
    </row>
    <row r="310" spans="1:12" s="26" customFormat="1">
      <c r="A310" s="30">
        <v>311</v>
      </c>
      <c r="B310" s="31" t="s">
        <v>47</v>
      </c>
      <c r="D310" s="29">
        <v>28879052.200000003</v>
      </c>
      <c r="H310" s="55">
        <v>637</v>
      </c>
      <c r="I310" s="55"/>
      <c r="J310" s="54">
        <v>97.75</v>
      </c>
      <c r="L310" s="33">
        <f>((D310/$D$334)*62267000)</f>
        <v>2380988.2229714668</v>
      </c>
    </row>
    <row r="311" spans="1:12" s="26" customFormat="1">
      <c r="A311" s="30">
        <v>312</v>
      </c>
      <c r="B311" s="31" t="s">
        <v>48</v>
      </c>
      <c r="D311" s="29">
        <v>167909209.88999996</v>
      </c>
      <c r="H311" s="55">
        <v>637</v>
      </c>
      <c r="I311" s="55"/>
      <c r="J311" s="54">
        <v>97.75</v>
      </c>
      <c r="L311" s="33">
        <f>((D311/$D$334)*62267000)</f>
        <v>13843593.221405445</v>
      </c>
    </row>
    <row r="312" spans="1:12" s="26" customFormat="1">
      <c r="A312" s="30">
        <v>314</v>
      </c>
      <c r="B312" s="31" t="s">
        <v>49</v>
      </c>
      <c r="D312" s="29">
        <v>20876887.27</v>
      </c>
      <c r="H312" s="55">
        <v>637</v>
      </c>
      <c r="I312" s="55"/>
      <c r="J312" s="54">
        <v>97.75</v>
      </c>
      <c r="L312" s="33">
        <f>((D312/$D$334)*62267000)</f>
        <v>1721234.5605363369</v>
      </c>
    </row>
    <row r="313" spans="1:12" s="26" customFormat="1">
      <c r="A313" s="30">
        <v>315</v>
      </c>
      <c r="B313" s="31" t="s">
        <v>50</v>
      </c>
      <c r="D313" s="29">
        <v>29582074.510000002</v>
      </c>
      <c r="H313" s="55">
        <v>637</v>
      </c>
      <c r="I313" s="55"/>
      <c r="J313" s="54">
        <v>97.75</v>
      </c>
      <c r="L313" s="33">
        <f>((D313/$D$334)*62267000)</f>
        <v>2438950.2304848642</v>
      </c>
    </row>
    <row r="314" spans="1:12" s="26" customFormat="1">
      <c r="A314" s="30">
        <v>316</v>
      </c>
      <c r="B314" s="31" t="s">
        <v>51</v>
      </c>
      <c r="D314" s="36">
        <v>279921.42</v>
      </c>
      <c r="H314" s="55">
        <v>637</v>
      </c>
      <c r="I314" s="55"/>
      <c r="J314" s="54">
        <v>97.75</v>
      </c>
      <c r="L314" s="37">
        <f>((D314/$D$334)*62267000)</f>
        <v>23078.652296540724</v>
      </c>
    </row>
    <row r="315" spans="1:12" s="26" customFormat="1">
      <c r="A315" s="30"/>
      <c r="B315" s="25" t="s">
        <v>137</v>
      </c>
      <c r="D315" s="27">
        <f>+SUBTOTAL(9,D310:D314)</f>
        <v>247527145.28999996</v>
      </c>
      <c r="E315" s="28"/>
      <c r="F315" s="28"/>
      <c r="G315" s="28"/>
      <c r="H315" s="55"/>
      <c r="I315" s="55"/>
      <c r="J315" s="54"/>
      <c r="K315" s="28"/>
      <c r="L315" s="27">
        <f>+SUBTOTAL(9,L310:L314)</f>
        <v>20407844.887694653</v>
      </c>
    </row>
    <row r="316" spans="1:12" s="26" customFormat="1">
      <c r="A316" s="30"/>
      <c r="B316" s="25"/>
      <c r="D316" s="29"/>
      <c r="E316" s="29"/>
      <c r="F316" s="29"/>
      <c r="G316" s="29"/>
      <c r="H316" s="55"/>
      <c r="I316" s="55"/>
      <c r="J316" s="54"/>
      <c r="K316" s="29"/>
      <c r="L316" s="29"/>
    </row>
    <row r="317" spans="1:12" s="26" customFormat="1">
      <c r="A317" s="30"/>
      <c r="B317" s="32" t="s">
        <v>42</v>
      </c>
      <c r="D317" s="29"/>
      <c r="E317" s="29"/>
      <c r="F317" s="29"/>
      <c r="G317" s="29"/>
      <c r="H317" s="55"/>
      <c r="I317" s="55"/>
      <c r="J317" s="54"/>
      <c r="K317" s="29"/>
      <c r="L317" s="29"/>
    </row>
    <row r="318" spans="1:12" s="26" customFormat="1">
      <c r="A318" s="30">
        <v>311</v>
      </c>
      <c r="B318" s="31" t="s">
        <v>47</v>
      </c>
      <c r="D318" s="29">
        <v>14168872.68</v>
      </c>
      <c r="H318" s="55">
        <v>637</v>
      </c>
      <c r="I318" s="55"/>
      <c r="J318" s="54">
        <v>97.75</v>
      </c>
      <c r="L318" s="33">
        <f>((D318/$D$334)*62267000)</f>
        <v>1168179.5770244205</v>
      </c>
    </row>
    <row r="319" spans="1:12" s="26" customFormat="1">
      <c r="A319" s="30">
        <v>312</v>
      </c>
      <c r="B319" s="31" t="s">
        <v>48</v>
      </c>
      <c r="D319" s="29">
        <v>145034276.77000001</v>
      </c>
      <c r="H319" s="55">
        <v>637</v>
      </c>
      <c r="I319" s="55"/>
      <c r="J319" s="54">
        <v>97.75</v>
      </c>
      <c r="L319" s="33">
        <f>((D319/$D$334)*62267000)</f>
        <v>11957625.981802622</v>
      </c>
    </row>
    <row r="320" spans="1:12" s="26" customFormat="1">
      <c r="A320" s="30">
        <v>314</v>
      </c>
      <c r="B320" s="31" t="s">
        <v>49</v>
      </c>
      <c r="D320" s="29">
        <v>38646561.609999992</v>
      </c>
      <c r="H320" s="55">
        <v>637</v>
      </c>
      <c r="I320" s="55"/>
      <c r="J320" s="54">
        <v>97.75</v>
      </c>
      <c r="L320" s="33">
        <f>((D320/$D$334)*62267000)</f>
        <v>3186289.0587438038</v>
      </c>
    </row>
    <row r="321" spans="1:12" s="26" customFormat="1">
      <c r="A321" s="30">
        <v>315</v>
      </c>
      <c r="B321" s="31" t="s">
        <v>50</v>
      </c>
      <c r="D321" s="29">
        <v>11394540.270000003</v>
      </c>
      <c r="H321" s="55">
        <v>637</v>
      </c>
      <c r="I321" s="55"/>
      <c r="J321" s="54">
        <v>97.75</v>
      </c>
      <c r="L321" s="33">
        <f>((D321/$D$334)*62267000)</f>
        <v>939444.48041975987</v>
      </c>
    </row>
    <row r="322" spans="1:12" s="26" customFormat="1">
      <c r="A322" s="30">
        <v>316</v>
      </c>
      <c r="B322" s="31" t="s">
        <v>51</v>
      </c>
      <c r="D322" s="36">
        <v>200606.06000000003</v>
      </c>
      <c r="H322" s="55">
        <v>637</v>
      </c>
      <c r="I322" s="55"/>
      <c r="J322" s="54">
        <v>97.75</v>
      </c>
      <c r="L322" s="37">
        <f>((D322/$D$334)*62267000)</f>
        <v>16539.347032888683</v>
      </c>
    </row>
    <row r="323" spans="1:12" s="26" customFormat="1">
      <c r="A323" s="30"/>
      <c r="B323" s="25" t="s">
        <v>138</v>
      </c>
      <c r="D323" s="27">
        <f>+SUBTOTAL(9,D318:D322)</f>
        <v>209444857.39000002</v>
      </c>
      <c r="E323" s="28"/>
      <c r="F323" s="28"/>
      <c r="G323" s="28"/>
      <c r="H323" s="55"/>
      <c r="I323" s="55"/>
      <c r="J323" s="54"/>
      <c r="K323" s="28"/>
      <c r="L323" s="27">
        <f>+SUBTOTAL(9,L318:L322)</f>
        <v>17268078.445023496</v>
      </c>
    </row>
    <row r="324" spans="1:12" s="26" customFormat="1">
      <c r="A324" s="30"/>
      <c r="B324" s="25"/>
      <c r="D324" s="29"/>
      <c r="E324" s="29"/>
      <c r="F324" s="29"/>
      <c r="G324" s="29"/>
      <c r="H324" s="55"/>
      <c r="I324" s="55"/>
      <c r="J324" s="54"/>
      <c r="K324" s="29"/>
      <c r="L324" s="29"/>
    </row>
    <row r="325" spans="1:12" s="26" customFormat="1">
      <c r="A325" s="30"/>
      <c r="B325" s="25"/>
      <c r="D325" s="29"/>
      <c r="E325" s="29"/>
      <c r="F325" s="29"/>
      <c r="G325" s="29"/>
      <c r="H325" s="55"/>
      <c r="I325" s="55"/>
      <c r="J325" s="54"/>
      <c r="K325" s="29"/>
      <c r="L325" s="29"/>
    </row>
    <row r="326" spans="1:12" s="26" customFormat="1">
      <c r="A326" s="30"/>
      <c r="B326" s="32" t="s">
        <v>43</v>
      </c>
      <c r="D326" s="29"/>
      <c r="E326" s="29"/>
      <c r="F326" s="29"/>
      <c r="G326" s="29"/>
      <c r="H326" s="55"/>
      <c r="I326" s="55"/>
      <c r="J326" s="54"/>
      <c r="K326" s="29"/>
      <c r="L326" s="29"/>
    </row>
    <row r="327" spans="1:12" s="26" customFormat="1">
      <c r="A327" s="30">
        <v>311</v>
      </c>
      <c r="B327" s="31" t="s">
        <v>47</v>
      </c>
      <c r="D327" s="29">
        <v>59035206.24000001</v>
      </c>
      <c r="H327" s="55">
        <v>637</v>
      </c>
      <c r="I327" s="55"/>
      <c r="J327" s="54">
        <v>97.75</v>
      </c>
      <c r="L327" s="33">
        <f>((D327/$D$334)*62267000)</f>
        <v>4867269.5289539881</v>
      </c>
    </row>
    <row r="328" spans="1:12" s="26" customFormat="1">
      <c r="A328" s="30">
        <v>312</v>
      </c>
      <c r="B328" s="31" t="s">
        <v>48</v>
      </c>
      <c r="D328" s="29">
        <v>32364861.459999997</v>
      </c>
      <c r="H328" s="55">
        <v>637</v>
      </c>
      <c r="I328" s="55"/>
      <c r="J328" s="54">
        <v>97.75</v>
      </c>
      <c r="L328" s="33">
        <f>((D328/$D$334)*62267000)</f>
        <v>2668382.3776724604</v>
      </c>
    </row>
    <row r="329" spans="1:12" s="26" customFormat="1">
      <c r="A329" s="30">
        <v>314</v>
      </c>
      <c r="B329" s="31" t="s">
        <v>49</v>
      </c>
      <c r="D329" s="29">
        <v>1149867.6399999999</v>
      </c>
      <c r="H329" s="55">
        <v>637</v>
      </c>
      <c r="I329" s="55"/>
      <c r="J329" s="54">
        <v>97.75</v>
      </c>
      <c r="L329" s="33">
        <f>((D329/$D$334)*62267000)</f>
        <v>94803.018113454353</v>
      </c>
    </row>
    <row r="330" spans="1:12" s="26" customFormat="1">
      <c r="A330" s="30">
        <v>315</v>
      </c>
      <c r="B330" s="31" t="s">
        <v>50</v>
      </c>
      <c r="D330" s="29">
        <v>3504710.64</v>
      </c>
      <c r="H330" s="55">
        <v>637</v>
      </c>
      <c r="I330" s="55"/>
      <c r="J330" s="54">
        <v>97.75</v>
      </c>
      <c r="L330" s="33">
        <f>((D330/$D$334)*62267000)</f>
        <v>288952.51481843268</v>
      </c>
    </row>
    <row r="331" spans="1:12" s="26" customFormat="1">
      <c r="A331" s="30">
        <v>316</v>
      </c>
      <c r="B331" s="31" t="s">
        <v>51</v>
      </c>
      <c r="D331" s="36">
        <v>1388791.81</v>
      </c>
      <c r="H331" s="55">
        <v>637</v>
      </c>
      <c r="I331" s="55"/>
      <c r="J331" s="54">
        <v>97.75</v>
      </c>
      <c r="L331" s="37">
        <f>((D331/$D$334)*62267000)</f>
        <v>114501.57438924628</v>
      </c>
    </row>
    <row r="332" spans="1:12" s="26" customFormat="1">
      <c r="A332" s="30"/>
      <c r="B332" s="25" t="s">
        <v>139</v>
      </c>
      <c r="D332" s="46">
        <f>+SUBTOTAL(9,D327:D331)</f>
        <v>97443437.790000007</v>
      </c>
      <c r="E332" s="28"/>
      <c r="F332" s="28"/>
      <c r="G332" s="28"/>
      <c r="H332" s="28"/>
      <c r="I332" s="28"/>
      <c r="J332" s="28"/>
      <c r="K332" s="28"/>
      <c r="L332" s="46">
        <f>+SUBTOTAL(9,L327:L331)</f>
        <v>8033909.0139475819</v>
      </c>
    </row>
    <row r="333" spans="1:12" s="26" customFormat="1">
      <c r="A333" s="30"/>
      <c r="B333" s="25"/>
      <c r="D333" s="27"/>
      <c r="E333" s="28"/>
      <c r="F333" s="28"/>
      <c r="G333" s="28"/>
      <c r="H333" s="28"/>
      <c r="I333" s="28"/>
      <c r="J333" s="28"/>
      <c r="K333" s="28"/>
      <c r="L333" s="27"/>
    </row>
    <row r="334" spans="1:12" s="26" customFormat="1">
      <c r="A334" s="38" t="s">
        <v>140</v>
      </c>
      <c r="B334" s="25"/>
      <c r="D334" s="39">
        <f>+SUBTOTAL(9,D301:D333)</f>
        <v>755237647.11999989</v>
      </c>
      <c r="E334" s="28"/>
      <c r="F334" s="28"/>
      <c r="G334" s="28"/>
      <c r="H334" s="28"/>
      <c r="I334" s="28"/>
      <c r="J334" s="40"/>
      <c r="K334" s="28"/>
      <c r="L334" s="39">
        <f>+SUBTOTAL(9,L301:L333)</f>
        <v>62267000.000000022</v>
      </c>
    </row>
    <row r="335" spans="1:12" s="26" customFormat="1">
      <c r="A335" s="30"/>
      <c r="B335" s="25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s="26" customFormat="1">
      <c r="A336" s="30"/>
      <c r="B336" s="25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s="26" customFormat="1">
      <c r="A337" s="24" t="s">
        <v>141</v>
      </c>
      <c r="B337" s="25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s="26" customFormat="1">
      <c r="A338" s="30"/>
      <c r="B338" s="25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s="26" customFormat="1">
      <c r="A339" s="30"/>
      <c r="B339" s="32" t="s">
        <v>6</v>
      </c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s="26" customFormat="1">
      <c r="A340" s="30">
        <v>311</v>
      </c>
      <c r="B340" s="31" t="s">
        <v>47</v>
      </c>
      <c r="D340" s="29">
        <v>47719575.109999992</v>
      </c>
      <c r="H340" s="55">
        <v>268</v>
      </c>
      <c r="I340" s="55"/>
      <c r="J340" s="54">
        <v>26.634328358208954</v>
      </c>
      <c r="L340" s="33">
        <f>((D340/$D$346)*7138000)</f>
        <v>923108.50623577193</v>
      </c>
    </row>
    <row r="341" spans="1:12" s="26" customFormat="1">
      <c r="A341" s="30">
        <v>312</v>
      </c>
      <c r="B341" s="31" t="s">
        <v>48</v>
      </c>
      <c r="D341" s="29">
        <v>248083646.12</v>
      </c>
      <c r="H341" s="55">
        <v>268</v>
      </c>
      <c r="I341" s="55"/>
      <c r="J341" s="54">
        <v>26.634328358208954</v>
      </c>
      <c r="L341" s="33">
        <f>((D341/$D$346)*7138000)</f>
        <v>4799039.460503635</v>
      </c>
    </row>
    <row r="342" spans="1:12" s="26" customFormat="1">
      <c r="A342" s="30">
        <v>314</v>
      </c>
      <c r="B342" s="31" t="s">
        <v>49</v>
      </c>
      <c r="D342" s="29">
        <v>46792677.600000001</v>
      </c>
      <c r="H342" s="55">
        <v>268</v>
      </c>
      <c r="I342" s="55"/>
      <c r="J342" s="54">
        <v>26.634328358208954</v>
      </c>
      <c r="L342" s="33">
        <f>((D342/$D$346)*7138000)</f>
        <v>905178.19202158588</v>
      </c>
    </row>
    <row r="343" spans="1:12" s="26" customFormat="1">
      <c r="A343" s="30">
        <v>315</v>
      </c>
      <c r="B343" s="31" t="s">
        <v>50</v>
      </c>
      <c r="D343" s="29">
        <v>25530872.040000007</v>
      </c>
      <c r="H343" s="55">
        <v>268</v>
      </c>
      <c r="I343" s="55"/>
      <c r="J343" s="54">
        <v>26.634328358208954</v>
      </c>
      <c r="L343" s="33">
        <f>((D343/$D$346)*7138000)</f>
        <v>493880.44837813819</v>
      </c>
    </row>
    <row r="344" spans="1:12" s="26" customFormat="1">
      <c r="A344" s="30">
        <v>316</v>
      </c>
      <c r="B344" s="31" t="s">
        <v>51</v>
      </c>
      <c r="D344" s="36">
        <v>868124.99999999988</v>
      </c>
      <c r="H344" s="55">
        <v>268</v>
      </c>
      <c r="I344" s="55"/>
      <c r="J344" s="54">
        <v>26.634328358208954</v>
      </c>
      <c r="L344" s="37">
        <f>((D344/$D$346)*7138000)</f>
        <v>16793.392860868025</v>
      </c>
    </row>
    <row r="345" spans="1:12" s="26" customFormat="1">
      <c r="A345" s="30"/>
      <c r="B345" s="25"/>
      <c r="D345" s="27"/>
      <c r="E345" s="28"/>
      <c r="F345" s="28"/>
      <c r="G345" s="28"/>
      <c r="H345" s="28"/>
      <c r="I345" s="28"/>
      <c r="J345" s="28"/>
      <c r="K345" s="28"/>
      <c r="L345" s="27"/>
    </row>
    <row r="346" spans="1:12" s="26" customFormat="1">
      <c r="A346" s="38" t="s">
        <v>142</v>
      </c>
      <c r="B346" s="25"/>
      <c r="D346" s="39">
        <f>+SUBTOTAL(9,D340:D345)</f>
        <v>368994895.87000006</v>
      </c>
      <c r="E346" s="28"/>
      <c r="F346" s="28"/>
      <c r="G346" s="28"/>
      <c r="H346" s="28"/>
      <c r="I346" s="28"/>
      <c r="J346" s="40"/>
      <c r="K346" s="28"/>
      <c r="L346" s="39">
        <f>+SUBTOTAL(9,L340:L345)</f>
        <v>7137999.9999999991</v>
      </c>
    </row>
    <row r="347" spans="1:12" s="26" customFormat="1">
      <c r="A347" s="30"/>
      <c r="B347" s="25"/>
      <c r="D347" s="27"/>
      <c r="E347" s="28"/>
      <c r="F347" s="28"/>
      <c r="G347" s="28"/>
      <c r="H347" s="28"/>
      <c r="I347" s="28"/>
      <c r="J347" s="28"/>
      <c r="K347" s="28"/>
      <c r="L347" s="27"/>
    </row>
    <row r="348" spans="1:12" s="26" customFormat="1">
      <c r="A348" s="30"/>
      <c r="B348" s="25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s="26" customFormat="1">
      <c r="A349" s="24" t="s">
        <v>143</v>
      </c>
      <c r="B349" s="25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s="26" customFormat="1">
      <c r="A350" s="24"/>
      <c r="B350" s="25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s="26" customFormat="1">
      <c r="A351" s="24"/>
      <c r="B351" s="32" t="s">
        <v>86</v>
      </c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s="26" customFormat="1">
      <c r="A352" s="30">
        <v>311</v>
      </c>
      <c r="B352" s="31" t="s">
        <v>47</v>
      </c>
      <c r="D352" s="29">
        <v>242417.45</v>
      </c>
      <c r="H352" s="55">
        <v>33</v>
      </c>
      <c r="I352" s="55"/>
      <c r="J352" s="54">
        <v>139.30000000000001</v>
      </c>
      <c r="L352" s="33">
        <f>((D352/$D$356)*2140000)</f>
        <v>15341.777466341437</v>
      </c>
    </row>
    <row r="353" spans="1:12" s="26" customFormat="1">
      <c r="A353" s="30">
        <v>312</v>
      </c>
      <c r="B353" s="31" t="s">
        <v>48</v>
      </c>
      <c r="D353" s="29">
        <v>32469199.159999996</v>
      </c>
      <c r="H353" s="55">
        <v>33</v>
      </c>
      <c r="I353" s="55"/>
      <c r="J353" s="54">
        <v>139.30000000000001</v>
      </c>
      <c r="L353" s="33">
        <f t="shared" ref="L353:L355" si="18">((D353/$D$356)*2140000)</f>
        <v>2054865.3903546969</v>
      </c>
    </row>
    <row r="354" spans="1:12" s="26" customFormat="1">
      <c r="A354" s="30">
        <v>315</v>
      </c>
      <c r="B354" s="31" t="s">
        <v>50</v>
      </c>
      <c r="D354" s="29">
        <v>1007352.87</v>
      </c>
      <c r="H354" s="55">
        <v>33</v>
      </c>
      <c r="I354" s="55"/>
      <c r="J354" s="54">
        <v>139.30000000000001</v>
      </c>
      <c r="L354" s="33">
        <f t="shared" si="18"/>
        <v>63751.943441449344</v>
      </c>
    </row>
    <row r="355" spans="1:12" s="26" customFormat="1">
      <c r="A355" s="30">
        <v>316</v>
      </c>
      <c r="B355" s="31" t="s">
        <v>51</v>
      </c>
      <c r="D355" s="36">
        <v>95452.88</v>
      </c>
      <c r="H355" s="55">
        <v>33</v>
      </c>
      <c r="I355" s="55"/>
      <c r="J355" s="54">
        <v>139.30000000000001</v>
      </c>
      <c r="L355" s="37">
        <f t="shared" si="18"/>
        <v>6040.8887375120612</v>
      </c>
    </row>
    <row r="356" spans="1:12" s="26" customFormat="1">
      <c r="A356" s="24"/>
      <c r="B356" s="25" t="s">
        <v>144</v>
      </c>
      <c r="D356" s="52">
        <f>SUBTOTAL(9,D351:D355)</f>
        <v>33814422.359999999</v>
      </c>
      <c r="E356" s="29"/>
      <c r="F356" s="29"/>
      <c r="G356" s="29"/>
      <c r="H356" s="55"/>
      <c r="I356" s="55"/>
      <c r="J356" s="54"/>
      <c r="K356" s="29"/>
      <c r="L356" s="52">
        <f>SUBTOTAL(9,L351:L355)</f>
        <v>2140000</v>
      </c>
    </row>
    <row r="357" spans="1:12" s="26" customFormat="1">
      <c r="A357" s="30"/>
      <c r="B357" s="25"/>
      <c r="D357" s="29"/>
      <c r="E357" s="29"/>
      <c r="F357" s="29"/>
      <c r="G357" s="29"/>
      <c r="H357" s="55"/>
      <c r="I357" s="55"/>
      <c r="J357" s="54"/>
      <c r="K357" s="29"/>
      <c r="L357" s="29"/>
    </row>
    <row r="358" spans="1:12" s="26" customFormat="1">
      <c r="A358" s="30"/>
      <c r="B358" s="32" t="s">
        <v>44</v>
      </c>
      <c r="D358" s="29"/>
      <c r="E358" s="29"/>
      <c r="F358" s="29"/>
      <c r="G358" s="29"/>
      <c r="H358" s="55"/>
      <c r="I358" s="55"/>
      <c r="J358" s="54"/>
      <c r="K358" s="29"/>
      <c r="L358" s="29"/>
    </row>
    <row r="359" spans="1:12" s="26" customFormat="1">
      <c r="A359" s="30">
        <v>311</v>
      </c>
      <c r="B359" s="31" t="s">
        <v>47</v>
      </c>
      <c r="D359" s="29">
        <v>6151973.7599999998</v>
      </c>
      <c r="H359" s="55">
        <v>33</v>
      </c>
      <c r="I359" s="55"/>
      <c r="J359" s="54">
        <v>139.30000000000001</v>
      </c>
      <c r="L359" s="33">
        <f>((D359/($D$364+$D$372+$D$380)*4599000))</f>
        <v>482461.31256272562</v>
      </c>
    </row>
    <row r="360" spans="1:12" s="26" customFormat="1">
      <c r="A360" s="30">
        <v>312</v>
      </c>
      <c r="B360" s="31" t="s">
        <v>48</v>
      </c>
      <c r="D360" s="29">
        <v>10122863.689999998</v>
      </c>
      <c r="H360" s="55">
        <v>33</v>
      </c>
      <c r="I360" s="55"/>
      <c r="J360" s="54">
        <v>139.30000000000001</v>
      </c>
      <c r="L360" s="33">
        <f t="shared" ref="L360:L363" si="19">((D360/($D$364+$D$372+$D$380)*4599000))</f>
        <v>793873.68888435489</v>
      </c>
    </row>
    <row r="361" spans="1:12" s="26" customFormat="1">
      <c r="A361" s="30">
        <v>314</v>
      </c>
      <c r="B361" s="31" t="s">
        <v>49</v>
      </c>
      <c r="D361" s="29">
        <v>12754939.27</v>
      </c>
      <c r="H361" s="55">
        <v>33</v>
      </c>
      <c r="I361" s="55"/>
      <c r="J361" s="54">
        <v>139.30000000000001</v>
      </c>
      <c r="L361" s="33">
        <f t="shared" si="19"/>
        <v>1000291.123130872</v>
      </c>
    </row>
    <row r="362" spans="1:12" s="26" customFormat="1">
      <c r="A362" s="30">
        <v>315</v>
      </c>
      <c r="B362" s="31" t="s">
        <v>50</v>
      </c>
      <c r="D362" s="29">
        <v>4586407.9899999993</v>
      </c>
      <c r="H362" s="55">
        <v>33</v>
      </c>
      <c r="I362" s="55"/>
      <c r="J362" s="54">
        <v>139.30000000000001</v>
      </c>
      <c r="L362" s="33">
        <f t="shared" si="19"/>
        <v>359683.65684374637</v>
      </c>
    </row>
    <row r="363" spans="1:12" s="26" customFormat="1">
      <c r="A363" s="30">
        <v>316</v>
      </c>
      <c r="B363" s="31" t="s">
        <v>51</v>
      </c>
      <c r="D363" s="36">
        <v>454029.15</v>
      </c>
      <c r="H363" s="55">
        <v>33</v>
      </c>
      <c r="I363" s="55"/>
      <c r="J363" s="54">
        <v>139.30000000000001</v>
      </c>
      <c r="L363" s="37">
        <f t="shared" si="19"/>
        <v>35606.702530983915</v>
      </c>
    </row>
    <row r="364" spans="1:12" s="26" customFormat="1">
      <c r="A364" s="30"/>
      <c r="B364" s="25" t="s">
        <v>145</v>
      </c>
      <c r="D364" s="27">
        <f>+SUBTOTAL(9,D359:D363)</f>
        <v>34070213.859999999</v>
      </c>
      <c r="E364" s="28"/>
      <c r="F364" s="28"/>
      <c r="G364" s="28"/>
      <c r="H364" s="55"/>
      <c r="I364" s="55"/>
      <c r="J364" s="54"/>
      <c r="K364" s="28"/>
      <c r="L364" s="27">
        <f>+SUBTOTAL(9,L359:L363)</f>
        <v>2671916.4839526829</v>
      </c>
    </row>
    <row r="365" spans="1:12" s="26" customFormat="1">
      <c r="A365" s="30"/>
      <c r="B365" s="25"/>
      <c r="D365" s="29"/>
      <c r="E365" s="29"/>
      <c r="F365" s="29"/>
      <c r="G365" s="29"/>
      <c r="H365" s="55"/>
      <c r="I365" s="55"/>
      <c r="J365" s="54"/>
      <c r="K365" s="29"/>
      <c r="L365" s="29"/>
    </row>
    <row r="366" spans="1:12" s="26" customFormat="1">
      <c r="A366" s="30"/>
      <c r="B366" s="32" t="s">
        <v>45</v>
      </c>
      <c r="D366" s="29"/>
      <c r="E366" s="29"/>
      <c r="F366" s="29"/>
      <c r="G366" s="29"/>
      <c r="H366" s="55"/>
      <c r="I366" s="55"/>
      <c r="J366" s="54"/>
      <c r="K366" s="29"/>
      <c r="L366" s="29"/>
    </row>
    <row r="367" spans="1:12" s="26" customFormat="1">
      <c r="A367" s="30">
        <v>311</v>
      </c>
      <c r="B367" s="31" t="s">
        <v>47</v>
      </c>
      <c r="D367" s="29">
        <v>665220.91</v>
      </c>
      <c r="H367" s="55">
        <v>33</v>
      </c>
      <c r="I367" s="55"/>
      <c r="J367" s="54">
        <v>139.30000000000001</v>
      </c>
      <c r="L367" s="33">
        <f t="shared" ref="L367:L371" si="20">((D367/($D$364+$D$372+$D$380)*4599000))</f>
        <v>52169.168124470474</v>
      </c>
    </row>
    <row r="368" spans="1:12" s="26" customFormat="1">
      <c r="A368" s="30">
        <v>312</v>
      </c>
      <c r="B368" s="31" t="s">
        <v>48</v>
      </c>
      <c r="D368" s="29">
        <v>6826163.9299999997</v>
      </c>
      <c r="H368" s="55">
        <v>33</v>
      </c>
      <c r="I368" s="55"/>
      <c r="J368" s="54">
        <v>139.30000000000001</v>
      </c>
      <c r="L368" s="33">
        <f t="shared" si="20"/>
        <v>535333.88436236326</v>
      </c>
    </row>
    <row r="369" spans="1:12" s="26" customFormat="1">
      <c r="A369" s="30">
        <v>314</v>
      </c>
      <c r="B369" s="31" t="s">
        <v>49</v>
      </c>
      <c r="D369" s="29">
        <v>13290319.640000001</v>
      </c>
      <c r="H369" s="55">
        <v>33</v>
      </c>
      <c r="I369" s="55"/>
      <c r="J369" s="54">
        <v>139.30000000000001</v>
      </c>
      <c r="L369" s="33">
        <f t="shared" si="20"/>
        <v>1042277.6994895004</v>
      </c>
    </row>
    <row r="370" spans="1:12" s="26" customFormat="1">
      <c r="A370" s="30">
        <v>315</v>
      </c>
      <c r="B370" s="31" t="s">
        <v>50</v>
      </c>
      <c r="D370" s="29">
        <v>2365581.87</v>
      </c>
      <c r="H370" s="55">
        <v>33</v>
      </c>
      <c r="I370" s="55"/>
      <c r="J370" s="54">
        <v>139.30000000000001</v>
      </c>
      <c r="L370" s="33">
        <f t="shared" si="20"/>
        <v>185517.97821302593</v>
      </c>
    </row>
    <row r="371" spans="1:12" s="26" customFormat="1">
      <c r="A371" s="30">
        <v>316</v>
      </c>
      <c r="B371" s="31" t="s">
        <v>51</v>
      </c>
      <c r="D371" s="36">
        <v>391240.58</v>
      </c>
      <c r="H371" s="55">
        <v>33</v>
      </c>
      <c r="I371" s="55"/>
      <c r="J371" s="54">
        <v>139.30000000000001</v>
      </c>
      <c r="L371" s="37">
        <f t="shared" si="20"/>
        <v>30682.582715470176</v>
      </c>
    </row>
    <row r="372" spans="1:12" s="26" customFormat="1">
      <c r="A372" s="30"/>
      <c r="B372" s="25" t="s">
        <v>146</v>
      </c>
      <c r="D372" s="27">
        <f>+SUBTOTAL(9,D367:D371)</f>
        <v>23538526.93</v>
      </c>
      <c r="E372" s="28"/>
      <c r="F372" s="28"/>
      <c r="G372" s="28"/>
      <c r="H372" s="55"/>
      <c r="I372" s="55"/>
      <c r="J372" s="54"/>
      <c r="K372" s="28"/>
      <c r="L372" s="27">
        <f>+SUBTOTAL(9,L367:L371)</f>
        <v>1845981.3129048301</v>
      </c>
    </row>
    <row r="373" spans="1:12" s="26" customFormat="1">
      <c r="A373" s="30"/>
      <c r="B373" s="25"/>
      <c r="D373" s="29"/>
      <c r="E373" s="29"/>
      <c r="F373" s="29"/>
      <c r="G373" s="29"/>
      <c r="H373" s="55"/>
      <c r="I373" s="55"/>
      <c r="J373" s="54"/>
      <c r="K373" s="29"/>
      <c r="L373" s="29"/>
    </row>
    <row r="374" spans="1:12" s="26" customFormat="1">
      <c r="A374" s="30"/>
      <c r="B374" s="25"/>
      <c r="D374" s="29"/>
      <c r="E374" s="29"/>
      <c r="F374" s="29"/>
      <c r="G374" s="29"/>
      <c r="H374" s="55"/>
      <c r="I374" s="55"/>
      <c r="J374" s="54"/>
      <c r="K374" s="29"/>
      <c r="L374" s="29"/>
    </row>
    <row r="375" spans="1:12" s="26" customFormat="1">
      <c r="A375" s="30"/>
      <c r="B375" s="32" t="s">
        <v>46</v>
      </c>
      <c r="D375" s="29"/>
      <c r="E375" s="29"/>
      <c r="F375" s="29"/>
      <c r="G375" s="29"/>
      <c r="H375" s="55"/>
      <c r="I375" s="55"/>
      <c r="J375" s="54"/>
      <c r="K375" s="29"/>
      <c r="L375" s="29"/>
    </row>
    <row r="376" spans="1:12" s="26" customFormat="1">
      <c r="A376" s="30">
        <v>311</v>
      </c>
      <c r="B376" s="31" t="s">
        <v>47</v>
      </c>
      <c r="D376" s="29">
        <v>716131.85999999987</v>
      </c>
      <c r="H376" s="55">
        <v>33</v>
      </c>
      <c r="I376" s="55"/>
      <c r="J376" s="54">
        <v>139.30000000000001</v>
      </c>
      <c r="L376" s="33">
        <f t="shared" ref="L376:L379" si="21">((D376/($D$364+$D$372+$D$380)*4599000))</f>
        <v>56161.799549610892</v>
      </c>
    </row>
    <row r="377" spans="1:12" s="26" customFormat="1">
      <c r="A377" s="30">
        <v>312</v>
      </c>
      <c r="B377" s="31" t="s">
        <v>48</v>
      </c>
      <c r="D377" s="29">
        <v>231659.53</v>
      </c>
      <c r="H377" s="55">
        <v>33</v>
      </c>
      <c r="I377" s="55"/>
      <c r="J377" s="54">
        <v>139.30000000000001</v>
      </c>
      <c r="L377" s="33">
        <f t="shared" si="21"/>
        <v>18167.626402792739</v>
      </c>
    </row>
    <row r="378" spans="1:12" s="26" customFormat="1">
      <c r="A378" s="30">
        <v>315</v>
      </c>
      <c r="B378" s="31" t="s">
        <v>50</v>
      </c>
      <c r="D378" s="29">
        <v>41137.43</v>
      </c>
      <c r="H378" s="55">
        <v>33</v>
      </c>
      <c r="I378" s="55"/>
      <c r="J378" s="54">
        <v>139.30000000000001</v>
      </c>
      <c r="L378" s="33">
        <f t="shared" si="21"/>
        <v>3226.1546046089197</v>
      </c>
    </row>
    <row r="379" spans="1:12" s="26" customFormat="1">
      <c r="A379" s="30">
        <v>316</v>
      </c>
      <c r="B379" s="31" t="s">
        <v>51</v>
      </c>
      <c r="D379" s="36">
        <v>45223.79</v>
      </c>
      <c r="H379" s="55">
        <v>33</v>
      </c>
      <c r="I379" s="55"/>
      <c r="J379" s="54">
        <v>139.30000000000001</v>
      </c>
      <c r="L379" s="37">
        <f t="shared" si="21"/>
        <v>3546.6225854742702</v>
      </c>
    </row>
    <row r="380" spans="1:12" s="26" customFormat="1">
      <c r="A380" s="30"/>
      <c r="B380" s="25" t="s">
        <v>147</v>
      </c>
      <c r="D380" s="46">
        <f>+SUBTOTAL(9,D376:D379)</f>
        <v>1034152.61</v>
      </c>
      <c r="E380" s="28"/>
      <c r="F380" s="28"/>
      <c r="G380" s="28"/>
      <c r="H380" s="28"/>
      <c r="I380" s="28"/>
      <c r="J380" s="28"/>
      <c r="K380" s="28"/>
      <c r="L380" s="46">
        <f>+SUBTOTAL(9,L376:L379)</f>
        <v>81102.203142486818</v>
      </c>
    </row>
    <row r="381" spans="1:12" s="26" customFormat="1">
      <c r="A381" s="30"/>
      <c r="B381" s="25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1:12" s="26" customFormat="1">
      <c r="A382" s="38" t="s">
        <v>148</v>
      </c>
      <c r="B382" s="25"/>
      <c r="D382" s="36">
        <f>+SUBTOTAL(9,D351:D381)</f>
        <v>92457315.76000002</v>
      </c>
      <c r="E382" s="29"/>
      <c r="F382" s="29"/>
      <c r="G382" s="29"/>
      <c r="H382" s="28"/>
      <c r="I382" s="28"/>
      <c r="J382" s="28"/>
      <c r="K382" s="29"/>
      <c r="L382" s="36">
        <f>+SUBTOTAL(9,L351:L381)</f>
        <v>6739000.0000000009</v>
      </c>
    </row>
    <row r="383" spans="1:12" s="26" customFormat="1">
      <c r="A383" s="30"/>
      <c r="B383" s="25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1:12" s="26" customFormat="1" ht="13.5" thickBot="1">
      <c r="A384" s="43" t="s">
        <v>85</v>
      </c>
      <c r="B384" s="25"/>
      <c r="D384" s="47">
        <f>+SUBTOTAL(9,D13:D383)</f>
        <v>6212841994.1900015</v>
      </c>
      <c r="E384" s="29"/>
      <c r="F384" s="29"/>
      <c r="G384" s="29"/>
      <c r="H384" s="29"/>
      <c r="I384" s="29"/>
      <c r="J384" s="29"/>
      <c r="K384" s="29"/>
      <c r="L384" s="47">
        <f>+SUBTOTAL(9,L13:L383)</f>
        <v>289872999.99999994</v>
      </c>
    </row>
    <row r="385" spans="1:12" s="17" customFormat="1" ht="13.5" thickTop="1">
      <c r="A385" s="21"/>
      <c r="B385" s="22"/>
      <c r="D385" s="12"/>
      <c r="E385" s="12"/>
      <c r="F385" s="12"/>
      <c r="G385" s="12"/>
      <c r="H385" s="12"/>
      <c r="I385" s="12"/>
      <c r="J385" s="12"/>
      <c r="K385" s="12"/>
      <c r="L385" s="29"/>
    </row>
    <row r="386" spans="1:12">
      <c r="A386" s="21"/>
      <c r="B386" s="22"/>
    </row>
    <row r="387" spans="1:12">
      <c r="A387" s="20" t="s">
        <v>52</v>
      </c>
      <c r="B387" s="22"/>
    </row>
    <row r="388" spans="1:12">
      <c r="A388" s="20"/>
      <c r="B388" s="48" t="s">
        <v>53</v>
      </c>
    </row>
    <row r="389" spans="1:12">
      <c r="A389" s="30">
        <v>341</v>
      </c>
      <c r="B389" s="31" t="s">
        <v>47</v>
      </c>
      <c r="C389" s="26"/>
      <c r="D389" s="29">
        <v>23073922.750000004</v>
      </c>
      <c r="E389" s="26"/>
      <c r="F389" s="26"/>
      <c r="G389" s="26"/>
      <c r="H389" s="55">
        <v>518</v>
      </c>
      <c r="I389" s="55"/>
      <c r="J389" s="55">
        <v>10</v>
      </c>
      <c r="K389" s="26"/>
      <c r="L389" s="29">
        <f>(D389/$D$395)*H389*(J389*1000)</f>
        <v>497650.32339245238</v>
      </c>
    </row>
    <row r="390" spans="1:12">
      <c r="A390" s="21">
        <v>342</v>
      </c>
      <c r="B390" s="18" t="s">
        <v>78</v>
      </c>
      <c r="C390" s="17"/>
      <c r="D390" s="12">
        <v>1217143.67</v>
      </c>
      <c r="H390" s="55">
        <v>518</v>
      </c>
      <c r="I390" s="55"/>
      <c r="J390" s="55">
        <v>10</v>
      </c>
      <c r="L390" s="29">
        <f t="shared" ref="L390:L394" si="22">(D390/$D$395)*H390*(J390*1000)</f>
        <v>26250.930435769798</v>
      </c>
    </row>
    <row r="391" spans="1:12">
      <c r="A391" s="21">
        <v>343</v>
      </c>
      <c r="B391" s="18" t="s">
        <v>79</v>
      </c>
      <c r="C391" s="17"/>
      <c r="D391" s="29">
        <v>121965787.27999999</v>
      </c>
      <c r="H391" s="55">
        <v>518</v>
      </c>
      <c r="I391" s="55"/>
      <c r="J391" s="55">
        <v>10</v>
      </c>
      <c r="L391" s="29">
        <f t="shared" si="22"/>
        <v>2630515.5885427864</v>
      </c>
    </row>
    <row r="392" spans="1:12">
      <c r="A392" s="21">
        <v>344</v>
      </c>
      <c r="B392" s="18" t="s">
        <v>80</v>
      </c>
      <c r="C392" s="17"/>
      <c r="D392" s="12">
        <v>55276069.780000001</v>
      </c>
      <c r="H392" s="55">
        <v>518</v>
      </c>
      <c r="I392" s="55"/>
      <c r="J392" s="55">
        <v>10</v>
      </c>
      <c r="L392" s="29">
        <f t="shared" si="22"/>
        <v>1192175.0063881425</v>
      </c>
    </row>
    <row r="393" spans="1:12">
      <c r="A393" s="21">
        <v>345</v>
      </c>
      <c r="B393" s="19" t="s">
        <v>50</v>
      </c>
      <c r="C393" s="17"/>
      <c r="D393" s="12">
        <v>35728500.740000002</v>
      </c>
      <c r="H393" s="55">
        <v>518</v>
      </c>
      <c r="I393" s="55"/>
      <c r="J393" s="55">
        <v>10</v>
      </c>
      <c r="L393" s="29">
        <f t="shared" si="22"/>
        <v>770579.85069263831</v>
      </c>
    </row>
    <row r="394" spans="1:12">
      <c r="A394" s="21">
        <v>346</v>
      </c>
      <c r="B394" s="18" t="s">
        <v>51</v>
      </c>
      <c r="C394" s="17"/>
      <c r="D394" s="49">
        <v>2913080.3000000003</v>
      </c>
      <c r="H394" s="55">
        <v>518</v>
      </c>
      <c r="I394" s="55"/>
      <c r="J394" s="55">
        <v>10</v>
      </c>
      <c r="L394" s="36">
        <f t="shared" si="22"/>
        <v>62828.300548210078</v>
      </c>
    </row>
    <row r="395" spans="1:12">
      <c r="A395" s="21"/>
      <c r="B395" s="22" t="s">
        <v>54</v>
      </c>
      <c r="D395" s="50">
        <f>+SUBTOTAL(9,D389:D394)</f>
        <v>240174504.52000001</v>
      </c>
      <c r="H395" s="55"/>
      <c r="I395" s="55"/>
      <c r="J395" s="55"/>
      <c r="L395" s="39">
        <f>+SUBTOTAL(9,L389:L394)</f>
        <v>5179999.9999999991</v>
      </c>
    </row>
    <row r="396" spans="1:12">
      <c r="A396" s="21"/>
      <c r="B396" s="22"/>
      <c r="D396" s="17"/>
      <c r="H396" s="55"/>
      <c r="I396" s="55"/>
      <c r="J396" s="55"/>
    </row>
    <row r="397" spans="1:12">
      <c r="A397" s="20"/>
      <c r="B397" s="48" t="s">
        <v>55</v>
      </c>
      <c r="D397" s="17"/>
      <c r="H397" s="55"/>
      <c r="I397" s="55"/>
      <c r="J397" s="55"/>
    </row>
    <row r="398" spans="1:12">
      <c r="A398" s="21">
        <v>341</v>
      </c>
      <c r="B398" s="18" t="s">
        <v>47</v>
      </c>
      <c r="D398" s="12">
        <v>41583714.570000008</v>
      </c>
      <c r="H398" s="55">
        <v>550</v>
      </c>
      <c r="I398" s="55"/>
      <c r="J398" s="55">
        <v>10</v>
      </c>
      <c r="L398" s="29">
        <f>(D398/$D$404)*H398*(J398*1000)</f>
        <v>943042.73919135029</v>
      </c>
    </row>
    <row r="399" spans="1:12">
      <c r="A399" s="21">
        <v>342</v>
      </c>
      <c r="B399" s="18" t="s">
        <v>78</v>
      </c>
      <c r="D399" s="12">
        <v>2491805.25</v>
      </c>
      <c r="H399" s="55">
        <v>550</v>
      </c>
      <c r="I399" s="55"/>
      <c r="J399" s="55">
        <v>10</v>
      </c>
      <c r="L399" s="29">
        <f t="shared" ref="L399:L403" si="23">(D399/$D$404)*H399*(J399*1000)</f>
        <v>56509.594508102819</v>
      </c>
    </row>
    <row r="400" spans="1:12">
      <c r="A400" s="21">
        <v>343</v>
      </c>
      <c r="B400" s="18" t="s">
        <v>79</v>
      </c>
      <c r="D400" s="12">
        <v>106108108.45</v>
      </c>
      <c r="H400" s="55">
        <v>550</v>
      </c>
      <c r="I400" s="55"/>
      <c r="J400" s="55">
        <v>10</v>
      </c>
      <c r="L400" s="29">
        <f t="shared" si="23"/>
        <v>2406338.209027892</v>
      </c>
    </row>
    <row r="401" spans="1:12">
      <c r="A401" s="21">
        <v>344</v>
      </c>
      <c r="B401" s="18" t="s">
        <v>80</v>
      </c>
      <c r="D401" s="12">
        <v>49739240.659999996</v>
      </c>
      <c r="H401" s="55">
        <v>550</v>
      </c>
      <c r="I401" s="55"/>
      <c r="J401" s="55">
        <v>10</v>
      </c>
      <c r="L401" s="29">
        <f t="shared" si="23"/>
        <v>1127995.1837478231</v>
      </c>
    </row>
    <row r="402" spans="1:12">
      <c r="A402" s="21">
        <v>345</v>
      </c>
      <c r="B402" s="19" t="s">
        <v>50</v>
      </c>
      <c r="D402" s="12">
        <v>39954757.31000001</v>
      </c>
      <c r="H402" s="55">
        <v>550</v>
      </c>
      <c r="I402" s="55"/>
      <c r="J402" s="55">
        <v>10</v>
      </c>
      <c r="L402" s="29">
        <f t="shared" si="23"/>
        <v>906100.96204659552</v>
      </c>
    </row>
    <row r="403" spans="1:12">
      <c r="A403" s="21">
        <v>346</v>
      </c>
      <c r="B403" s="18" t="s">
        <v>51</v>
      </c>
      <c r="D403" s="49">
        <v>2646302.56</v>
      </c>
      <c r="H403" s="55">
        <v>550</v>
      </c>
      <c r="I403" s="55"/>
      <c r="J403" s="55">
        <v>10</v>
      </c>
      <c r="L403" s="36">
        <f t="shared" si="23"/>
        <v>60013.311478236283</v>
      </c>
    </row>
    <row r="404" spans="1:12">
      <c r="A404" s="21"/>
      <c r="B404" s="22" t="s">
        <v>56</v>
      </c>
      <c r="D404" s="50">
        <f>+SUBTOTAL(9,D398:D403)</f>
        <v>242523928.80000001</v>
      </c>
      <c r="H404" s="55"/>
      <c r="I404" s="55"/>
      <c r="J404" s="55"/>
      <c r="L404" s="39">
        <f>+SUBTOTAL(9,L398:L403)</f>
        <v>5500000</v>
      </c>
    </row>
    <row r="405" spans="1:12">
      <c r="A405" s="21"/>
      <c r="B405" s="22"/>
      <c r="D405" s="17"/>
      <c r="H405" s="55"/>
      <c r="I405" s="55"/>
      <c r="J405" s="55"/>
    </row>
    <row r="406" spans="1:12">
      <c r="A406" s="20"/>
      <c r="B406" s="48" t="s">
        <v>57</v>
      </c>
      <c r="D406" s="17"/>
      <c r="H406" s="55"/>
      <c r="I406" s="55"/>
      <c r="J406" s="55"/>
    </row>
    <row r="407" spans="1:12">
      <c r="A407" s="21">
        <v>341</v>
      </c>
      <c r="B407" s="18" t="s">
        <v>47</v>
      </c>
      <c r="D407" s="12">
        <v>12198192.02</v>
      </c>
      <c r="H407" s="55">
        <v>237</v>
      </c>
      <c r="I407" s="55"/>
      <c r="J407" s="55">
        <v>10</v>
      </c>
      <c r="L407" s="29">
        <f>(D407/$D$413)*H407*(J407*1000)</f>
        <v>222226.46063787115</v>
      </c>
    </row>
    <row r="408" spans="1:12">
      <c r="A408" s="21">
        <v>342</v>
      </c>
      <c r="B408" s="18" t="s">
        <v>78</v>
      </c>
      <c r="D408" s="12">
        <v>20113.189999999999</v>
      </c>
      <c r="H408" s="55">
        <v>237</v>
      </c>
      <c r="I408" s="55"/>
      <c r="J408" s="55">
        <v>10</v>
      </c>
      <c r="L408" s="29">
        <f t="shared" ref="L408:L412" si="24">(D408/$D$413)*H408*(J408*1000)</f>
        <v>366.42176303739006</v>
      </c>
    </row>
    <row r="409" spans="1:12">
      <c r="A409" s="21">
        <v>343</v>
      </c>
      <c r="B409" s="18" t="s">
        <v>79</v>
      </c>
      <c r="D409" s="12">
        <v>73707815.530000016</v>
      </c>
      <c r="H409" s="55">
        <v>237</v>
      </c>
      <c r="I409" s="55"/>
      <c r="J409" s="55">
        <v>10</v>
      </c>
      <c r="L409" s="29">
        <f t="shared" si="24"/>
        <v>1342807.7652593807</v>
      </c>
    </row>
    <row r="410" spans="1:12">
      <c r="A410" s="21">
        <v>344</v>
      </c>
      <c r="B410" s="18" t="s">
        <v>80</v>
      </c>
      <c r="D410" s="12">
        <v>34753238.830000006</v>
      </c>
      <c r="H410" s="55">
        <v>237</v>
      </c>
      <c r="I410" s="55"/>
      <c r="J410" s="55">
        <v>10</v>
      </c>
      <c r="L410" s="29">
        <f t="shared" si="24"/>
        <v>633133.93068668304</v>
      </c>
    </row>
    <row r="411" spans="1:12">
      <c r="A411" s="21">
        <v>345</v>
      </c>
      <c r="B411" s="19" t="s">
        <v>50</v>
      </c>
      <c r="D411" s="12">
        <v>9215840.370000001</v>
      </c>
      <c r="H411" s="55">
        <v>237</v>
      </c>
      <c r="I411" s="55"/>
      <c r="J411" s="55">
        <v>10</v>
      </c>
      <c r="L411" s="29">
        <f t="shared" si="24"/>
        <v>167894.02756333299</v>
      </c>
    </row>
    <row r="412" spans="1:12">
      <c r="A412" s="21">
        <v>346</v>
      </c>
      <c r="B412" s="18" t="s">
        <v>51</v>
      </c>
      <c r="D412" s="49">
        <v>196036.74</v>
      </c>
      <c r="H412" s="55">
        <v>237</v>
      </c>
      <c r="I412" s="55"/>
      <c r="J412" s="55">
        <v>10</v>
      </c>
      <c r="L412" s="36">
        <f t="shared" si="24"/>
        <v>3571.3940896944969</v>
      </c>
    </row>
    <row r="413" spans="1:12">
      <c r="A413" s="21"/>
      <c r="B413" s="22" t="s">
        <v>58</v>
      </c>
      <c r="D413" s="50">
        <f>+SUBTOTAL(9,D407:D412)</f>
        <v>130091236.68000002</v>
      </c>
      <c r="H413" s="28"/>
      <c r="J413" s="28"/>
      <c r="L413" s="39">
        <f>+SUBTOTAL(9,L407:L412)</f>
        <v>2370000</v>
      </c>
    </row>
    <row r="414" spans="1:12">
      <c r="A414" s="21"/>
      <c r="B414" s="22"/>
      <c r="D414" s="17"/>
    </row>
    <row r="415" spans="1:12">
      <c r="A415" s="20"/>
      <c r="B415" s="48" t="s">
        <v>82</v>
      </c>
      <c r="D415" s="17"/>
    </row>
    <row r="416" spans="1:12">
      <c r="A416" s="21">
        <v>341</v>
      </c>
      <c r="B416" s="18" t="s">
        <v>47</v>
      </c>
      <c r="D416" s="12">
        <v>2470056.7599999998</v>
      </c>
      <c r="H416" s="55">
        <v>558</v>
      </c>
      <c r="I416" s="55"/>
      <c r="J416" s="55">
        <v>10</v>
      </c>
      <c r="L416" s="29">
        <f>(D416/$D$421)*H416*(J416*1000)</f>
        <v>64063.549849567637</v>
      </c>
    </row>
    <row r="417" spans="1:12">
      <c r="A417" s="21">
        <v>343</v>
      </c>
      <c r="B417" s="18" t="s">
        <v>79</v>
      </c>
      <c r="D417" s="12">
        <v>115127381.5</v>
      </c>
      <c r="H417" s="55">
        <v>558</v>
      </c>
      <c r="I417" s="55"/>
      <c r="J417" s="55">
        <v>10</v>
      </c>
      <c r="L417" s="29">
        <f t="shared" ref="L417:L420" si="25">(D417/$D$421)*H417*(J417*1000)</f>
        <v>2985951.1178906844</v>
      </c>
    </row>
    <row r="418" spans="1:12">
      <c r="A418" s="21">
        <v>344</v>
      </c>
      <c r="B418" s="18" t="s">
        <v>80</v>
      </c>
      <c r="D418" s="12">
        <v>53729568.999999993</v>
      </c>
      <c r="H418" s="55">
        <v>558</v>
      </c>
      <c r="I418" s="55"/>
      <c r="J418" s="55">
        <v>10</v>
      </c>
      <c r="L418" s="29">
        <f t="shared" si="25"/>
        <v>1393533.5324145684</v>
      </c>
    </row>
    <row r="419" spans="1:12">
      <c r="A419" s="21">
        <v>345</v>
      </c>
      <c r="B419" s="19" t="s">
        <v>50</v>
      </c>
      <c r="D419" s="12">
        <v>41649816.289999999</v>
      </c>
      <c r="H419" s="55">
        <v>558</v>
      </c>
      <c r="I419" s="55"/>
      <c r="J419" s="55">
        <v>10</v>
      </c>
      <c r="L419" s="29">
        <f t="shared" si="25"/>
        <v>1080232.2947913755</v>
      </c>
    </row>
    <row r="420" spans="1:12">
      <c r="A420" s="21">
        <v>346</v>
      </c>
      <c r="B420" s="18" t="s">
        <v>51</v>
      </c>
      <c r="D420" s="49">
        <v>2167619.0099999998</v>
      </c>
      <c r="H420" s="55">
        <v>558</v>
      </c>
      <c r="I420" s="55"/>
      <c r="J420" s="55">
        <v>10</v>
      </c>
      <c r="L420" s="36">
        <f t="shared" si="25"/>
        <v>56219.5050538051</v>
      </c>
    </row>
    <row r="421" spans="1:12">
      <c r="A421" s="21"/>
      <c r="B421" s="22" t="s">
        <v>83</v>
      </c>
      <c r="D421" s="50">
        <f>+SUBTOTAL(9,D416:D420)</f>
        <v>215144442.55999997</v>
      </c>
      <c r="H421" s="28"/>
      <c r="J421" s="28"/>
      <c r="L421" s="39">
        <f>+SUBTOTAL(9,L416:L420)</f>
        <v>5580000.0000000009</v>
      </c>
    </row>
    <row r="422" spans="1:12">
      <c r="A422" s="21"/>
      <c r="B422" s="22"/>
      <c r="D422" s="50"/>
      <c r="L422" s="39"/>
    </row>
    <row r="423" spans="1:12">
      <c r="A423" s="20"/>
      <c r="B423" s="48" t="s">
        <v>59</v>
      </c>
      <c r="D423" s="17"/>
    </row>
    <row r="424" spans="1:12">
      <c r="A424" s="21">
        <v>341</v>
      </c>
      <c r="B424" s="18" t="s">
        <v>47</v>
      </c>
      <c r="D424" s="12">
        <v>79496327.059999987</v>
      </c>
      <c r="H424" s="55">
        <v>645</v>
      </c>
      <c r="I424" s="55"/>
      <c r="J424" s="55">
        <v>10</v>
      </c>
      <c r="L424" s="29">
        <f>(D424/$D$430)*H424*(J424*1000)</f>
        <v>1191676.0926046812</v>
      </c>
    </row>
    <row r="425" spans="1:12">
      <c r="A425" s="21">
        <v>342</v>
      </c>
      <c r="B425" s="18" t="s">
        <v>78</v>
      </c>
      <c r="D425" s="12">
        <v>5866243.2599999998</v>
      </c>
      <c r="H425" s="55">
        <v>645</v>
      </c>
      <c r="I425" s="55"/>
      <c r="J425" s="55">
        <v>10</v>
      </c>
      <c r="L425" s="29">
        <f t="shared" ref="L425:L429" si="26">(D425/$D$430)*H425*(J425*1000)</f>
        <v>87936.916142919828</v>
      </c>
    </row>
    <row r="426" spans="1:12">
      <c r="A426" s="30">
        <v>343</v>
      </c>
      <c r="B426" s="31" t="s">
        <v>79</v>
      </c>
      <c r="C426" s="26"/>
      <c r="D426" s="29">
        <v>154609498.69</v>
      </c>
      <c r="E426" s="26"/>
      <c r="F426" s="26"/>
      <c r="G426" s="26"/>
      <c r="H426" s="55">
        <v>645</v>
      </c>
      <c r="I426" s="55"/>
      <c r="J426" s="55">
        <v>10</v>
      </c>
      <c r="K426" s="26"/>
      <c r="L426" s="29">
        <f t="shared" si="26"/>
        <v>2317647.2434935137</v>
      </c>
    </row>
    <row r="427" spans="1:12">
      <c r="A427" s="21">
        <v>344</v>
      </c>
      <c r="B427" s="18" t="s">
        <v>80</v>
      </c>
      <c r="D427" s="12">
        <v>117457247.73</v>
      </c>
      <c r="H427" s="55">
        <v>645</v>
      </c>
      <c r="I427" s="55"/>
      <c r="J427" s="55">
        <v>10</v>
      </c>
      <c r="L427" s="29">
        <f t="shared" si="26"/>
        <v>1760722.780529761</v>
      </c>
    </row>
    <row r="428" spans="1:12">
      <c r="A428" s="21">
        <v>345</v>
      </c>
      <c r="B428" s="19" t="s">
        <v>50</v>
      </c>
      <c r="D428" s="12">
        <v>69669275.190000013</v>
      </c>
      <c r="H428" s="55">
        <v>645</v>
      </c>
      <c r="I428" s="55"/>
      <c r="J428" s="55">
        <v>10</v>
      </c>
      <c r="L428" s="29">
        <f t="shared" si="26"/>
        <v>1044365.3525068845</v>
      </c>
    </row>
    <row r="429" spans="1:12">
      <c r="A429" s="21">
        <v>346</v>
      </c>
      <c r="B429" s="18" t="s">
        <v>51</v>
      </c>
      <c r="D429" s="49">
        <v>3178823.82</v>
      </c>
      <c r="H429" s="55">
        <v>645</v>
      </c>
      <c r="I429" s="55"/>
      <c r="J429" s="55">
        <v>10</v>
      </c>
      <c r="L429" s="36">
        <f t="shared" si="26"/>
        <v>47651.614722239807</v>
      </c>
    </row>
    <row r="430" spans="1:12">
      <c r="A430" s="21"/>
      <c r="B430" s="22" t="s">
        <v>60</v>
      </c>
      <c r="D430" s="50">
        <f>+SUBTOTAL(9,D424:D429)</f>
        <v>430277415.75</v>
      </c>
      <c r="H430" s="28"/>
      <c r="J430" s="28"/>
      <c r="L430" s="39">
        <f>+SUBTOTAL(9,L424:L429)</f>
        <v>6450000</v>
      </c>
    </row>
    <row r="431" spans="1:12">
      <c r="A431" s="21"/>
      <c r="B431" s="22"/>
      <c r="D431" s="17"/>
    </row>
    <row r="432" spans="1:12">
      <c r="A432" s="20"/>
      <c r="B432" s="48" t="s">
        <v>61</v>
      </c>
      <c r="D432" s="17"/>
    </row>
    <row r="433" spans="1:12">
      <c r="A433" s="21">
        <v>341</v>
      </c>
      <c r="B433" s="18" t="s">
        <v>47</v>
      </c>
      <c r="D433" s="12">
        <v>4208465.9700000007</v>
      </c>
      <c r="H433" s="55">
        <v>120</v>
      </c>
      <c r="I433" s="55"/>
      <c r="J433" s="55">
        <v>10</v>
      </c>
      <c r="L433" s="29">
        <f>(D433/$D$438)*H433*(J433*1000)</f>
        <v>72800.539790714887</v>
      </c>
    </row>
    <row r="434" spans="1:12">
      <c r="A434" s="21">
        <v>342</v>
      </c>
      <c r="B434" s="18" t="s">
        <v>78</v>
      </c>
      <c r="D434" s="12">
        <v>2541106.7600000002</v>
      </c>
      <c r="H434" s="55">
        <v>120</v>
      </c>
      <c r="I434" s="55"/>
      <c r="J434" s="55">
        <v>10</v>
      </c>
      <c r="L434" s="29">
        <f t="shared" ref="L434:L437" si="27">(D434/$D$438)*H434*(J434*1000)</f>
        <v>43957.571502909064</v>
      </c>
    </row>
    <row r="435" spans="1:12">
      <c r="A435" s="30">
        <v>343</v>
      </c>
      <c r="B435" s="31" t="s">
        <v>79</v>
      </c>
      <c r="C435" s="26"/>
      <c r="D435" s="29">
        <v>43271748.780000009</v>
      </c>
      <c r="E435" s="26"/>
      <c r="F435" s="26"/>
      <c r="G435" s="26"/>
      <c r="H435" s="55">
        <v>120</v>
      </c>
      <c r="I435" s="55"/>
      <c r="J435" s="55">
        <v>10</v>
      </c>
      <c r="K435" s="26"/>
      <c r="L435" s="29">
        <f t="shared" si="27"/>
        <v>748540.36870641692</v>
      </c>
    </row>
    <row r="436" spans="1:12">
      <c r="A436" s="21">
        <v>344</v>
      </c>
      <c r="B436" s="18" t="s">
        <v>80</v>
      </c>
      <c r="D436" s="12">
        <v>16465232.550000001</v>
      </c>
      <c r="H436" s="55">
        <v>120</v>
      </c>
      <c r="I436" s="55"/>
      <c r="J436" s="55">
        <v>10</v>
      </c>
      <c r="L436" s="29">
        <f t="shared" si="27"/>
        <v>284825.35583379061</v>
      </c>
    </row>
    <row r="437" spans="1:12">
      <c r="A437" s="21">
        <v>345</v>
      </c>
      <c r="B437" s="19" t="s">
        <v>50</v>
      </c>
      <c r="D437" s="49">
        <v>2883249.7699999996</v>
      </c>
      <c r="H437" s="55">
        <v>120</v>
      </c>
      <c r="I437" s="55"/>
      <c r="J437" s="55">
        <v>10</v>
      </c>
      <c r="L437" s="36">
        <f t="shared" si="27"/>
        <v>49876.164166168717</v>
      </c>
    </row>
    <row r="438" spans="1:12">
      <c r="A438" s="21"/>
      <c r="B438" s="22" t="s">
        <v>62</v>
      </c>
      <c r="D438" s="50">
        <f>+SUBTOTAL(9,D433:D437)</f>
        <v>69369803.829999998</v>
      </c>
      <c r="H438" s="28"/>
      <c r="J438" s="28"/>
      <c r="L438" s="39">
        <f>+SUBTOTAL(9,L433:L437)</f>
        <v>1200000.0000000002</v>
      </c>
    </row>
    <row r="439" spans="1:12">
      <c r="A439" s="21"/>
      <c r="B439" s="22"/>
      <c r="D439" s="17"/>
    </row>
    <row r="440" spans="1:12">
      <c r="A440" s="20"/>
      <c r="B440" s="48" t="s">
        <v>63</v>
      </c>
      <c r="D440" s="17"/>
    </row>
    <row r="441" spans="1:12">
      <c r="A441" s="30">
        <v>341.02</v>
      </c>
      <c r="B441" s="31" t="s">
        <v>47</v>
      </c>
      <c r="D441" s="12">
        <v>6663517.7600000007</v>
      </c>
      <c r="H441" s="55">
        <v>111</v>
      </c>
      <c r="I441" s="55"/>
      <c r="J441" s="55">
        <v>7</v>
      </c>
      <c r="L441" s="29">
        <f>(D441/$D$446)*H441*(J441*1000)</f>
        <v>27222.179731014687</v>
      </c>
    </row>
    <row r="442" spans="1:12">
      <c r="A442" s="30">
        <v>343.02</v>
      </c>
      <c r="B442" s="31" t="s">
        <v>79</v>
      </c>
      <c r="D442" s="12">
        <v>170390406.81</v>
      </c>
      <c r="H442" s="55">
        <v>111</v>
      </c>
      <c r="I442" s="55"/>
      <c r="J442" s="55">
        <v>7</v>
      </c>
      <c r="L442" s="29">
        <f t="shared" ref="L442:L445" si="28">(D442/$D$446)*H442*(J442*1000)</f>
        <v>696088.52946503263</v>
      </c>
    </row>
    <row r="443" spans="1:12">
      <c r="A443" s="30">
        <v>344.02</v>
      </c>
      <c r="B443" s="31" t="s">
        <v>80</v>
      </c>
      <c r="C443" s="26"/>
      <c r="D443" s="29">
        <v>3557943.1200000006</v>
      </c>
      <c r="E443" s="26"/>
      <c r="F443" s="26"/>
      <c r="G443" s="26"/>
      <c r="H443" s="55">
        <v>111</v>
      </c>
      <c r="I443" s="55"/>
      <c r="J443" s="55">
        <v>7</v>
      </c>
      <c r="K443" s="26"/>
      <c r="L443" s="29">
        <f t="shared" si="28"/>
        <v>14535.110518767067</v>
      </c>
    </row>
    <row r="444" spans="1:12">
      <c r="A444" s="30">
        <v>345.02</v>
      </c>
      <c r="B444" s="23" t="s">
        <v>50</v>
      </c>
      <c r="D444" s="12">
        <v>9452738.8399999999</v>
      </c>
      <c r="H444" s="55">
        <v>111</v>
      </c>
      <c r="I444" s="55"/>
      <c r="J444" s="55">
        <v>7</v>
      </c>
      <c r="L444" s="29">
        <f t="shared" si="28"/>
        <v>38616.863482753477</v>
      </c>
    </row>
    <row r="445" spans="1:12">
      <c r="A445" s="30">
        <v>346.02</v>
      </c>
      <c r="B445" s="31" t="s">
        <v>51</v>
      </c>
      <c r="D445" s="49">
        <v>131525.84</v>
      </c>
      <c r="H445" s="55">
        <v>111</v>
      </c>
      <c r="I445" s="55"/>
      <c r="J445" s="55">
        <v>7</v>
      </c>
      <c r="L445" s="36">
        <f t="shared" si="28"/>
        <v>537.31680243209564</v>
      </c>
    </row>
    <row r="446" spans="1:12">
      <c r="A446" s="30"/>
      <c r="B446" s="25" t="s">
        <v>64</v>
      </c>
      <c r="D446" s="50">
        <f>+SUBTOTAL(9,D441:D445)</f>
        <v>190196132.37</v>
      </c>
      <c r="H446" s="28"/>
      <c r="J446" s="28"/>
      <c r="L446" s="39">
        <f>+SUBTOTAL(9,L441:L445)</f>
        <v>776999.99999999988</v>
      </c>
    </row>
    <row r="447" spans="1:12">
      <c r="A447" s="30"/>
      <c r="B447" s="25"/>
      <c r="D447" s="17"/>
    </row>
    <row r="448" spans="1:12">
      <c r="A448" s="24"/>
      <c r="B448" s="32" t="s">
        <v>65</v>
      </c>
      <c r="D448" s="17"/>
    </row>
    <row r="449" spans="1:12">
      <c r="A449" s="30">
        <v>341.02</v>
      </c>
      <c r="B449" s="31" t="s">
        <v>47</v>
      </c>
      <c r="D449" s="12">
        <v>130990.37000000001</v>
      </c>
      <c r="H449" s="55">
        <v>32.619999999999997</v>
      </c>
      <c r="I449" s="55"/>
      <c r="J449" s="55">
        <v>7</v>
      </c>
      <c r="L449" s="29">
        <f>(D449/$D$453)*H449*(J449*1000)</f>
        <v>853.19851473872609</v>
      </c>
    </row>
    <row r="450" spans="1:12">
      <c r="A450" s="30">
        <v>343.02</v>
      </c>
      <c r="B450" s="31" t="s">
        <v>79</v>
      </c>
      <c r="D450" s="12">
        <v>30570350.619999997</v>
      </c>
      <c r="H450" s="55">
        <v>32.619999999999997</v>
      </c>
      <c r="I450" s="55"/>
      <c r="J450" s="55">
        <v>7</v>
      </c>
      <c r="L450" s="29">
        <f t="shared" ref="L450:L452" si="29">(D450/$D$453)*H450*(J450*1000)</f>
        <v>199118.28437484446</v>
      </c>
    </row>
    <row r="451" spans="1:12">
      <c r="A451" s="30">
        <v>344.02</v>
      </c>
      <c r="B451" s="31" t="s">
        <v>80</v>
      </c>
      <c r="D451" s="12">
        <v>1668930.53</v>
      </c>
      <c r="H451" s="55">
        <v>32.619999999999997</v>
      </c>
      <c r="I451" s="55"/>
      <c r="J451" s="55">
        <v>7</v>
      </c>
      <c r="L451" s="29">
        <f t="shared" si="29"/>
        <v>10870.486505214962</v>
      </c>
    </row>
    <row r="452" spans="1:12">
      <c r="A452" s="30">
        <v>345.02</v>
      </c>
      <c r="B452" s="23" t="s">
        <v>50</v>
      </c>
      <c r="D452" s="49">
        <v>2686448.07</v>
      </c>
      <c r="H452" s="55">
        <v>32.619999999999997</v>
      </c>
      <c r="I452" s="55"/>
      <c r="J452" s="55">
        <v>7</v>
      </c>
      <c r="L452" s="36">
        <f t="shared" si="29"/>
        <v>17498.030605201868</v>
      </c>
    </row>
    <row r="453" spans="1:12">
      <c r="A453" s="30"/>
      <c r="B453" s="25" t="s">
        <v>66</v>
      </c>
      <c r="D453" s="50">
        <f>+SUBTOTAL(9,D449:D452)</f>
        <v>35056719.589999996</v>
      </c>
      <c r="H453" s="28"/>
      <c r="J453" s="28"/>
      <c r="L453" s="39">
        <f>+SUBTOTAL(9,L449:L452)</f>
        <v>228340.00000000003</v>
      </c>
    </row>
    <row r="454" spans="1:12">
      <c r="A454" s="30"/>
      <c r="B454" s="25"/>
      <c r="D454" s="17"/>
    </row>
    <row r="455" spans="1:12">
      <c r="A455" s="24"/>
      <c r="B455" s="32" t="s">
        <v>67</v>
      </c>
      <c r="D455" s="17"/>
      <c r="H455" s="55"/>
      <c r="I455" s="55"/>
      <c r="J455" s="55"/>
    </row>
    <row r="456" spans="1:12">
      <c r="A456" s="30">
        <v>341.02</v>
      </c>
      <c r="B456" s="31" t="s">
        <v>47</v>
      </c>
      <c r="D456" s="12">
        <v>9065391.8999999985</v>
      </c>
      <c r="H456" s="55">
        <v>237</v>
      </c>
      <c r="I456" s="55"/>
      <c r="J456" s="55">
        <v>7</v>
      </c>
      <c r="L456" s="29">
        <f>(D456/$D$461)*H456*(J456*1000)</f>
        <v>37378.054311711145</v>
      </c>
    </row>
    <row r="457" spans="1:12">
      <c r="A457" s="30">
        <v>343.02</v>
      </c>
      <c r="B457" s="31" t="s">
        <v>79</v>
      </c>
      <c r="D457" s="12">
        <v>361858377.62000006</v>
      </c>
      <c r="H457" s="55">
        <v>237</v>
      </c>
      <c r="I457" s="55"/>
      <c r="J457" s="55">
        <v>7</v>
      </c>
      <c r="L457" s="29">
        <f t="shared" ref="L457:L460" si="30">(D457/$D$461)*H457*(J457*1000)</f>
        <v>1491999.7106609419</v>
      </c>
    </row>
    <row r="458" spans="1:12">
      <c r="A458" s="30">
        <v>344.02</v>
      </c>
      <c r="B458" s="31" t="s">
        <v>80</v>
      </c>
      <c r="D458" s="12">
        <v>7231261.8899999997</v>
      </c>
      <c r="H458" s="55">
        <v>237</v>
      </c>
      <c r="I458" s="55"/>
      <c r="J458" s="55">
        <v>7</v>
      </c>
      <c r="L458" s="29">
        <f t="shared" si="30"/>
        <v>29815.644226768291</v>
      </c>
    </row>
    <row r="459" spans="1:12">
      <c r="A459" s="30">
        <v>345.02</v>
      </c>
      <c r="B459" s="23" t="s">
        <v>50</v>
      </c>
      <c r="D459" s="12">
        <v>22718354.110000003</v>
      </c>
      <c r="H459" s="55">
        <v>237</v>
      </c>
      <c r="I459" s="55"/>
      <c r="J459" s="55">
        <v>7</v>
      </c>
      <c r="L459" s="29">
        <f t="shared" si="30"/>
        <v>93671.391503357547</v>
      </c>
    </row>
    <row r="460" spans="1:12">
      <c r="A460" s="30">
        <v>346.02</v>
      </c>
      <c r="B460" s="31" t="s">
        <v>51</v>
      </c>
      <c r="D460" s="49">
        <v>1487985.0500000003</v>
      </c>
      <c r="H460" s="55">
        <v>237</v>
      </c>
      <c r="I460" s="55"/>
      <c r="J460" s="55">
        <v>7</v>
      </c>
      <c r="L460" s="36">
        <f t="shared" si="30"/>
        <v>6135.1992972211438</v>
      </c>
    </row>
    <row r="461" spans="1:12">
      <c r="A461" s="30"/>
      <c r="B461" s="25" t="s">
        <v>68</v>
      </c>
      <c r="D461" s="50">
        <f>+SUBTOTAL(9,D456:D460)</f>
        <v>402361370.57000005</v>
      </c>
      <c r="H461" s="55"/>
      <c r="I461" s="55"/>
      <c r="J461" s="55"/>
      <c r="L461" s="39">
        <f>+SUBTOTAL(9,L456:L460)</f>
        <v>1659000</v>
      </c>
    </row>
    <row r="462" spans="1:12">
      <c r="A462" s="30"/>
      <c r="B462" s="25"/>
      <c r="D462" s="17"/>
      <c r="H462" s="55"/>
      <c r="I462" s="55"/>
      <c r="J462" s="55"/>
    </row>
    <row r="463" spans="1:12">
      <c r="A463" s="24"/>
      <c r="B463" s="32" t="s">
        <v>69</v>
      </c>
      <c r="D463" s="17"/>
      <c r="H463" s="55"/>
      <c r="I463" s="55"/>
      <c r="J463" s="55"/>
    </row>
    <row r="464" spans="1:12">
      <c r="A464" s="30">
        <v>341.02</v>
      </c>
      <c r="B464" s="31" t="s">
        <v>47</v>
      </c>
      <c r="D464" s="12">
        <v>4663966.5799999991</v>
      </c>
      <c r="H464" s="55">
        <v>94</v>
      </c>
      <c r="I464" s="55"/>
      <c r="J464" s="55">
        <v>7</v>
      </c>
      <c r="L464" s="29">
        <f>(D464/$D$469)*H464*(J464*1000)</f>
        <v>20550.685778446114</v>
      </c>
    </row>
    <row r="465" spans="1:12">
      <c r="A465" s="30">
        <v>343.02</v>
      </c>
      <c r="B465" s="31" t="s">
        <v>79</v>
      </c>
      <c r="D465" s="12">
        <v>133353055.59000002</v>
      </c>
      <c r="H465" s="55">
        <v>94</v>
      </c>
      <c r="I465" s="55"/>
      <c r="J465" s="55">
        <v>7</v>
      </c>
      <c r="L465" s="29">
        <f t="shared" ref="L465:L468" si="31">(D465/$D$469)*H465*(J465*1000)</f>
        <v>587589.27535577409</v>
      </c>
    </row>
    <row r="466" spans="1:12">
      <c r="A466" s="30">
        <v>344.02</v>
      </c>
      <c r="B466" s="31" t="s">
        <v>80</v>
      </c>
      <c r="D466" s="12">
        <v>2304895.36</v>
      </c>
      <c r="H466" s="55">
        <v>94</v>
      </c>
      <c r="I466" s="55"/>
      <c r="J466" s="55">
        <v>7</v>
      </c>
      <c r="L466" s="29">
        <f t="shared" si="31"/>
        <v>10155.986215398319</v>
      </c>
    </row>
    <row r="467" spans="1:12">
      <c r="A467" s="30">
        <v>345.02</v>
      </c>
      <c r="B467" s="23" t="s">
        <v>50</v>
      </c>
      <c r="D467" s="12">
        <v>8860545.5100000016</v>
      </c>
      <c r="H467" s="55">
        <v>94</v>
      </c>
      <c r="I467" s="55"/>
      <c r="J467" s="55">
        <v>7</v>
      </c>
      <c r="L467" s="29">
        <f t="shared" si="31"/>
        <v>39041.936402904423</v>
      </c>
    </row>
    <row r="468" spans="1:12">
      <c r="A468" s="30">
        <v>346.02</v>
      </c>
      <c r="B468" s="31" t="s">
        <v>51</v>
      </c>
      <c r="D468" s="49">
        <v>150266.91</v>
      </c>
      <c r="H468" s="55">
        <v>94</v>
      </c>
      <c r="I468" s="55"/>
      <c r="J468" s="55">
        <v>7</v>
      </c>
      <c r="L468" s="36">
        <f t="shared" si="31"/>
        <v>662.11624747706549</v>
      </c>
    </row>
    <row r="469" spans="1:12">
      <c r="A469" s="30"/>
      <c r="B469" s="25" t="s">
        <v>70</v>
      </c>
      <c r="D469" s="50">
        <f>+SUBTOTAL(9,D464:D468)</f>
        <v>149332729.95000002</v>
      </c>
      <c r="H469" s="55"/>
      <c r="I469" s="55"/>
      <c r="J469" s="55"/>
      <c r="L469" s="39">
        <f>+SUBTOTAL(9,L464:L468)</f>
        <v>658000</v>
      </c>
    </row>
    <row r="470" spans="1:12">
      <c r="A470" s="30"/>
      <c r="B470" s="25"/>
      <c r="D470" s="17"/>
      <c r="H470" s="55"/>
      <c r="I470" s="55"/>
      <c r="J470" s="55"/>
    </row>
    <row r="471" spans="1:12">
      <c r="A471" s="24"/>
      <c r="B471" s="32" t="s">
        <v>71</v>
      </c>
      <c r="D471" s="17"/>
      <c r="H471" s="55"/>
      <c r="I471" s="55"/>
      <c r="J471" s="55"/>
    </row>
    <row r="472" spans="1:12">
      <c r="A472" s="30">
        <v>341.02</v>
      </c>
      <c r="B472" s="31" t="s">
        <v>47</v>
      </c>
      <c r="D472" s="12">
        <v>6687701.79</v>
      </c>
      <c r="H472" s="55">
        <v>128</v>
      </c>
      <c r="I472" s="55"/>
      <c r="J472" s="55">
        <v>7</v>
      </c>
      <c r="L472" s="29">
        <f>(D472/$D$477)*H472*(J472*1000)</f>
        <v>26646.997176660141</v>
      </c>
    </row>
    <row r="473" spans="1:12">
      <c r="A473" s="30">
        <v>343.02</v>
      </c>
      <c r="B473" s="31" t="s">
        <v>79</v>
      </c>
      <c r="D473" s="12">
        <v>202912611.78</v>
      </c>
      <c r="H473" s="55">
        <v>128</v>
      </c>
      <c r="I473" s="55"/>
      <c r="J473" s="55">
        <v>7</v>
      </c>
      <c r="L473" s="29">
        <f t="shared" ref="L473:L476" si="32">(D473/$D$477)*H473*(J473*1000)</f>
        <v>808500.73208937072</v>
      </c>
    </row>
    <row r="474" spans="1:12">
      <c r="A474" s="30">
        <v>344.02</v>
      </c>
      <c r="B474" s="31" t="s">
        <v>80</v>
      </c>
      <c r="C474" s="26"/>
      <c r="D474" s="29">
        <v>3789471.1699999995</v>
      </c>
      <c r="E474" s="26"/>
      <c r="F474" s="26"/>
      <c r="G474" s="26"/>
      <c r="H474" s="55">
        <v>128</v>
      </c>
      <c r="I474" s="55"/>
      <c r="J474" s="55">
        <v>7</v>
      </c>
      <c r="K474" s="26"/>
      <c r="L474" s="29">
        <f t="shared" si="32"/>
        <v>15099.062538795555</v>
      </c>
    </row>
    <row r="475" spans="1:12">
      <c r="A475" s="30">
        <v>345.02</v>
      </c>
      <c r="B475" s="23" t="s">
        <v>50</v>
      </c>
      <c r="D475" s="12">
        <v>11382480.15</v>
      </c>
      <c r="H475" s="55">
        <v>128</v>
      </c>
      <c r="I475" s="55"/>
      <c r="J475" s="55">
        <v>7</v>
      </c>
      <c r="L475" s="29">
        <f t="shared" si="32"/>
        <v>45353.235826688986</v>
      </c>
    </row>
    <row r="476" spans="1:12">
      <c r="A476" s="30">
        <v>346.02</v>
      </c>
      <c r="B476" s="31" t="s">
        <v>51</v>
      </c>
      <c r="D476" s="49">
        <v>100382.64</v>
      </c>
      <c r="H476" s="55">
        <v>128</v>
      </c>
      <c r="I476" s="55"/>
      <c r="J476" s="55">
        <v>7</v>
      </c>
      <c r="L476" s="36">
        <f t="shared" si="32"/>
        <v>399.97236848470351</v>
      </c>
    </row>
    <row r="477" spans="1:12">
      <c r="A477" s="30"/>
      <c r="B477" s="25" t="s">
        <v>72</v>
      </c>
      <c r="D477" s="50">
        <f>+SUBTOTAL(9,D472:D476)</f>
        <v>224872647.52999997</v>
      </c>
      <c r="H477" s="55"/>
      <c r="I477" s="55"/>
      <c r="J477" s="55"/>
      <c r="L477" s="39">
        <f>+SUBTOTAL(9,L472:L476)</f>
        <v>896000</v>
      </c>
    </row>
    <row r="478" spans="1:12">
      <c r="A478" s="30"/>
      <c r="B478" s="25"/>
      <c r="D478" s="17"/>
      <c r="H478" s="55"/>
      <c r="I478" s="55"/>
      <c r="J478" s="55"/>
    </row>
    <row r="479" spans="1:12">
      <c r="A479" s="24"/>
      <c r="B479" s="32" t="s">
        <v>77</v>
      </c>
      <c r="D479" s="17"/>
      <c r="H479" s="55"/>
      <c r="I479" s="55"/>
      <c r="J479" s="55"/>
    </row>
    <row r="480" spans="1:12">
      <c r="A480" s="30">
        <v>341.02</v>
      </c>
      <c r="B480" s="31" t="s">
        <v>47</v>
      </c>
      <c r="D480" s="12">
        <v>4167333.0399999996</v>
      </c>
      <c r="H480" s="55">
        <v>101</v>
      </c>
      <c r="I480" s="55"/>
      <c r="J480" s="55">
        <v>7</v>
      </c>
      <c r="L480" s="29">
        <f>(D480/$D$485)*H480*(J480*1000)</f>
        <v>20999.906166135064</v>
      </c>
    </row>
    <row r="481" spans="1:12">
      <c r="A481" s="30">
        <v>343.02</v>
      </c>
      <c r="B481" s="31" t="s">
        <v>79</v>
      </c>
      <c r="D481" s="12">
        <v>126401180.49999999</v>
      </c>
      <c r="H481" s="55">
        <v>101</v>
      </c>
      <c r="I481" s="55"/>
      <c r="J481" s="55">
        <v>7</v>
      </c>
      <c r="L481" s="29">
        <f t="shared" ref="L481:L484" si="33">(D481/$D$485)*H481*(J481*1000)</f>
        <v>636957.23483350431</v>
      </c>
    </row>
    <row r="482" spans="1:12">
      <c r="A482" s="30">
        <v>344.02</v>
      </c>
      <c r="B482" s="31" t="s">
        <v>80</v>
      </c>
      <c r="D482" s="12">
        <v>2758081.5000000005</v>
      </c>
      <c r="H482" s="55">
        <v>101</v>
      </c>
      <c r="I482" s="55"/>
      <c r="J482" s="55">
        <v>7</v>
      </c>
      <c r="L482" s="29">
        <f t="shared" si="33"/>
        <v>13898.445874763363</v>
      </c>
    </row>
    <row r="483" spans="1:12">
      <c r="A483" s="30">
        <v>345.02</v>
      </c>
      <c r="B483" s="23" t="s">
        <v>50</v>
      </c>
      <c r="D483" s="12">
        <v>6904946.7999999989</v>
      </c>
      <c r="H483" s="55">
        <v>101</v>
      </c>
      <c r="I483" s="55"/>
      <c r="J483" s="55">
        <v>7</v>
      </c>
      <c r="L483" s="29">
        <f t="shared" si="33"/>
        <v>34795.211587446007</v>
      </c>
    </row>
    <row r="484" spans="1:12">
      <c r="A484" s="30">
        <v>346.02</v>
      </c>
      <c r="B484" s="31" t="s">
        <v>51</v>
      </c>
      <c r="D484" s="49">
        <v>69297.41</v>
      </c>
      <c r="H484" s="55">
        <v>101</v>
      </c>
      <c r="I484" s="55"/>
      <c r="J484" s="55">
        <v>7</v>
      </c>
      <c r="L484" s="36">
        <f t="shared" si="33"/>
        <v>349.20153815116976</v>
      </c>
    </row>
    <row r="485" spans="1:12">
      <c r="A485" s="30"/>
      <c r="B485" s="25" t="s">
        <v>84</v>
      </c>
      <c r="D485" s="50">
        <f>+SUBTOTAL(9,D480:D484)</f>
        <v>140300839.25</v>
      </c>
      <c r="H485" s="55"/>
      <c r="I485" s="55"/>
      <c r="J485" s="55"/>
      <c r="L485" s="39">
        <f>+SUBTOTAL(9,L480:L484)</f>
        <v>707000</v>
      </c>
    </row>
    <row r="486" spans="1:12">
      <c r="A486" s="30"/>
      <c r="B486" s="25"/>
      <c r="D486" s="17"/>
      <c r="H486" s="55"/>
      <c r="I486" s="55"/>
      <c r="J486" s="55"/>
    </row>
    <row r="487" spans="1:12">
      <c r="A487" s="24"/>
      <c r="B487" s="32" t="s">
        <v>73</v>
      </c>
      <c r="D487" s="17"/>
      <c r="H487" s="55"/>
      <c r="I487" s="55"/>
      <c r="J487" s="55"/>
    </row>
    <row r="488" spans="1:12">
      <c r="A488" s="30">
        <v>341.02</v>
      </c>
      <c r="B488" s="31" t="s">
        <v>47</v>
      </c>
      <c r="D488" s="12">
        <v>8659444.9099999983</v>
      </c>
      <c r="H488" s="55">
        <v>211</v>
      </c>
      <c r="I488" s="55"/>
      <c r="J488" s="55">
        <v>7</v>
      </c>
      <c r="L488" s="29">
        <f>(D488/$D$493)*H488*(J488*1000)</f>
        <v>43161.794747756168</v>
      </c>
    </row>
    <row r="489" spans="1:12">
      <c r="A489" s="30">
        <v>343.02</v>
      </c>
      <c r="B489" s="31" t="s">
        <v>79</v>
      </c>
      <c r="D489" s="12">
        <v>265389432.33000001</v>
      </c>
      <c r="H489" s="55">
        <v>211</v>
      </c>
      <c r="I489" s="55"/>
      <c r="J489" s="55">
        <v>7</v>
      </c>
      <c r="L489" s="29">
        <f t="shared" ref="L489:L492" si="34">(D489/$D$493)*H489*(J489*1000)</f>
        <v>1322796.590948113</v>
      </c>
    </row>
    <row r="490" spans="1:12">
      <c r="A490" s="30">
        <v>344.02</v>
      </c>
      <c r="B490" s="31" t="s">
        <v>80</v>
      </c>
      <c r="C490" s="26"/>
      <c r="D490" s="29">
        <v>7063232.25</v>
      </c>
      <c r="E490" s="26"/>
      <c r="F490" s="26"/>
      <c r="G490" s="26"/>
      <c r="H490" s="55">
        <v>211</v>
      </c>
      <c r="I490" s="55"/>
      <c r="J490" s="55">
        <v>7</v>
      </c>
      <c r="K490" s="26"/>
      <c r="L490" s="29">
        <f t="shared" si="34"/>
        <v>35205.695491887142</v>
      </c>
    </row>
    <row r="491" spans="1:12">
      <c r="A491" s="30">
        <v>345.02</v>
      </c>
      <c r="B491" s="23" t="s">
        <v>50</v>
      </c>
      <c r="D491" s="12">
        <v>14921614.980000002</v>
      </c>
      <c r="H491" s="55">
        <v>211</v>
      </c>
      <c r="I491" s="55"/>
      <c r="J491" s="55">
        <v>7</v>
      </c>
      <c r="L491" s="29">
        <f t="shared" si="34"/>
        <v>74374.70758986607</v>
      </c>
    </row>
    <row r="492" spans="1:12">
      <c r="A492" s="30">
        <v>346.02</v>
      </c>
      <c r="B492" s="31" t="s">
        <v>51</v>
      </c>
      <c r="D492" s="49">
        <v>293159.21999999997</v>
      </c>
      <c r="H492" s="55">
        <v>211</v>
      </c>
      <c r="I492" s="55"/>
      <c r="J492" s="55">
        <v>7</v>
      </c>
      <c r="L492" s="36">
        <f t="shared" si="34"/>
        <v>1461.2112223775664</v>
      </c>
    </row>
    <row r="493" spans="1:12">
      <c r="A493" s="30"/>
      <c r="B493" s="25" t="s">
        <v>74</v>
      </c>
      <c r="D493" s="50">
        <f>+SUBTOTAL(9,D488:D492)</f>
        <v>296326883.69000006</v>
      </c>
      <c r="H493" s="55"/>
      <c r="I493" s="55"/>
      <c r="J493" s="55"/>
      <c r="L493" s="39">
        <f>+SUBTOTAL(9,L488:L492)</f>
        <v>1477000</v>
      </c>
    </row>
    <row r="494" spans="1:12">
      <c r="A494" s="30"/>
      <c r="B494" s="25"/>
      <c r="D494" s="17"/>
      <c r="H494" s="55"/>
      <c r="I494" s="55"/>
      <c r="J494" s="55"/>
    </row>
    <row r="495" spans="1:12">
      <c r="A495" s="30"/>
      <c r="B495" s="32" t="s">
        <v>75</v>
      </c>
      <c r="D495" s="17"/>
      <c r="H495" s="55"/>
      <c r="I495" s="55"/>
      <c r="J495" s="55"/>
    </row>
    <row r="496" spans="1:12">
      <c r="A496" s="30">
        <v>341.02</v>
      </c>
      <c r="B496" s="31" t="s">
        <v>47</v>
      </c>
      <c r="D496" s="12">
        <v>5416079.0500000007</v>
      </c>
      <c r="H496" s="55">
        <v>119</v>
      </c>
      <c r="I496" s="55"/>
      <c r="J496" s="55">
        <v>7</v>
      </c>
      <c r="L496" s="29">
        <f>(D496/$D$501)*H496*(J496*1000)</f>
        <v>22924.485896249873</v>
      </c>
    </row>
    <row r="497" spans="1:12">
      <c r="A497" s="30">
        <v>343.02</v>
      </c>
      <c r="B497" s="31" t="s">
        <v>79</v>
      </c>
      <c r="D497" s="12">
        <v>176901442.64999995</v>
      </c>
      <c r="H497" s="55">
        <v>119</v>
      </c>
      <c r="I497" s="55"/>
      <c r="J497" s="55">
        <v>7</v>
      </c>
      <c r="L497" s="29">
        <f t="shared" ref="L497:L500" si="35">(D497/$D$501)*H497*(J497*1000)</f>
        <v>748765.77494860953</v>
      </c>
    </row>
    <row r="498" spans="1:12">
      <c r="A498" s="30">
        <v>344.02</v>
      </c>
      <c r="B498" s="31" t="s">
        <v>80</v>
      </c>
      <c r="D498" s="12">
        <v>3476242.7</v>
      </c>
      <c r="H498" s="55">
        <v>119</v>
      </c>
      <c r="I498" s="55"/>
      <c r="J498" s="55">
        <v>7</v>
      </c>
      <c r="L498" s="29">
        <f t="shared" si="35"/>
        <v>14713.794982015923</v>
      </c>
    </row>
    <row r="499" spans="1:12">
      <c r="A499" s="30">
        <v>345.02</v>
      </c>
      <c r="B499" s="23" t="s">
        <v>50</v>
      </c>
      <c r="D499" s="12">
        <v>10290668.699999997</v>
      </c>
      <c r="H499" s="55">
        <v>119</v>
      </c>
      <c r="I499" s="55"/>
      <c r="J499" s="55">
        <v>7</v>
      </c>
      <c r="L499" s="29">
        <f t="shared" si="35"/>
        <v>43557.024795664656</v>
      </c>
    </row>
    <row r="500" spans="1:12">
      <c r="A500" s="30">
        <v>346.02</v>
      </c>
      <c r="B500" s="31" t="s">
        <v>51</v>
      </c>
      <c r="D500" s="49">
        <v>717967.14</v>
      </c>
      <c r="H500" s="55">
        <v>119</v>
      </c>
      <c r="I500" s="55"/>
      <c r="J500" s="55">
        <v>7</v>
      </c>
      <c r="L500" s="36">
        <f t="shared" si="35"/>
        <v>3038.9193774601304</v>
      </c>
    </row>
    <row r="501" spans="1:12">
      <c r="A501" s="21"/>
      <c r="B501" s="22" t="s">
        <v>76</v>
      </c>
      <c r="D501" s="50">
        <f>+SUBTOTAL(9,D496:D500)</f>
        <v>196802400.23999992</v>
      </c>
      <c r="H501" s="55"/>
      <c r="I501" s="55"/>
      <c r="J501" s="55"/>
      <c r="L501" s="39">
        <f>+SUBTOTAL(9,L496:L500)</f>
        <v>833000.00000000023</v>
      </c>
    </row>
  </sheetData>
  <pageMargins left="0.7" right="0.7" top="1" bottom="0.75" header="0.3" footer="0.3"/>
  <pageSetup scale="56" fitToHeight="0" orientation="portrait" r:id="rId1"/>
  <rowBreaks count="5" manualBreakCount="5">
    <brk id="83" max="11" man="1"/>
    <brk id="167" max="11" man="1"/>
    <brk id="252" max="11" man="1"/>
    <brk id="335" max="11" man="1"/>
    <brk id="4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</vt:lpstr>
      <vt:lpstr>Allocation!Print_Area</vt:lpstr>
      <vt:lpstr>Allocation!Print_Titles</vt:lpstr>
    </vt:vector>
  </TitlesOfParts>
  <Company>Gannett Fleming,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Fred Nass</cp:lastModifiedBy>
  <cp:lastPrinted>2018-10-30T12:36:18Z</cp:lastPrinted>
  <dcterms:created xsi:type="dcterms:W3CDTF">2011-01-28T19:16:00Z</dcterms:created>
  <dcterms:modified xsi:type="dcterms:W3CDTF">2018-11-19T16:37:26Z</dcterms:modified>
</cp:coreProperties>
</file>