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45" windowHeight="11505" tabRatio="467"/>
  </bookViews>
  <sheets>
    <sheet name="Attach EBA FR 1-5" sheetId="1" r:id="rId1"/>
  </sheets>
  <externalReferences>
    <externalReference r:id="rId2"/>
  </externalReferences>
  <definedNames>
    <definedName name="ActualROR">'Attach EBA FR 1-5'!#REF!</definedName>
    <definedName name="Demand">[1]Inputs!$D$9</definedName>
    <definedName name="IncomeTaxOptVal">[1]Inputs!$Y$11</definedName>
  </definedNames>
  <calcPr calcId="152511"/>
</workbook>
</file>

<file path=xl/calcChain.xml><?xml version="1.0" encoding="utf-8"?>
<calcChain xmlns="http://schemas.openxmlformats.org/spreadsheetml/2006/main">
  <c r="O31" i="1" l="1"/>
  <c r="N31" i="1"/>
  <c r="M31" i="1"/>
  <c r="L31" i="1"/>
  <c r="K31" i="1"/>
  <c r="J31" i="1"/>
  <c r="I31" i="1"/>
  <c r="H31" i="1"/>
  <c r="G31" i="1"/>
  <c r="F31" i="1"/>
  <c r="E31" i="1"/>
  <c r="O28" i="1"/>
  <c r="N28" i="1"/>
  <c r="M28" i="1"/>
  <c r="L28" i="1"/>
  <c r="K28" i="1"/>
  <c r="J28" i="1"/>
  <c r="I28" i="1"/>
  <c r="H28" i="1"/>
  <c r="G28" i="1"/>
  <c r="F28" i="1"/>
  <c r="E28" i="1"/>
  <c r="O24" i="1"/>
  <c r="N24" i="1"/>
  <c r="M24" i="1"/>
  <c r="L24" i="1"/>
  <c r="K24" i="1"/>
  <c r="J24" i="1"/>
  <c r="I24" i="1"/>
  <c r="H24" i="1"/>
  <c r="G24" i="1"/>
  <c r="F24" i="1"/>
  <c r="E24" i="1"/>
  <c r="O23" i="1"/>
  <c r="N23" i="1"/>
  <c r="M23" i="1"/>
  <c r="L23" i="1"/>
  <c r="K23" i="1"/>
  <c r="J23" i="1"/>
  <c r="I23" i="1"/>
  <c r="H23" i="1"/>
  <c r="G23" i="1"/>
  <c r="F23" i="1"/>
  <c r="E23" i="1"/>
  <c r="O21" i="1"/>
  <c r="N21" i="1"/>
  <c r="M21" i="1"/>
  <c r="L21" i="1"/>
  <c r="K21" i="1"/>
  <c r="J21" i="1"/>
  <c r="I21" i="1"/>
  <c r="H21" i="1"/>
  <c r="G21" i="1"/>
  <c r="F21" i="1"/>
  <c r="E21" i="1"/>
  <c r="O19" i="1"/>
  <c r="N19" i="1"/>
  <c r="M19" i="1"/>
  <c r="L19" i="1"/>
  <c r="K19" i="1"/>
  <c r="J19" i="1"/>
  <c r="I19" i="1"/>
  <c r="H19" i="1"/>
  <c r="G19" i="1"/>
  <c r="F19" i="1"/>
  <c r="E19" i="1"/>
  <c r="O18" i="1"/>
  <c r="N18" i="1"/>
  <c r="M18" i="1"/>
  <c r="L18" i="1"/>
  <c r="K18" i="1"/>
  <c r="J18" i="1"/>
  <c r="I18" i="1"/>
  <c r="H18" i="1"/>
  <c r="G18" i="1"/>
  <c r="F18" i="1"/>
  <c r="E18" i="1"/>
  <c r="O15" i="1"/>
  <c r="N15" i="1"/>
  <c r="M15" i="1"/>
  <c r="L15" i="1"/>
  <c r="K15" i="1"/>
  <c r="J15" i="1"/>
  <c r="I15" i="1"/>
  <c r="H15" i="1"/>
  <c r="G15" i="1"/>
  <c r="F15" i="1"/>
  <c r="E15" i="1"/>
  <c r="O30" i="1"/>
  <c r="N30" i="1"/>
  <c r="M30" i="1"/>
  <c r="L30" i="1"/>
  <c r="K30" i="1"/>
  <c r="J30" i="1"/>
  <c r="I30" i="1"/>
  <c r="H30" i="1"/>
  <c r="G30" i="1"/>
  <c r="F30" i="1"/>
  <c r="E30" i="1"/>
  <c r="O27" i="1"/>
  <c r="N27" i="1"/>
  <c r="M27" i="1"/>
  <c r="L27" i="1"/>
  <c r="K27" i="1"/>
  <c r="J27" i="1"/>
  <c r="I27" i="1"/>
  <c r="H27" i="1"/>
  <c r="G27" i="1"/>
  <c r="F27" i="1"/>
  <c r="E27" i="1"/>
  <c r="O14" i="1"/>
  <c r="N14" i="1"/>
  <c r="M14" i="1"/>
  <c r="L14" i="1"/>
  <c r="K14" i="1"/>
  <c r="J14" i="1"/>
  <c r="I14" i="1"/>
  <c r="H14" i="1"/>
  <c r="G14" i="1"/>
  <c r="F14" i="1"/>
  <c r="E14" i="1"/>
  <c r="O12" i="1"/>
  <c r="N12" i="1"/>
  <c r="M12" i="1"/>
  <c r="L12" i="1"/>
  <c r="K12" i="1"/>
  <c r="J12" i="1"/>
  <c r="I12" i="1"/>
  <c r="H12" i="1"/>
  <c r="G12" i="1"/>
  <c r="F12" i="1"/>
  <c r="E12" i="1"/>
  <c r="O33" i="1" l="1"/>
  <c r="G33" i="1"/>
  <c r="K33" i="1"/>
  <c r="H33" i="1"/>
  <c r="L33" i="1"/>
  <c r="E33" i="1"/>
  <c r="I33" i="1"/>
  <c r="F33" i="1"/>
  <c r="J33" i="1"/>
  <c r="N33" i="1"/>
  <c r="M33" i="1"/>
  <c r="D33" i="1"/>
  <c r="E39" i="1" l="1"/>
  <c r="P36" i="1" l="1"/>
  <c r="P37" i="1"/>
  <c r="D39" i="1"/>
  <c r="D42" i="1" l="1"/>
  <c r="D44" i="1" l="1"/>
  <c r="D40" i="1" l="1"/>
  <c r="D43" i="1"/>
  <c r="G39" i="1" l="1"/>
  <c r="G42" i="1" s="1"/>
  <c r="I39" i="1"/>
  <c r="I42" i="1" s="1"/>
  <c r="I44" i="1" s="1"/>
  <c r="I40" i="1" s="1"/>
  <c r="K39" i="1"/>
  <c r="M39" i="1"/>
  <c r="O39" i="1"/>
  <c r="F39" i="1"/>
  <c r="F42" i="1" s="1"/>
  <c r="H39" i="1"/>
  <c r="J39" i="1"/>
  <c r="L39" i="1"/>
  <c r="L42" i="1" s="1"/>
  <c r="N39" i="1"/>
  <c r="N42" i="1" s="1"/>
  <c r="O42" i="1"/>
  <c r="P31" i="1"/>
  <c r="P30" i="1"/>
  <c r="P28" i="1"/>
  <c r="P27" i="1"/>
  <c r="P24" i="1"/>
  <c r="P23" i="1"/>
  <c r="P21" i="1"/>
  <c r="P18" i="1"/>
  <c r="P16" i="1"/>
  <c r="P15" i="1"/>
  <c r="P12" i="1"/>
  <c r="M42" i="1" l="1"/>
  <c r="M44" i="1" s="1"/>
  <c r="M40" i="1" s="1"/>
  <c r="H42" i="1"/>
  <c r="K42" i="1"/>
  <c r="J42" i="1"/>
  <c r="J44" i="1" s="1"/>
  <c r="J43" i="1" s="1"/>
  <c r="E42" i="1"/>
  <c r="E44" i="1" s="1"/>
  <c r="E40" i="1" s="1"/>
  <c r="L44" i="1"/>
  <c r="L43" i="1" s="1"/>
  <c r="H44" i="1"/>
  <c r="H43" i="1" s="1"/>
  <c r="G44" i="1"/>
  <c r="G40" i="1" s="1"/>
  <c r="M43" i="1"/>
  <c r="I43" i="1"/>
  <c r="O44" i="1"/>
  <c r="O40" i="1" s="1"/>
  <c r="K44" i="1"/>
  <c r="K40" i="1" s="1"/>
  <c r="P39" i="1"/>
  <c r="N44" i="1"/>
  <c r="N43" i="1" s="1"/>
  <c r="F44" i="1"/>
  <c r="F43" i="1" s="1"/>
  <c r="D34" i="1"/>
  <c r="N34" i="1"/>
  <c r="L34" i="1"/>
  <c r="J34" i="1"/>
  <c r="H34" i="1"/>
  <c r="F34" i="1"/>
  <c r="O34" i="1"/>
  <c r="M34" i="1"/>
  <c r="K34" i="1"/>
  <c r="I34" i="1"/>
  <c r="G34" i="1"/>
  <c r="E34" i="1"/>
  <c r="P33" i="1"/>
  <c r="F40" i="1" l="1"/>
  <c r="J40" i="1"/>
  <c r="N40" i="1"/>
  <c r="H40" i="1"/>
  <c r="L40" i="1"/>
  <c r="E43" i="1"/>
  <c r="P42" i="1"/>
  <c r="K43" i="1"/>
  <c r="P44" i="1"/>
  <c r="G43" i="1"/>
  <c r="O43" i="1"/>
</calcChain>
</file>

<file path=xl/sharedStrings.xml><?xml version="1.0" encoding="utf-8"?>
<sst xmlns="http://schemas.openxmlformats.org/spreadsheetml/2006/main" count="84" uniqueCount="61">
  <si>
    <t>Cost Of Service By Rate Schedule</t>
  </si>
  <si>
    <t xml:space="preserve">DESCRIPTION </t>
  </si>
  <si>
    <t>COS</t>
  </si>
  <si>
    <t>Factor</t>
  </si>
  <si>
    <t>FERC</t>
  </si>
  <si>
    <t>ACCT</t>
  </si>
  <si>
    <t>F10</t>
  </si>
  <si>
    <t>F30</t>
  </si>
  <si>
    <t>Demand</t>
  </si>
  <si>
    <t>447</t>
  </si>
  <si>
    <t>Sales for Resale</t>
  </si>
  <si>
    <t>Energy</t>
  </si>
  <si>
    <t>456</t>
  </si>
  <si>
    <t>Cholla</t>
  </si>
  <si>
    <t>501</t>
  </si>
  <si>
    <t>Fuel Related</t>
  </si>
  <si>
    <t>Simple Cycle Combustion Turbine</t>
  </si>
  <si>
    <t>503</t>
  </si>
  <si>
    <t>Steam From Other Sources</t>
  </si>
  <si>
    <t>547</t>
  </si>
  <si>
    <t>Fuel</t>
  </si>
  <si>
    <t>555</t>
  </si>
  <si>
    <t>Purchased Power</t>
  </si>
  <si>
    <t>565</t>
  </si>
  <si>
    <t>Transm of Electricity by Others</t>
  </si>
  <si>
    <t>Rocky Mountain Power</t>
  </si>
  <si>
    <t>State of Utah</t>
  </si>
  <si>
    <t>2010 Protocol (Non Wgt)</t>
  </si>
  <si>
    <t>Utah</t>
  </si>
  <si>
    <t>General</t>
  </si>
  <si>
    <t>Street &amp; Area</t>
  </si>
  <si>
    <t>Traffic</t>
  </si>
  <si>
    <t>Outdoor</t>
  </si>
  <si>
    <t>Jurisdiction</t>
  </si>
  <si>
    <t>Residential</t>
  </si>
  <si>
    <t>Large Dist.</t>
  </si>
  <si>
    <t>+1 MW</t>
  </si>
  <si>
    <t>Lighting</t>
  </si>
  <si>
    <t>Trans</t>
  </si>
  <si>
    <t>Irrigation</t>
  </si>
  <si>
    <t>Signals</t>
  </si>
  <si>
    <t>Small Dist.</t>
  </si>
  <si>
    <t>Industrial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</si>
  <si>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</si>
  <si>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</si>
  <si>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</si>
  <si>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</si>
  <si>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</si>
  <si>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</si>
  <si>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</si>
  <si>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</si>
  <si>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</si>
  <si>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</si>
  <si>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</si>
  <si>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TOTAL NET POWER COSTS</t>
  </si>
  <si>
    <t xml:space="preserve">     Class % of NPC</t>
  </si>
  <si>
    <t xml:space="preserve">     Demand Related</t>
  </si>
  <si>
    <t xml:space="preserve">     Energy Related</t>
  </si>
  <si>
    <t>MWH @ Input</t>
  </si>
  <si>
    <t>Coin Peak, Sys</t>
  </si>
  <si>
    <t>12 Months Ended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</si>
</sst>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dd\-mmm\-yy_)"/>
    <numFmt numFmtId="165" formatCode="_(* #,##0_);_(* \(#,##0\);_(* &quot;-&quot;??_);_(@_)"/>
    <numFmt numFmtId="166" formatCode="_(* #,##0.00000_);_(* \(#,##0.000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Border="1"/>
    <xf numFmtId="166" fontId="3" fillId="0" borderId="2" xfId="1" applyNumberFormat="1" applyFont="1" applyFill="1" applyBorder="1" applyAlignment="1" applyProtection="1">
      <alignment horizontal="right"/>
    </xf>
    <xf numFmtId="165" fontId="3" fillId="0" borderId="0" xfId="0" applyNumberFormat="1" applyFont="1" applyFill="1" applyProtection="1"/>
    <xf numFmtId="41" fontId="3" fillId="0" borderId="0" xfId="0" applyNumberFormat="1" applyFont="1" applyFill="1"/>
    <xf numFmtId="37" fontId="3" fillId="0" borderId="0" xfId="0" applyNumberFormat="1" applyFont="1" applyFill="1" applyProtection="1"/>
    <xf numFmtId="165" fontId="3" fillId="0" borderId="1" xfId="0" applyNumberFormat="1" applyFont="1" applyFill="1" applyBorder="1" applyProtection="1"/>
    <xf numFmtId="37" fontId="3" fillId="0" borderId="0" xfId="0" applyNumberFormat="1" applyFont="1" applyFill="1" applyAlignment="1" applyProtection="1">
      <alignment horizontal="centerContinuous"/>
    </xf>
    <xf numFmtId="41" fontId="3" fillId="0" borderId="0" xfId="0" applyNumberFormat="1" applyFont="1" applyFill="1" applyAlignment="1">
      <alignment horizontal="centerContinuous"/>
    </xf>
    <xf numFmtId="164" fontId="3" fillId="0" borderId="0" xfId="2" applyFont="1" applyFill="1"/>
    <xf numFmtId="164" fontId="3" fillId="0" borderId="0" xfId="2" applyFont="1" applyFill="1" applyAlignment="1">
      <alignment horizontal="centerContinuous"/>
    </xf>
    <xf numFmtId="165" fontId="3" fillId="0" borderId="0" xfId="2" applyNumberFormat="1" applyFont="1" applyFill="1"/>
    <xf numFmtId="41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Protection="1"/>
    <xf numFmtId="41" fontId="3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Protection="1"/>
    <xf numFmtId="2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41" fontId="3" fillId="0" borderId="0" xfId="0" applyNumberFormat="1" applyFont="1" applyFill="1" applyBorder="1"/>
    <xf numFmtId="37" fontId="3" fillId="0" borderId="0" xfId="0" applyNumberFormat="1" applyFont="1" applyFill="1" applyBorder="1" applyProtection="1"/>
    <xf numFmtId="164" fontId="3" fillId="0" borderId="0" xfId="2" applyFont="1" applyFill="1" applyAlignment="1">
      <alignment horizontal="center"/>
    </xf>
    <xf numFmtId="165" fontId="3" fillId="0" borderId="0" xfId="1" applyNumberFormat="1" applyFont="1" applyFill="1"/>
    <xf numFmtId="10" fontId="3" fillId="0" borderId="0" xfId="3" applyNumberFormat="1" applyFont="1" applyFill="1"/>
    <xf numFmtId="37" fontId="3" fillId="0" borderId="0" xfId="0" applyNumberFormat="1" applyFont="1" applyFill="1" applyBorder="1" applyAlignment="1" applyProtection="1">
      <alignment horizontal="center"/>
    </xf>
    <xf numFmtId="41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Fill="1" applyBorder="1" applyProtection="1"/>
    <xf numFmtId="0" fontId="3" fillId="0" borderId="2" xfId="0" applyNumberFormat="1" applyFont="1" applyFill="1" applyBorder="1" applyAlignment="1">
      <alignment horizontal="center"/>
    </xf>
    <xf numFmtId="9" fontId="3" fillId="0" borderId="0" xfId="3" applyFont="1" applyFill="1" applyAlignment="1">
      <alignment horizontal="center"/>
    </xf>
    <xf numFmtId="165" fontId="3" fillId="0" borderId="0" xfId="3" applyNumberFormat="1" applyFont="1" applyFill="1"/>
    <xf numFmtId="165" fontId="3" fillId="0" borderId="0" xfId="3" applyNumberFormat="1" applyFont="1" applyFill="1" applyBorder="1"/>
    <xf numFmtId="10" fontId="3" fillId="0" borderId="1" xfId="3" applyNumberFormat="1" applyFont="1" applyFill="1" applyBorder="1"/>
  </cellXfs>
  <cellStyles count="4">
    <cellStyle name="Comma" xfId="1" builtinId="3"/>
    <cellStyle name="Normal" xfId="0" builtinId="0"/>
    <cellStyle name="Normal_Distribution" xfId="2"/>
    <cellStyle name="Percent" xfId="3" builtinId="5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%20Docket%2011-035-200%20(GRC%202012)\Filed\Rebuttal\Testimony%20and%20Exhibits\Paice\Workpapers\COS%20UT%20May%202013%20-%20Rebutt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44"/>
  <sheetViews>
    <sheetView tabSelected="1" zoomScale="75" zoomScaleNormal="75" workbookViewId="0">
      <selection activeCell="B23" sqref="B23"/>
    </sheetView>
  </sheetViews>
  <sheetFormatPr defaultRowHeight="12.75"/>
  <cols>
    <col min="1" max="1" width="8.140625" style="10" bestFit="1" customWidth="1"/>
    <col min="2" max="2" width="29.7109375" style="10" bestFit="1" customWidth="1"/>
    <col min="3" max="3" width="7.7109375" style="23" bestFit="1" customWidth="1"/>
    <col min="4" max="4" width="15.28515625" style="10" bestFit="1" customWidth="1"/>
    <col min="5" max="6" width="13.42578125" style="10" bestFit="1" customWidth="1"/>
    <col min="7" max="7" width="12.7109375" style="10" bestFit="1" customWidth="1"/>
    <col min="8" max="8" width="13.5703125" style="10" bestFit="1" customWidth="1"/>
    <col min="9" max="9" width="13.42578125" style="10" bestFit="1" customWidth="1"/>
    <col min="10" max="10" width="11.5703125" style="10" bestFit="1" customWidth="1"/>
    <col min="11" max="12" width="9.85546875" style="10" bestFit="1" customWidth="1"/>
    <col min="13" max="13" width="12.7109375" style="10" bestFit="1" customWidth="1"/>
    <col min="14" max="14" width="12" style="10" bestFit="1" customWidth="1"/>
    <col min="15" max="15" width="12.28515625" style="10" bestFit="1" customWidth="1"/>
    <col min="16" max="16" width="9.140625" style="10" customWidth="1"/>
    <col min="17" max="17" width="16.140625" style="10" bestFit="1" customWidth="1"/>
    <col min="18" max="18" width="12" style="10" bestFit="1" customWidth="1"/>
    <col min="19" max="48" width="9.140625" style="10"/>
    <col min="49" max="223" width="9.140625" style="11"/>
    <col min="224" max="16384" width="9.140625" style="10"/>
  </cols>
  <sheetData>
    <row r="1" spans="1:224">
      <c r="A1" s="8" t="s">
        <v>25</v>
      </c>
      <c r="B1" s="8"/>
      <c r="C1" s="9"/>
      <c r="D1" s="9"/>
      <c r="E1" s="8"/>
      <c r="F1" s="9"/>
      <c r="G1" s="9"/>
      <c r="H1" s="9"/>
      <c r="I1" s="8"/>
      <c r="J1" s="8"/>
      <c r="K1" s="8"/>
      <c r="L1" s="8"/>
      <c r="M1" s="8"/>
      <c r="N1" s="9"/>
      <c r="O1" s="9"/>
    </row>
    <row r="2" spans="1:224">
      <c r="A2" s="8" t="s">
        <v>0</v>
      </c>
      <c r="B2" s="9"/>
      <c r="C2" s="9"/>
      <c r="D2" s="9"/>
      <c r="E2" s="8"/>
      <c r="F2" s="9"/>
      <c r="G2" s="8"/>
      <c r="H2" s="8"/>
      <c r="I2" s="8"/>
      <c r="J2" s="8"/>
      <c r="K2" s="8"/>
      <c r="L2" s="8"/>
      <c r="M2" s="8"/>
      <c r="N2" s="9"/>
      <c r="O2" s="9"/>
    </row>
    <row r="3" spans="1:224">
      <c r="A3" s="8" t="s">
        <v>26</v>
      </c>
      <c r="B3" s="9"/>
      <c r="C3" s="9"/>
      <c r="D3" s="9"/>
      <c r="E3" s="8"/>
      <c r="F3" s="9"/>
      <c r="G3" s="8"/>
      <c r="H3" s="8"/>
      <c r="I3" s="8"/>
      <c r="J3" s="8"/>
      <c r="K3" s="8"/>
      <c r="L3" s="8"/>
      <c r="M3" s="8"/>
      <c r="N3" s="9"/>
      <c r="O3" s="9"/>
    </row>
    <row r="4" spans="1:224">
      <c r="A4" s="8" t="s">
        <v>27</v>
      </c>
      <c r="B4" s="9"/>
      <c r="C4" s="9"/>
      <c r="D4" s="9"/>
      <c r="E4" s="8"/>
      <c r="F4" s="9"/>
      <c r="G4" s="8"/>
      <c r="H4" s="8"/>
      <c r="I4" s="8"/>
      <c r="J4" s="8"/>
      <c r="K4" s="8"/>
      <c r="L4" s="8"/>
      <c r="M4" s="8"/>
      <c r="N4" s="8"/>
      <c r="O4" s="9"/>
      <c r="P4" s="12"/>
      <c r="Q4" s="12"/>
    </row>
    <row r="5" spans="1:224">
      <c r="A5" s="8" t="s">
        <v>60</v>
      </c>
      <c r="B5" s="8"/>
      <c r="C5" s="9"/>
      <c r="D5" s="9"/>
      <c r="E5" s="8"/>
      <c r="F5" s="9"/>
      <c r="G5" s="8"/>
      <c r="H5" s="8"/>
      <c r="I5" s="8"/>
      <c r="J5" s="8"/>
      <c r="K5" s="8"/>
      <c r="L5" s="8"/>
      <c r="M5" s="8"/>
      <c r="N5" s="8"/>
      <c r="O5" s="9"/>
      <c r="P5" s="12"/>
      <c r="Q5" s="12"/>
    </row>
    <row r="6" spans="1:224">
      <c r="A6" s="5"/>
      <c r="B6" s="5"/>
      <c r="C6" s="13"/>
      <c r="D6" s="5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14"/>
      <c r="AW6" s="10"/>
      <c r="HP6" s="11"/>
    </row>
    <row r="7" spans="1:224">
      <c r="A7" s="5"/>
      <c r="B7" s="5"/>
      <c r="C7" s="15"/>
      <c r="D7" s="13" t="s">
        <v>28</v>
      </c>
      <c r="E7" s="13"/>
      <c r="F7" s="13" t="s">
        <v>29</v>
      </c>
      <c r="G7" s="13" t="s">
        <v>29</v>
      </c>
      <c r="H7" s="13" t="s">
        <v>30</v>
      </c>
      <c r="I7" s="13" t="s">
        <v>29</v>
      </c>
      <c r="J7" s="13"/>
      <c r="K7" s="13" t="s">
        <v>31</v>
      </c>
      <c r="L7" s="13" t="s">
        <v>32</v>
      </c>
      <c r="M7" s="13" t="s">
        <v>29</v>
      </c>
      <c r="N7" s="13"/>
      <c r="O7" s="13"/>
      <c r="P7" s="14"/>
      <c r="AW7" s="10"/>
      <c r="HP7" s="11"/>
    </row>
    <row r="8" spans="1:224">
      <c r="A8" s="13" t="s">
        <v>4</v>
      </c>
      <c r="B8" s="5"/>
      <c r="C8" s="15" t="s">
        <v>2</v>
      </c>
      <c r="D8" s="13" t="s">
        <v>33</v>
      </c>
      <c r="E8" s="13" t="s">
        <v>34</v>
      </c>
      <c r="F8" s="13" t="s">
        <v>35</v>
      </c>
      <c r="G8" s="13" t="s">
        <v>36</v>
      </c>
      <c r="H8" s="13" t="s">
        <v>37</v>
      </c>
      <c r="I8" s="13" t="s">
        <v>38</v>
      </c>
      <c r="J8" s="13" t="s">
        <v>39</v>
      </c>
      <c r="K8" s="13" t="s">
        <v>40</v>
      </c>
      <c r="L8" s="13" t="s">
        <v>37</v>
      </c>
      <c r="M8" s="13" t="s">
        <v>41</v>
      </c>
      <c r="N8" s="13" t="s">
        <v>42</v>
      </c>
      <c r="O8" s="13" t="s">
        <v>42</v>
      </c>
      <c r="P8" s="14"/>
      <c r="AW8" s="10"/>
      <c r="HP8" s="11"/>
    </row>
    <row r="9" spans="1:224">
      <c r="A9" s="16" t="s">
        <v>5</v>
      </c>
      <c r="B9" s="16" t="s">
        <v>1</v>
      </c>
      <c r="C9" s="17" t="s">
        <v>3</v>
      </c>
      <c r="D9" s="16" t="s">
        <v>43</v>
      </c>
      <c r="E9" s="16" t="s">
        <v>44</v>
      </c>
      <c r="F9" s="16" t="s">
        <v>45</v>
      </c>
      <c r="G9" s="16" t="s">
        <v>46</v>
      </c>
      <c r="H9" s="16" t="s">
        <v>47</v>
      </c>
      <c r="I9" s="16" t="s">
        <v>48</v>
      </c>
      <c r="J9" s="16" t="s">
        <v>49</v>
      </c>
      <c r="K9" s="16" t="s">
        <v>50</v>
      </c>
      <c r="L9" s="16" t="s">
        <v>50</v>
      </c>
      <c r="M9" s="16" t="s">
        <v>51</v>
      </c>
      <c r="N9" s="16" t="s">
        <v>52</v>
      </c>
      <c r="O9" s="16" t="s">
        <v>53</v>
      </c>
      <c r="P9" s="14"/>
      <c r="AW9" s="10"/>
      <c r="HP9" s="11"/>
    </row>
    <row r="10" spans="1:224">
      <c r="A10" s="13"/>
      <c r="B10" s="5"/>
      <c r="C10" s="15"/>
      <c r="D10" s="6"/>
      <c r="E10" s="18"/>
      <c r="F10" s="6"/>
      <c r="G10" s="6"/>
      <c r="H10" s="6"/>
      <c r="I10" s="6"/>
      <c r="J10" s="6"/>
      <c r="K10" s="6"/>
      <c r="L10" s="6"/>
      <c r="M10" s="6"/>
      <c r="N10" s="6"/>
      <c r="O10" s="6"/>
      <c r="P10" s="14"/>
      <c r="Q10" s="12"/>
      <c r="R10" s="12"/>
      <c r="AW10" s="10"/>
      <c r="HP10" s="11"/>
    </row>
    <row r="11" spans="1:224">
      <c r="A11" s="13" t="s">
        <v>9</v>
      </c>
      <c r="B11" s="5" t="s">
        <v>10</v>
      </c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4"/>
      <c r="Q11" s="12"/>
      <c r="R11" s="12"/>
      <c r="AW11" s="10"/>
      <c r="HP11" s="11"/>
    </row>
    <row r="12" spans="1:224">
      <c r="A12" s="13"/>
      <c r="B12" s="5" t="s">
        <v>8</v>
      </c>
      <c r="C12" s="19" t="s">
        <v>6</v>
      </c>
      <c r="D12" s="4">
        <v>167027068.07079521</v>
      </c>
      <c r="E12" s="4">
        <f>$D12*E$36</f>
        <v>55569690.272337057</v>
      </c>
      <c r="F12" s="4">
        <f t="shared" ref="F12:O14" si="0">$D12*F$36</f>
        <v>45502423.791688539</v>
      </c>
      <c r="G12" s="4">
        <f t="shared" si="0"/>
        <v>15145334.494932704</v>
      </c>
      <c r="H12" s="4">
        <f t="shared" si="0"/>
        <v>312079.43333308282</v>
      </c>
      <c r="I12" s="4">
        <f t="shared" si="0"/>
        <v>31151218.693030756</v>
      </c>
      <c r="J12" s="4">
        <f t="shared" si="0"/>
        <v>1210480.1472651893</v>
      </c>
      <c r="K12" s="4">
        <f t="shared" si="0"/>
        <v>38548.656719925064</v>
      </c>
      <c r="L12" s="4">
        <f t="shared" si="0"/>
        <v>68827.475591127135</v>
      </c>
      <c r="M12" s="4">
        <f t="shared" si="0"/>
        <v>11621267.144387983</v>
      </c>
      <c r="N12" s="4">
        <f t="shared" si="0"/>
        <v>3275936.9430865608</v>
      </c>
      <c r="O12" s="4">
        <f t="shared" si="0"/>
        <v>3131261.0184222809</v>
      </c>
      <c r="P12" s="14">
        <f>SUM(E12:O12)-D12</f>
        <v>0</v>
      </c>
      <c r="Q12" s="12"/>
      <c r="R12" s="12"/>
      <c r="AW12" s="10"/>
      <c r="HP12" s="11"/>
    </row>
    <row r="13" spans="1:224">
      <c r="A13" s="13"/>
      <c r="B13" s="5"/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4"/>
      <c r="Q13" s="12"/>
      <c r="R13" s="12"/>
      <c r="AW13" s="10"/>
      <c r="HP13" s="11"/>
    </row>
    <row r="14" spans="1:224">
      <c r="A14" s="13" t="s">
        <v>12</v>
      </c>
      <c r="B14" s="5" t="s">
        <v>8</v>
      </c>
      <c r="C14" s="15" t="s">
        <v>6</v>
      </c>
      <c r="D14" s="4">
        <v>35361292.340701707</v>
      </c>
      <c r="E14" s="4">
        <f>$D14*E$36</f>
        <v>11764656.385930676</v>
      </c>
      <c r="F14" s="4">
        <f t="shared" si="0"/>
        <v>9633315.8959984034</v>
      </c>
      <c r="G14" s="4">
        <f t="shared" si="0"/>
        <v>3206418.0187011971</v>
      </c>
      <c r="H14" s="4">
        <f t="shared" si="0"/>
        <v>66070.321433973862</v>
      </c>
      <c r="I14" s="4">
        <f t="shared" si="0"/>
        <v>6595022.9726028377</v>
      </c>
      <c r="J14" s="4">
        <f t="shared" si="0"/>
        <v>256270.69225640286</v>
      </c>
      <c r="K14" s="4">
        <f t="shared" si="0"/>
        <v>8161.1342123113618</v>
      </c>
      <c r="L14" s="4">
        <f t="shared" si="0"/>
        <v>14571.461461676186</v>
      </c>
      <c r="M14" s="4">
        <f t="shared" si="0"/>
        <v>2460337.8937832704</v>
      </c>
      <c r="N14" s="4">
        <f t="shared" si="0"/>
        <v>693548.44859689847</v>
      </c>
      <c r="O14" s="4">
        <f t="shared" si="0"/>
        <v>662919.11572405824</v>
      </c>
      <c r="P14" s="14"/>
      <c r="Q14" s="12"/>
      <c r="R14" s="12"/>
      <c r="AW14" s="10"/>
      <c r="HP14" s="11"/>
    </row>
    <row r="15" spans="1:224">
      <c r="A15" s="13"/>
      <c r="B15" s="5" t="s">
        <v>11</v>
      </c>
      <c r="C15" s="15" t="s">
        <v>7</v>
      </c>
      <c r="D15" s="4">
        <v>5706864.1734222751</v>
      </c>
      <c r="E15" s="4">
        <f>$D15*E$37</f>
        <v>1594962.7621472436</v>
      </c>
      <c r="F15" s="4">
        <f t="shared" ref="F15:O15" si="1">$D15*F$37</f>
        <v>1561618.7436233934</v>
      </c>
      <c r="G15" s="4">
        <f t="shared" si="1"/>
        <v>555991.81028206332</v>
      </c>
      <c r="H15" s="4">
        <f t="shared" si="1"/>
        <v>21971.531964621361</v>
      </c>
      <c r="I15" s="4">
        <f t="shared" si="1"/>
        <v>1246293.3036456718</v>
      </c>
      <c r="J15" s="4">
        <f t="shared" si="1"/>
        <v>48819.263616687254</v>
      </c>
      <c r="K15" s="4">
        <f t="shared" si="1"/>
        <v>1588.3033379401202</v>
      </c>
      <c r="L15" s="4">
        <f t="shared" si="1"/>
        <v>4508.4855042878526</v>
      </c>
      <c r="M15" s="4">
        <f t="shared" si="1"/>
        <v>357586.69828065188</v>
      </c>
      <c r="N15" s="4">
        <f t="shared" si="1"/>
        <v>131688.8048233492</v>
      </c>
      <c r="O15" s="4">
        <f t="shared" si="1"/>
        <v>181834.46619636531</v>
      </c>
      <c r="P15" s="14">
        <f>SUM(E14:O14)-D14</f>
        <v>0</v>
      </c>
      <c r="Q15" s="12"/>
      <c r="R15" s="12"/>
      <c r="AW15" s="10"/>
      <c r="HP15" s="11"/>
    </row>
    <row r="16" spans="1:224">
      <c r="A16" s="13"/>
      <c r="P16" s="14">
        <f>SUM(E15:O15)-D15</f>
        <v>0</v>
      </c>
      <c r="Q16" s="12"/>
      <c r="R16" s="12"/>
      <c r="AW16" s="10"/>
      <c r="HP16" s="11"/>
    </row>
    <row r="17" spans="1:224">
      <c r="A17" s="13"/>
      <c r="B17" s="5"/>
      <c r="C17" s="1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4"/>
      <c r="Q17" s="12"/>
      <c r="R17" s="12"/>
      <c r="AW17" s="10"/>
      <c r="HP17" s="11"/>
    </row>
    <row r="18" spans="1:224">
      <c r="A18" s="13" t="s">
        <v>14</v>
      </c>
      <c r="B18" s="5" t="s">
        <v>15</v>
      </c>
      <c r="C18" s="19" t="s">
        <v>7</v>
      </c>
      <c r="D18" s="4">
        <v>332661293.95200479</v>
      </c>
      <c r="E18" s="4">
        <f t="shared" ref="E18:O19" si="2">$D18*E$37</f>
        <v>92972665.922586277</v>
      </c>
      <c r="F18" s="4">
        <f t="shared" si="2"/>
        <v>91028995.281297505</v>
      </c>
      <c r="G18" s="4">
        <f t="shared" si="2"/>
        <v>32409559.683673758</v>
      </c>
      <c r="H18" s="4">
        <f t="shared" si="2"/>
        <v>1280752.0963085566</v>
      </c>
      <c r="I18" s="4">
        <f t="shared" si="2"/>
        <v>72648223.338714197</v>
      </c>
      <c r="J18" s="4">
        <f t="shared" si="2"/>
        <v>2845744.8628521133</v>
      </c>
      <c r="K18" s="4">
        <f t="shared" si="2"/>
        <v>92584.478538692681</v>
      </c>
      <c r="L18" s="4">
        <f t="shared" si="2"/>
        <v>262806.08334872272</v>
      </c>
      <c r="M18" s="4">
        <f t="shared" si="2"/>
        <v>20844241.274228901</v>
      </c>
      <c r="N18" s="4">
        <f t="shared" si="2"/>
        <v>7676329.2204408366</v>
      </c>
      <c r="O18" s="4">
        <f t="shared" si="2"/>
        <v>10599391.710015224</v>
      </c>
      <c r="P18" s="14">
        <f t="shared" ref="P18:P33" si="3">SUM(E18:O18)-D18</f>
        <v>0</v>
      </c>
      <c r="Q18" s="12"/>
      <c r="R18" s="12"/>
      <c r="AW18" s="10"/>
      <c r="HP18" s="11"/>
    </row>
    <row r="19" spans="1:224">
      <c r="A19" s="13"/>
      <c r="B19" s="20" t="s">
        <v>13</v>
      </c>
      <c r="C19" s="15" t="s">
        <v>7</v>
      </c>
      <c r="D19" s="4">
        <v>22575302.411504827</v>
      </c>
      <c r="E19" s="4">
        <f t="shared" si="2"/>
        <v>6309378.6002919078</v>
      </c>
      <c r="F19" s="4">
        <f t="shared" si="2"/>
        <v>6177475.8111390816</v>
      </c>
      <c r="G19" s="4">
        <f t="shared" si="2"/>
        <v>2199401.0850814842</v>
      </c>
      <c r="H19" s="4">
        <f t="shared" si="2"/>
        <v>86915.329237269005</v>
      </c>
      <c r="I19" s="4">
        <f t="shared" si="2"/>
        <v>4930106.5117802294</v>
      </c>
      <c r="J19" s="4">
        <f t="shared" si="2"/>
        <v>193120.00534135368</v>
      </c>
      <c r="K19" s="4">
        <f t="shared" si="2"/>
        <v>6283.0351460245965</v>
      </c>
      <c r="L19" s="4">
        <f t="shared" si="2"/>
        <v>17834.737359124625</v>
      </c>
      <c r="M19" s="4">
        <f t="shared" si="2"/>
        <v>1414547.044874958</v>
      </c>
      <c r="N19" s="4">
        <f t="shared" si="2"/>
        <v>520936.63047774194</v>
      </c>
      <c r="O19" s="4">
        <f t="shared" si="2"/>
        <v>719303.62077565328</v>
      </c>
      <c r="P19" s="14"/>
      <c r="Q19" s="12"/>
      <c r="R19" s="12"/>
      <c r="AW19" s="10"/>
      <c r="HP19" s="11"/>
    </row>
    <row r="20" spans="1:224">
      <c r="A20" s="13"/>
      <c r="B20" s="5"/>
      <c r="C20" s="1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4"/>
      <c r="AW20" s="10"/>
      <c r="HP20" s="11"/>
    </row>
    <row r="21" spans="1:224">
      <c r="A21" s="13" t="s">
        <v>17</v>
      </c>
      <c r="B21" s="5" t="s">
        <v>18</v>
      </c>
      <c r="C21" s="19" t="s">
        <v>7</v>
      </c>
      <c r="D21" s="4">
        <v>1573900.8729061289</v>
      </c>
      <c r="E21" s="4">
        <f>$D21*E$37</f>
        <v>439876.12238735653</v>
      </c>
      <c r="F21" s="4">
        <f t="shared" ref="F21:O21" si="4">$D21*F$37</f>
        <v>430680.14745855168</v>
      </c>
      <c r="G21" s="4">
        <f t="shared" si="4"/>
        <v>153337.4492434845</v>
      </c>
      <c r="H21" s="4">
        <f t="shared" si="4"/>
        <v>6059.5472903054988</v>
      </c>
      <c r="I21" s="4">
        <f t="shared" si="4"/>
        <v>343716.27901014057</v>
      </c>
      <c r="J21" s="4">
        <f t="shared" si="4"/>
        <v>13463.905795897241</v>
      </c>
      <c r="K21" s="4">
        <f t="shared" si="4"/>
        <v>438.03951418114474</v>
      </c>
      <c r="L21" s="4">
        <f t="shared" si="4"/>
        <v>1243.399011269621</v>
      </c>
      <c r="M21" s="4">
        <f t="shared" si="4"/>
        <v>98619.136440045448</v>
      </c>
      <c r="N21" s="4">
        <f t="shared" si="4"/>
        <v>36318.566302786567</v>
      </c>
      <c r="O21" s="4">
        <f t="shared" si="4"/>
        <v>50148.280452110026</v>
      </c>
      <c r="P21" s="14">
        <f t="shared" si="3"/>
        <v>0</v>
      </c>
      <c r="Q21" s="12"/>
      <c r="R21" s="12"/>
      <c r="AW21" s="10"/>
      <c r="HP21" s="11"/>
    </row>
    <row r="22" spans="1:224">
      <c r="A22" s="13"/>
      <c r="B22" s="5"/>
      <c r="C22" s="1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4"/>
      <c r="AW22" s="10"/>
      <c r="HP22" s="11"/>
    </row>
    <row r="23" spans="1:224">
      <c r="A23" s="13" t="s">
        <v>19</v>
      </c>
      <c r="B23" s="5" t="s">
        <v>20</v>
      </c>
      <c r="C23" s="15" t="s">
        <v>7</v>
      </c>
      <c r="D23" s="4">
        <v>111522622.03192005</v>
      </c>
      <c r="E23" s="4">
        <f t="shared" ref="E23:O24" si="5">$D23*E$37</f>
        <v>31168505.833084695</v>
      </c>
      <c r="F23" s="4">
        <f t="shared" si="5"/>
        <v>30516902.38470076</v>
      </c>
      <c r="G23" s="4">
        <f t="shared" si="5"/>
        <v>10865102.55486704</v>
      </c>
      <c r="H23" s="4">
        <f t="shared" si="5"/>
        <v>429364.14470213605</v>
      </c>
      <c r="I23" s="4">
        <f t="shared" si="5"/>
        <v>24354863.339955781</v>
      </c>
      <c r="J23" s="4">
        <f t="shared" si="5"/>
        <v>954018.19961934828</v>
      </c>
      <c r="K23" s="4">
        <f t="shared" si="5"/>
        <v>31038.368436042725</v>
      </c>
      <c r="L23" s="4">
        <f t="shared" si="5"/>
        <v>88104.098775066552</v>
      </c>
      <c r="M23" s="4">
        <f t="shared" si="5"/>
        <v>6987901.7590286983</v>
      </c>
      <c r="N23" s="4">
        <f t="shared" si="5"/>
        <v>2573441.4487286871</v>
      </c>
      <c r="O23" s="4">
        <f t="shared" si="5"/>
        <v>3553379.9000217915</v>
      </c>
      <c r="P23" s="14">
        <f t="shared" si="3"/>
        <v>0</v>
      </c>
      <c r="Q23" s="12"/>
      <c r="R23" s="12"/>
      <c r="AW23" s="10"/>
      <c r="HP23" s="11"/>
    </row>
    <row r="24" spans="1:224">
      <c r="A24" s="13"/>
      <c r="B24" s="20" t="s">
        <v>16</v>
      </c>
      <c r="C24" s="15" t="s">
        <v>7</v>
      </c>
      <c r="D24" s="4">
        <v>4364211.5432015778</v>
      </c>
      <c r="E24" s="4">
        <f t="shared" si="5"/>
        <v>1219716.2375016662</v>
      </c>
      <c r="F24" s="4">
        <f t="shared" si="5"/>
        <v>1194217.0585977377</v>
      </c>
      <c r="G24" s="4">
        <f t="shared" si="5"/>
        <v>425183.74410572782</v>
      </c>
      <c r="H24" s="4">
        <f t="shared" si="5"/>
        <v>16802.294659191251</v>
      </c>
      <c r="I24" s="4">
        <f t="shared" si="5"/>
        <v>953078.16284044739</v>
      </c>
      <c r="J24" s="4">
        <f t="shared" si="5"/>
        <v>37333.566619438498</v>
      </c>
      <c r="K24" s="4">
        <f t="shared" si="5"/>
        <v>1214.6235745062588</v>
      </c>
      <c r="L24" s="4">
        <f t="shared" si="5"/>
        <v>3447.7751497580853</v>
      </c>
      <c r="M24" s="4">
        <f t="shared" si="5"/>
        <v>273457.35747481696</v>
      </c>
      <c r="N24" s="4">
        <f t="shared" si="5"/>
        <v>100706.40979980344</v>
      </c>
      <c r="O24" s="4">
        <f t="shared" si="5"/>
        <v>139054.31287848443</v>
      </c>
      <c r="P24" s="14">
        <f t="shared" si="3"/>
        <v>0</v>
      </c>
      <c r="AW24" s="10"/>
      <c r="HP24" s="11"/>
    </row>
    <row r="25" spans="1:224">
      <c r="A25" s="13"/>
      <c r="B25" s="5"/>
      <c r="C25" s="1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4"/>
      <c r="Q25" s="12"/>
      <c r="R25" s="12"/>
      <c r="AW25" s="10"/>
      <c r="HP25" s="11"/>
    </row>
    <row r="26" spans="1:224">
      <c r="A26" s="13" t="s">
        <v>21</v>
      </c>
      <c r="B26" s="5" t="s">
        <v>22</v>
      </c>
      <c r="C26" s="1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4"/>
      <c r="AW26" s="10"/>
      <c r="HP26" s="11"/>
    </row>
    <row r="27" spans="1:224">
      <c r="A27" s="13"/>
      <c r="B27" s="5" t="s">
        <v>8</v>
      </c>
      <c r="C27" s="19" t="s">
        <v>6</v>
      </c>
      <c r="D27" s="4">
        <v>250607793.96013552</v>
      </c>
      <c r="E27" s="4">
        <f>$D27*E$36</f>
        <v>83376890.051711306</v>
      </c>
      <c r="F27" s="4">
        <f t="shared" ref="F27:O27" si="6">$D27*F$36</f>
        <v>68271940.45842272</v>
      </c>
      <c r="G27" s="4">
        <f t="shared" si="6"/>
        <v>22724094.426148169</v>
      </c>
      <c r="H27" s="4">
        <f t="shared" si="6"/>
        <v>468244.6936970934</v>
      </c>
      <c r="I27" s="4">
        <f t="shared" si="6"/>
        <v>46739359.590035141</v>
      </c>
      <c r="J27" s="4">
        <f t="shared" si="6"/>
        <v>1816207.1743370979</v>
      </c>
      <c r="K27" s="4">
        <f t="shared" si="6"/>
        <v>57838.49248082524</v>
      </c>
      <c r="L27" s="4">
        <f t="shared" si="6"/>
        <v>103268.90138804629</v>
      </c>
      <c r="M27" s="4">
        <f t="shared" si="6"/>
        <v>17436575.734192077</v>
      </c>
      <c r="N27" s="4">
        <f t="shared" si="6"/>
        <v>4915223.2625639979</v>
      </c>
      <c r="O27" s="4">
        <f t="shared" si="6"/>
        <v>4698151.175159038</v>
      </c>
      <c r="P27" s="14">
        <f t="shared" si="3"/>
        <v>0</v>
      </c>
      <c r="Q27" s="12"/>
      <c r="R27" s="12"/>
      <c r="AW27" s="10"/>
      <c r="HP27" s="11"/>
    </row>
    <row r="28" spans="1:224">
      <c r="A28" s="13"/>
      <c r="B28" s="5" t="s">
        <v>11</v>
      </c>
      <c r="C28" s="15" t="s">
        <v>7</v>
      </c>
      <c r="D28" s="4">
        <v>10932905.291081924</v>
      </c>
      <c r="E28" s="4">
        <f>$D28*E$37</f>
        <v>3055544.3920616959</v>
      </c>
      <c r="F28" s="4">
        <f t="shared" ref="F28:O28" si="7">$D28*F$37</f>
        <v>2991665.7039648099</v>
      </c>
      <c r="G28" s="4">
        <f t="shared" si="7"/>
        <v>1065139.3864847824</v>
      </c>
      <c r="H28" s="4">
        <f t="shared" si="7"/>
        <v>42091.886326625943</v>
      </c>
      <c r="I28" s="4">
        <f t="shared" si="7"/>
        <v>2387582.083541472</v>
      </c>
      <c r="J28" s="4">
        <f t="shared" si="7"/>
        <v>93525.335329916212</v>
      </c>
      <c r="K28" s="4">
        <f t="shared" si="7"/>
        <v>3042.7866231824769</v>
      </c>
      <c r="L28" s="4">
        <f t="shared" si="7"/>
        <v>8637.1155027921814</v>
      </c>
      <c r="M28" s="4">
        <f t="shared" si="7"/>
        <v>685045.47976803174</v>
      </c>
      <c r="N28" s="4">
        <f t="shared" si="7"/>
        <v>252282.37211856921</v>
      </c>
      <c r="O28" s="4">
        <f t="shared" si="7"/>
        <v>348348.74936004548</v>
      </c>
      <c r="P28" s="14">
        <f t="shared" si="3"/>
        <v>0</v>
      </c>
      <c r="AW28" s="10"/>
      <c r="HP28" s="11"/>
    </row>
    <row r="29" spans="1:224">
      <c r="A29" s="13"/>
      <c r="B29" s="5"/>
      <c r="C29" s="1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4"/>
      <c r="Q29" s="12"/>
      <c r="R29" s="12"/>
      <c r="AW29" s="10"/>
      <c r="HP29" s="11"/>
    </row>
    <row r="30" spans="1:224">
      <c r="A30" s="13" t="s">
        <v>23</v>
      </c>
      <c r="B30" s="5" t="s">
        <v>24</v>
      </c>
      <c r="C30" s="19" t="s">
        <v>6</v>
      </c>
      <c r="D30" s="4">
        <v>59361874.608875461</v>
      </c>
      <c r="E30" s="4">
        <f>$D30*E$36</f>
        <v>19749619.173117142</v>
      </c>
      <c r="F30" s="4">
        <f t="shared" ref="F30:O30" si="8">$D30*F$36</f>
        <v>16171685.264673678</v>
      </c>
      <c r="G30" s="4">
        <f t="shared" si="8"/>
        <v>5382693.1022737129</v>
      </c>
      <c r="H30" s="4">
        <f t="shared" si="8"/>
        <v>110913.8800285664</v>
      </c>
      <c r="I30" s="4">
        <f t="shared" si="8"/>
        <v>11071227.911308119</v>
      </c>
      <c r="J30" s="4">
        <f t="shared" si="8"/>
        <v>430207.93903915386</v>
      </c>
      <c r="K30" s="4">
        <f t="shared" si="8"/>
        <v>13700.297520512428</v>
      </c>
      <c r="L30" s="4">
        <f t="shared" si="8"/>
        <v>24461.47216063309</v>
      </c>
      <c r="M30" s="4">
        <f t="shared" si="8"/>
        <v>4130229.9740363229</v>
      </c>
      <c r="N30" s="4">
        <f t="shared" si="8"/>
        <v>1164276.906062088</v>
      </c>
      <c r="O30" s="4">
        <f t="shared" si="8"/>
        <v>1112858.6886555301</v>
      </c>
      <c r="P30" s="14">
        <f t="shared" si="3"/>
        <v>0</v>
      </c>
      <c r="AW30" s="10"/>
      <c r="HP30" s="11"/>
    </row>
    <row r="31" spans="1:224">
      <c r="A31" s="13"/>
      <c r="B31" s="5" t="s">
        <v>11</v>
      </c>
      <c r="C31" s="19" t="s">
        <v>7</v>
      </c>
      <c r="D31" s="7">
        <v>3427163.3991312459</v>
      </c>
      <c r="E31" s="7">
        <f>$D31*E$37</f>
        <v>957828.64902676584</v>
      </c>
      <c r="F31" s="7">
        <f t="shared" ref="F31:O31" si="9">$D31*F$37</f>
        <v>937804.44722482155</v>
      </c>
      <c r="G31" s="7">
        <f t="shared" si="9"/>
        <v>333891.73537535616</v>
      </c>
      <c r="H31" s="7">
        <f t="shared" si="9"/>
        <v>13194.642080790381</v>
      </c>
      <c r="I31" s="7">
        <f t="shared" si="9"/>
        <v>748440.94147687417</v>
      </c>
      <c r="J31" s="7">
        <f t="shared" si="9"/>
        <v>29317.605668423916</v>
      </c>
      <c r="K31" s="7">
        <f t="shared" si="9"/>
        <v>953.82944136939216</v>
      </c>
      <c r="L31" s="7">
        <f t="shared" si="9"/>
        <v>2707.4968031950389</v>
      </c>
      <c r="M31" s="7">
        <f t="shared" si="9"/>
        <v>214742.80920702711</v>
      </c>
      <c r="N31" s="7">
        <f t="shared" si="9"/>
        <v>79083.545402706688</v>
      </c>
      <c r="O31" s="7">
        <f t="shared" si="9"/>
        <v>109197.69742391579</v>
      </c>
      <c r="P31" s="14">
        <f t="shared" si="3"/>
        <v>0</v>
      </c>
      <c r="AW31" s="10"/>
      <c r="HP31" s="11"/>
    </row>
    <row r="32" spans="1:224">
      <c r="A32" s="13"/>
      <c r="B32" s="5"/>
      <c r="C32" s="5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4"/>
      <c r="AW32" s="10"/>
      <c r="HP32" s="11"/>
    </row>
    <row r="33" spans="1:16">
      <c r="A33" s="23"/>
      <c r="B33" s="10" t="s">
        <v>54</v>
      </c>
      <c r="D33" s="24">
        <f>-SUM(D12:D15)+SUM(D18:D31)</f>
        <v>588931843.48584247</v>
      </c>
      <c r="E33" s="24">
        <f t="shared" ref="E33:O33" si="10">-SUM(E12:E15)+SUM(E18:E31)</f>
        <v>170320715.5613538</v>
      </c>
      <c r="F33" s="24">
        <f t="shared" si="10"/>
        <v>161024008.12616932</v>
      </c>
      <c r="G33" s="24">
        <f t="shared" si="10"/>
        <v>56650658.843337581</v>
      </c>
      <c r="H33" s="24">
        <f t="shared" si="10"/>
        <v>2054217.2275988567</v>
      </c>
      <c r="I33" s="24">
        <f t="shared" si="10"/>
        <v>125184063.18938315</v>
      </c>
      <c r="J33" s="24">
        <f t="shared" si="10"/>
        <v>4897368.491464464</v>
      </c>
      <c r="K33" s="24">
        <f t="shared" si="10"/>
        <v>158795.85700516042</v>
      </c>
      <c r="L33" s="24">
        <f t="shared" si="10"/>
        <v>424603.65694151702</v>
      </c>
      <c r="M33" s="24">
        <f t="shared" si="10"/>
        <v>37646168.832798973</v>
      </c>
      <c r="N33" s="24">
        <f t="shared" si="10"/>
        <v>13217424.165390406</v>
      </c>
      <c r="O33" s="24">
        <f t="shared" si="10"/>
        <v>17353819.534399088</v>
      </c>
      <c r="P33" s="24">
        <f t="shared" si="3"/>
        <v>0</v>
      </c>
    </row>
    <row r="34" spans="1:16">
      <c r="A34" s="23"/>
      <c r="B34" s="10" t="s">
        <v>55</v>
      </c>
      <c r="D34" s="25">
        <f>+D33/$D$33</f>
        <v>1</v>
      </c>
      <c r="E34" s="25">
        <f>+E33/$D$33</f>
        <v>0.28920276165275516</v>
      </c>
      <c r="F34" s="25">
        <f t="shared" ref="F34:O34" si="11">+F33/$D$33</f>
        <v>0.27341705140798733</v>
      </c>
      <c r="G34" s="25">
        <f t="shared" si="11"/>
        <v>9.6192215567809464E-2</v>
      </c>
      <c r="H34" s="25">
        <f t="shared" si="11"/>
        <v>3.4880389816249403E-3</v>
      </c>
      <c r="I34" s="25">
        <f t="shared" si="11"/>
        <v>0.21256120648601418</v>
      </c>
      <c r="J34" s="25">
        <f t="shared" si="11"/>
        <v>8.3156795572087178E-3</v>
      </c>
      <c r="K34" s="25">
        <f t="shared" si="11"/>
        <v>2.6963367452719129E-4</v>
      </c>
      <c r="L34" s="25">
        <f t="shared" si="11"/>
        <v>7.2097248881690704E-4</v>
      </c>
      <c r="M34" s="25">
        <f t="shared" si="11"/>
        <v>6.3922793866900085E-2</v>
      </c>
      <c r="N34" s="25">
        <f t="shared" si="11"/>
        <v>2.2443045509574561E-2</v>
      </c>
      <c r="O34" s="25">
        <f t="shared" si="11"/>
        <v>2.9466600806781238E-2</v>
      </c>
    </row>
    <row r="35" spans="1:16" ht="15">
      <c r="C35" s="1"/>
      <c r="D35" s="2"/>
      <c r="E35" s="15"/>
      <c r="F35" s="15"/>
      <c r="G35" s="15"/>
      <c r="H35" s="15"/>
      <c r="I35" s="15"/>
      <c r="J35" s="15"/>
      <c r="K35" s="15"/>
      <c r="L35" s="15"/>
      <c r="M35" s="15"/>
      <c r="N35" s="26"/>
      <c r="O35" s="26"/>
      <c r="P35" s="26"/>
    </row>
    <row r="36" spans="1:16">
      <c r="C36" s="27" t="s">
        <v>6</v>
      </c>
      <c r="D36" s="27" t="s">
        <v>59</v>
      </c>
      <c r="E36" s="28">
        <v>0.3326987111381467</v>
      </c>
      <c r="F36" s="28">
        <v>0.27242544766697407</v>
      </c>
      <c r="G36" s="28">
        <v>9.0675928577715809E-2</v>
      </c>
      <c r="H36" s="28">
        <v>1.8684362776505573E-3</v>
      </c>
      <c r="I36" s="28">
        <v>0.18650401430639474</v>
      </c>
      <c r="J36" s="28">
        <v>7.2472094568056577E-3</v>
      </c>
      <c r="K36" s="28">
        <v>2.307928718690436E-4</v>
      </c>
      <c r="L36" s="28">
        <v>4.120737817295235E-4</v>
      </c>
      <c r="M36" s="28">
        <v>6.9577148653907128E-2</v>
      </c>
      <c r="N36" s="28">
        <v>1.9613209888220271E-2</v>
      </c>
      <c r="O36" s="28">
        <v>1.8747027380586489E-2</v>
      </c>
      <c r="P36" s="3">
        <f>SUM(E36:O36)</f>
        <v>1</v>
      </c>
    </row>
    <row r="37" spans="1:16">
      <c r="C37" s="29" t="s">
        <v>7</v>
      </c>
      <c r="D37" s="29" t="s">
        <v>58</v>
      </c>
      <c r="E37" s="28">
        <v>0.27948146542110203</v>
      </c>
      <c r="F37" s="28">
        <v>0.27363867373891371</v>
      </c>
      <c r="G37" s="28">
        <v>9.7425099561927686E-2</v>
      </c>
      <c r="H37" s="28">
        <v>3.8500183808379551E-3</v>
      </c>
      <c r="I37" s="28">
        <v>0.2183849598961628</v>
      </c>
      <c r="J37" s="28">
        <v>8.5544814337873872E-3</v>
      </c>
      <c r="K37" s="28">
        <v>2.7831455063134108E-4</v>
      </c>
      <c r="L37" s="28">
        <v>7.9001100556844303E-4</v>
      </c>
      <c r="M37" s="28">
        <v>6.2659051874054919E-2</v>
      </c>
      <c r="N37" s="28">
        <v>2.3075510616959095E-2</v>
      </c>
      <c r="O37" s="28">
        <v>3.186241352005463E-2</v>
      </c>
      <c r="P37" s="3">
        <f>ROUND(SUM(E37:O37),6)</f>
        <v>1</v>
      </c>
    </row>
    <row r="39" spans="1:16">
      <c r="B39" s="10" t="s">
        <v>56</v>
      </c>
      <c r="C39" s="30">
        <v>0.75</v>
      </c>
      <c r="D39" s="31">
        <f t="shared" ref="D39:O39" si="12">(-D12-D14+D27+D30)*$C$39</f>
        <v>80685981.118135542</v>
      </c>
      <c r="E39" s="31">
        <f t="shared" si="12"/>
        <v>26844121.924920537</v>
      </c>
      <c r="F39" s="31">
        <f t="shared" si="12"/>
        <v>21980914.526557095</v>
      </c>
      <c r="G39" s="31">
        <f t="shared" si="12"/>
        <v>7316276.2610909874</v>
      </c>
      <c r="H39" s="31">
        <f t="shared" si="12"/>
        <v>150756.61421895237</v>
      </c>
      <c r="I39" s="31">
        <f t="shared" si="12"/>
        <v>15048259.376782246</v>
      </c>
      <c r="J39" s="31">
        <f t="shared" si="12"/>
        <v>584748.20539099467</v>
      </c>
      <c r="K39" s="31">
        <f t="shared" si="12"/>
        <v>18621.74930182593</v>
      </c>
      <c r="L39" s="31">
        <f t="shared" si="12"/>
        <v>33248.577371907042</v>
      </c>
      <c r="M39" s="31">
        <f t="shared" si="12"/>
        <v>5613900.5025428589</v>
      </c>
      <c r="N39" s="31">
        <f t="shared" si="12"/>
        <v>1582511.0827069699</v>
      </c>
      <c r="O39" s="31">
        <f t="shared" si="12"/>
        <v>1512622.2972511717</v>
      </c>
      <c r="P39" s="24">
        <f t="shared" ref="P39:P44" si="13">SUM(E39:O39)-D39</f>
        <v>0</v>
      </c>
    </row>
    <row r="40" spans="1:16">
      <c r="D40" s="25">
        <f t="shared" ref="D40:O40" si="14">+D39/D44</f>
        <v>0.13700393689117132</v>
      </c>
      <c r="E40" s="25">
        <f t="shared" si="14"/>
        <v>0.15760925989798705</v>
      </c>
      <c r="F40" s="25">
        <f t="shared" si="14"/>
        <v>0.1365070636506209</v>
      </c>
      <c r="G40" s="25">
        <f t="shared" si="14"/>
        <v>0.12914724048176573</v>
      </c>
      <c r="H40" s="25">
        <f t="shared" si="14"/>
        <v>7.3388837457647793E-2</v>
      </c>
      <c r="I40" s="25">
        <f t="shared" si="14"/>
        <v>0.1202090665008746</v>
      </c>
      <c r="J40" s="25">
        <f t="shared" si="14"/>
        <v>0.11940049159260567</v>
      </c>
      <c r="K40" s="25">
        <f t="shared" si="14"/>
        <v>0.11726848327800375</v>
      </c>
      <c r="L40" s="25">
        <f t="shared" si="14"/>
        <v>7.8304971773916099E-2</v>
      </c>
      <c r="M40" s="25">
        <f t="shared" si="14"/>
        <v>0.14912275741726436</v>
      </c>
      <c r="N40" s="25">
        <f t="shared" si="14"/>
        <v>0.11972915924501747</v>
      </c>
      <c r="O40" s="25">
        <f t="shared" si="14"/>
        <v>8.7163652604132558E-2</v>
      </c>
    </row>
    <row r="41" spans="1:16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6">
      <c r="B42" s="10" t="s">
        <v>57</v>
      </c>
      <c r="D42" s="32">
        <f t="shared" ref="D42:O42" si="15">+D33-D39</f>
        <v>508245862.36770689</v>
      </c>
      <c r="E42" s="32">
        <f t="shared" si="15"/>
        <v>143476593.63643327</v>
      </c>
      <c r="F42" s="32">
        <f t="shared" si="15"/>
        <v>139043093.59961224</v>
      </c>
      <c r="G42" s="32">
        <f t="shared" si="15"/>
        <v>49334382.582246594</v>
      </c>
      <c r="H42" s="32">
        <f t="shared" si="15"/>
        <v>1903460.6133799043</v>
      </c>
      <c r="I42" s="32">
        <f t="shared" si="15"/>
        <v>110135803.81260091</v>
      </c>
      <c r="J42" s="32">
        <f t="shared" si="15"/>
        <v>4312620.2860734696</v>
      </c>
      <c r="K42" s="32">
        <f t="shared" si="15"/>
        <v>140174.10770333448</v>
      </c>
      <c r="L42" s="32">
        <f t="shared" si="15"/>
        <v>391355.07956960995</v>
      </c>
      <c r="M42" s="32">
        <f t="shared" si="15"/>
        <v>32032268.330256112</v>
      </c>
      <c r="N42" s="32">
        <f t="shared" si="15"/>
        <v>11634913.082683437</v>
      </c>
      <c r="O42" s="32">
        <f t="shared" si="15"/>
        <v>15841197.237147916</v>
      </c>
      <c r="P42" s="24">
        <f t="shared" si="13"/>
        <v>0</v>
      </c>
    </row>
    <row r="43" spans="1:16">
      <c r="D43" s="33">
        <f t="shared" ref="D43:O43" si="16">+D42/D44</f>
        <v>0.86299606310882859</v>
      </c>
      <c r="E43" s="33">
        <f t="shared" si="16"/>
        <v>0.84239074010201298</v>
      </c>
      <c r="F43" s="33">
        <f t="shared" si="16"/>
        <v>0.86349293634937918</v>
      </c>
      <c r="G43" s="33">
        <f t="shared" si="16"/>
        <v>0.87085275951823427</v>
      </c>
      <c r="H43" s="33">
        <f t="shared" si="16"/>
        <v>0.92661116254235221</v>
      </c>
      <c r="I43" s="33">
        <f t="shared" si="16"/>
        <v>0.87979093349912552</v>
      </c>
      <c r="J43" s="33">
        <f t="shared" si="16"/>
        <v>0.88059950840739443</v>
      </c>
      <c r="K43" s="33">
        <f t="shared" si="16"/>
        <v>0.88273151672199612</v>
      </c>
      <c r="L43" s="33">
        <f t="shared" si="16"/>
        <v>0.92169502822608385</v>
      </c>
      <c r="M43" s="33">
        <f t="shared" si="16"/>
        <v>0.85087724258273556</v>
      </c>
      <c r="N43" s="33">
        <f t="shared" si="16"/>
        <v>0.88027084075498263</v>
      </c>
      <c r="O43" s="33">
        <f t="shared" si="16"/>
        <v>0.91283634739586739</v>
      </c>
    </row>
    <row r="44" spans="1:16">
      <c r="B44" s="10" t="s">
        <v>54</v>
      </c>
      <c r="D44" s="24">
        <f>+D39+D42</f>
        <v>588931843.48584247</v>
      </c>
      <c r="E44" s="24">
        <f t="shared" ref="E44:O44" si="17">+E39+E42</f>
        <v>170320715.5613538</v>
      </c>
      <c r="F44" s="24">
        <f t="shared" si="17"/>
        <v>161024008.12616932</v>
      </c>
      <c r="G44" s="24">
        <f t="shared" si="17"/>
        <v>56650658.843337581</v>
      </c>
      <c r="H44" s="24">
        <f t="shared" si="17"/>
        <v>2054217.2275988567</v>
      </c>
      <c r="I44" s="24">
        <f t="shared" si="17"/>
        <v>125184063.18938315</v>
      </c>
      <c r="J44" s="24">
        <f t="shared" si="17"/>
        <v>4897368.491464464</v>
      </c>
      <c r="K44" s="24">
        <f t="shared" si="17"/>
        <v>158795.85700516042</v>
      </c>
      <c r="L44" s="24">
        <f t="shared" si="17"/>
        <v>424603.65694151702</v>
      </c>
      <c r="M44" s="24">
        <f t="shared" si="17"/>
        <v>37646168.832798973</v>
      </c>
      <c r="N44" s="24">
        <f t="shared" si="17"/>
        <v>13217424.165390406</v>
      </c>
      <c r="O44" s="24">
        <f t="shared" si="17"/>
        <v>17353819.534399088</v>
      </c>
      <c r="P44" s="24">
        <f t="shared" si="13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EBA FR 1-5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2013-03-12T15:21:21Z</dcterms:created>
  <dcterms:modified xsi:type="dcterms:W3CDTF">2019-03-18T14:24:48Z</dcterms:modified>
</cp:coreProperties>
</file>