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9125" windowHeight="11520"/>
  </bookViews>
  <sheets>
    <sheet name="5.1" sheetId="1" r:id="rId1"/>
    <sheet name="5.2" sheetId="2" r:id="rId2"/>
    <sheet name="5.3" sheetId="4" r:id="rId3"/>
  </sheets>
  <externalReferences>
    <externalReference r:id="rId4"/>
    <externalReference r:id="rId5"/>
  </externalReferences>
  <definedNames>
    <definedName name="_xlnm.Print_Area" localSheetId="0">'5.1'!$A$1:$F$36</definedName>
    <definedName name="_xlnm.Print_Area" localSheetId="1">'5.2'!$A$1:$F$36</definedName>
    <definedName name="_xlnm.Print_Area" localSheetId="2">'5.3'!$A$1:$G$37</definedName>
    <definedName name="ValidAccount">[1]Variables!$AK$43:$AK$380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C10" i="2" l="1"/>
  <c r="F27" i="4" l="1"/>
  <c r="E10" i="2"/>
  <c r="E11" i="2" s="1"/>
  <c r="E12" i="2" s="1"/>
  <c r="F12" i="4"/>
  <c r="C12" i="2"/>
  <c r="C11" i="2"/>
  <c r="F18" i="2"/>
  <c r="A41" i="2"/>
  <c r="A40" i="2"/>
  <c r="A39" i="2"/>
  <c r="A38" i="2"/>
  <c r="A37" i="2"/>
  <c r="A36" i="2"/>
  <c r="A35" i="2"/>
  <c r="A34" i="2"/>
  <c r="E23" i="4"/>
  <c r="E22" i="4"/>
  <c r="E21" i="4"/>
  <c r="E20" i="4"/>
  <c r="E19" i="4"/>
  <c r="E18" i="4"/>
  <c r="E17" i="4"/>
  <c r="D12" i="2"/>
  <c r="E16" i="4"/>
  <c r="E15" i="4"/>
  <c r="D11" i="2"/>
  <c r="A11" i="2"/>
  <c r="E14" i="4"/>
  <c r="A14" i="4"/>
  <c r="E13" i="4"/>
  <c r="A13" i="4"/>
  <c r="E12" i="4"/>
  <c r="A12" i="4"/>
  <c r="B32" i="1"/>
  <c r="D25" i="4" l="1"/>
  <c r="C42" i="2"/>
  <c r="C16" i="2" s="1"/>
  <c r="G12" i="4"/>
  <c r="F13" i="4"/>
  <c r="F14" i="4" s="1"/>
  <c r="F15" i="4" s="1"/>
  <c r="F12" i="2"/>
  <c r="F11" i="2"/>
  <c r="D29" i="1"/>
  <c r="F25" i="1"/>
  <c r="F23" i="1"/>
  <c r="F22" i="1"/>
  <c r="G13" i="4" l="1"/>
  <c r="G14" i="4"/>
  <c r="F16" i="4"/>
  <c r="G15" i="4"/>
  <c r="F30" i="1"/>
  <c r="G25" i="4" l="1"/>
  <c r="G29" i="4" s="1"/>
  <c r="F17" i="4"/>
  <c r="G16" i="4"/>
  <c r="F32" i="1"/>
  <c r="F34" i="1" s="1"/>
  <c r="C9" i="1" s="1"/>
  <c r="F9" i="1" s="1"/>
  <c r="F12" i="1" s="1"/>
  <c r="F18" i="4" l="1"/>
  <c r="G17" i="4"/>
  <c r="F10" i="2"/>
  <c r="F16" i="2" s="1"/>
  <c r="F20" i="2" s="1"/>
  <c r="F19" i="4" l="1"/>
  <c r="G18" i="4"/>
  <c r="F20" i="4" l="1"/>
  <c r="G19" i="4"/>
  <c r="F21" i="4" l="1"/>
  <c r="G20" i="4"/>
  <c r="F22" i="4" l="1"/>
  <c r="G21" i="4"/>
  <c r="F23" i="4" l="1"/>
  <c r="G23" i="4" s="1"/>
  <c r="G22" i="4"/>
</calcChain>
</file>

<file path=xl/sharedStrings.xml><?xml version="1.0" encoding="utf-8"?>
<sst xmlns="http://schemas.openxmlformats.org/spreadsheetml/2006/main" count="107" uniqueCount="62">
  <si>
    <t>Eric Orton</t>
  </si>
  <si>
    <t>Office Supplies &amp; Expenses</t>
  </si>
  <si>
    <t>TOTAL</t>
  </si>
  <si>
    <t>UTAH</t>
  </si>
  <si>
    <t>ACCOUNT</t>
  </si>
  <si>
    <t>COMPANY</t>
  </si>
  <si>
    <t>FACTOR</t>
  </si>
  <si>
    <t>FACTOR %</t>
  </si>
  <si>
    <t>ALLOCATED</t>
  </si>
  <si>
    <t xml:space="preserve">Adjustment to Expense </t>
  </si>
  <si>
    <t>Total</t>
  </si>
  <si>
    <t>Discription of Adjustment:</t>
  </si>
  <si>
    <t>Rocky Mountain Power</t>
  </si>
  <si>
    <t>Utah General Rate Case</t>
  </si>
  <si>
    <t>Adjustment to Expense:</t>
  </si>
  <si>
    <t>Misc General Expense - Civic Memberships</t>
  </si>
  <si>
    <t>ACCT</t>
  </si>
  <si>
    <t>SO</t>
  </si>
  <si>
    <t>Description:</t>
  </si>
  <si>
    <t xml:space="preserve">To remove expenses related to Chamber of Commerce type payments from revenue requirement. </t>
  </si>
  <si>
    <t>These amounts are civic related activities as the Uniform System of accounts is interpreted by the DPU.</t>
  </si>
  <si>
    <t xml:space="preserve">Escalation Factor </t>
  </si>
  <si>
    <t xml:space="preserve"> %</t>
  </si>
  <si>
    <t xml:space="preserve">Misc General Expense - Lobbying </t>
  </si>
  <si>
    <t>EEI</t>
  </si>
  <si>
    <t>Total Adjustment</t>
  </si>
  <si>
    <t xml:space="preserve">% </t>
  </si>
  <si>
    <t>Amount</t>
  </si>
  <si>
    <t>Pacificorp Portion</t>
  </si>
  <si>
    <t>Influence</t>
  </si>
  <si>
    <t>Legislation</t>
  </si>
  <si>
    <t xml:space="preserve">Regular Activies of Edison Electric Institute  </t>
  </si>
  <si>
    <t>Industry Issues</t>
  </si>
  <si>
    <t>% of total dues used to influence legislation</t>
  </si>
  <si>
    <t xml:space="preserve">Escalation of expense  </t>
  </si>
  <si>
    <t>with lobbying efforts and are therefore viewed by the DPU as a below the line expense.</t>
  </si>
  <si>
    <t>Docket No. 20-035-04</t>
  </si>
  <si>
    <t>Club/Civic Organization Membership Expense</t>
  </si>
  <si>
    <t>Balance of room charges for PAC leadership conf</t>
  </si>
  <si>
    <t>Miscellaneous Employee Appreciation Event Expenses</t>
  </si>
  <si>
    <t>PBA Membership Package for 2019</t>
  </si>
  <si>
    <t>Cindy Crane Business Expenses *Trip from 10/19/18</t>
  </si>
  <si>
    <t>Hydro Flask</t>
  </si>
  <si>
    <t>Gary Hoogeveen Business Expenses *Trip from 11/21/</t>
  </si>
  <si>
    <t>2019 Employee Appreciation event-Salt Lake City</t>
  </si>
  <si>
    <t>2019 Pac Pwr Employee Appreciation Event *Trip fro</t>
  </si>
  <si>
    <t>Pac Power leadership conf - lodging contract</t>
  </si>
  <si>
    <t>Family trip for high level candidate *Trip from 08</t>
  </si>
  <si>
    <t>Salt Lake Chamber</t>
  </si>
  <si>
    <t>Net Adjustment</t>
  </si>
  <si>
    <t>They are therefore removed from the Company's test year amounts.</t>
  </si>
  <si>
    <t>DPU Exhibit 5.1</t>
  </si>
  <si>
    <t>DPU Exhibit 5.2</t>
  </si>
  <si>
    <t>DPU Exhibit 5.3</t>
  </si>
  <si>
    <t>2019 dues</t>
  </si>
  <si>
    <t>Restoration, Operations and Crisis Management</t>
  </si>
  <si>
    <t>Contribution to the Edison Foundation</t>
  </si>
  <si>
    <t>National Hydro Association</t>
  </si>
  <si>
    <t>EEI / Nat'l Hydro</t>
  </si>
  <si>
    <t>OBI Membership 2019</t>
  </si>
  <si>
    <t>This adjustment removes perk and incentive expenses that should not have been included in regulated results.</t>
  </si>
  <si>
    <t>To remove Edison Electric Institute (EEI) and National Hydro Association (Nat'l Hydro) dues that are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</si>
</sst>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%"/>
    <numFmt numFmtId="167" formatCode="_(&quot;$&quot;* #,##0_);_(&quot;$&quot;* \(#,##0\);_(&quot;$&quot;* &quot;-&quot;??_);_(@_)"/>
    <numFmt numFmtId="168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5" fillId="0" borderId="0" xfId="0" applyFont="1"/>
    <xf numFmtId="0" fontId="3" fillId="0" borderId="0" xfId="4" applyFont="1" applyFill="1" applyBorder="1" applyAlignment="1">
      <alignment horizontal="center"/>
    </xf>
    <xf numFmtId="164" fontId="5" fillId="0" borderId="0" xfId="0" applyNumberFormat="1" applyFont="1"/>
    <xf numFmtId="3" fontId="3" fillId="0" borderId="0" xfId="0" applyNumberFormat="1" applyFont="1" applyBorder="1" applyAlignment="1">
      <alignment horizontal="center"/>
    </xf>
    <xf numFmtId="9" fontId="3" fillId="0" borderId="0" xfId="3" applyNumberFormat="1" applyFont="1" applyFill="1" applyAlignment="1" applyProtection="1">
      <alignment horizontal="center"/>
      <protection locked="0"/>
    </xf>
    <xf numFmtId="37" fontId="3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/>
    <xf numFmtId="166" fontId="3" fillId="0" borderId="0" xfId="3" applyNumberFormat="1" applyFont="1"/>
    <xf numFmtId="167" fontId="1" fillId="0" borderId="0" xfId="2" applyNumberFormat="1"/>
    <xf numFmtId="168" fontId="1" fillId="0" borderId="0" xfId="3" applyNumberFormat="1"/>
    <xf numFmtId="167" fontId="1" fillId="0" borderId="0" xfId="2" applyNumberFormat="1" applyBorder="1"/>
    <xf numFmtId="167" fontId="2" fillId="0" borderId="0" xfId="0" applyNumberFormat="1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1" fillId="0" borderId="0" xfId="3" applyNumberFormat="1"/>
    <xf numFmtId="167" fontId="2" fillId="0" borderId="0" xfId="2" applyNumberFormat="1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1" fillId="0" borderId="4" xfId="5" applyBorder="1"/>
    <xf numFmtId="0" fontId="1" fillId="0" borderId="0" xfId="5" applyBorder="1"/>
    <xf numFmtId="0" fontId="1" fillId="0" borderId="0" xfId="5" applyBorder="1" applyAlignment="1">
      <alignment horizontal="center"/>
    </xf>
    <xf numFmtId="0" fontId="1" fillId="0" borderId="5" xfId="5" applyBorder="1" applyAlignment="1">
      <alignment horizontal="center"/>
    </xf>
    <xf numFmtId="0" fontId="1" fillId="0" borderId="4" xfId="5" applyFont="1" applyBorder="1"/>
    <xf numFmtId="0" fontId="1" fillId="0" borderId="7" xfId="5" applyBorder="1" applyAlignment="1">
      <alignment horizontal="center"/>
    </xf>
    <xf numFmtId="0" fontId="1" fillId="0" borderId="8" xfId="5" applyBorder="1" applyAlignment="1">
      <alignment horizontal="center"/>
    </xf>
    <xf numFmtId="44" fontId="1" fillId="0" borderId="0" xfId="6" applyFont="1" applyBorder="1"/>
    <xf numFmtId="44" fontId="1" fillId="0" borderId="5" xfId="5" applyNumberFormat="1" applyBorder="1"/>
    <xf numFmtId="0" fontId="1" fillId="0" borderId="5" xfId="5" applyBorder="1"/>
    <xf numFmtId="44" fontId="1" fillId="0" borderId="5" xfId="6" applyFont="1" applyBorder="1"/>
    <xf numFmtId="10" fontId="1" fillId="0" borderId="5" xfId="7" applyNumberFormat="1" applyFont="1" applyBorder="1"/>
    <xf numFmtId="0" fontId="0" fillId="0" borderId="4" xfId="0" applyBorder="1"/>
    <xf numFmtId="10" fontId="0" fillId="0" borderId="0" xfId="0" applyNumberFormat="1" applyBorder="1"/>
    <xf numFmtId="0" fontId="1" fillId="0" borderId="7" xfId="5" applyBorder="1"/>
    <xf numFmtId="44" fontId="1" fillId="0" borderId="8" xfId="5" applyNumberFormat="1" applyBorder="1"/>
    <xf numFmtId="0" fontId="3" fillId="0" borderId="6" xfId="0" applyFont="1" applyBorder="1"/>
    <xf numFmtId="10" fontId="0" fillId="0" borderId="0" xfId="0" applyNumberFormat="1"/>
    <xf numFmtId="49" fontId="3" fillId="0" borderId="0" xfId="0" applyNumberFormat="1" applyFont="1" applyFill="1" applyBorder="1"/>
    <xf numFmtId="49" fontId="5" fillId="0" borderId="0" xfId="0" applyNumberFormat="1" applyFont="1"/>
    <xf numFmtId="49" fontId="0" fillId="0" borderId="0" xfId="0" applyNumberFormat="1"/>
    <xf numFmtId="49" fontId="5" fillId="0" borderId="0" xfId="0" applyNumberFormat="1" applyFont="1" applyFill="1"/>
    <xf numFmtId="10" fontId="0" fillId="0" borderId="0" xfId="3" applyNumberFormat="1" applyFont="1"/>
    <xf numFmtId="0" fontId="7" fillId="0" borderId="0" xfId="0" applyFont="1"/>
    <xf numFmtId="44" fontId="7" fillId="0" borderId="0" xfId="2" applyFont="1"/>
    <xf numFmtId="44" fontId="5" fillId="0" borderId="0" xfId="2" applyFont="1"/>
    <xf numFmtId="44" fontId="5" fillId="0" borderId="0" xfId="2" applyFont="1" applyAlignment="1">
      <alignment horizontal="center"/>
    </xf>
    <xf numFmtId="44" fontId="7" fillId="0" borderId="0" xfId="0" applyNumberFormat="1" applyFont="1"/>
    <xf numFmtId="10" fontId="3" fillId="0" borderId="0" xfId="3" applyNumberFormat="1" applyFont="1" applyFill="1" applyAlignment="1" applyProtection="1">
      <alignment horizontal="center"/>
      <protection locked="0"/>
    </xf>
    <xf numFmtId="10" fontId="3" fillId="0" borderId="0" xfId="3" applyNumberFormat="1" applyFont="1" applyFill="1"/>
    <xf numFmtId="0" fontId="0" fillId="0" borderId="0" xfId="5" applyFont="1" applyBorder="1" applyAlignment="1">
      <alignment horizontal="center"/>
    </xf>
    <xf numFmtId="10" fontId="1" fillId="0" borderId="0" xfId="7" applyNumberFormat="1" applyFont="1" applyFill="1" applyBorder="1"/>
    <xf numFmtId="0" fontId="1" fillId="0" borderId="0" xfId="5" applyFill="1" applyBorder="1"/>
    <xf numFmtId="0" fontId="0" fillId="0" borderId="0" xfId="0" applyFill="1" applyBorder="1"/>
    <xf numFmtId="0" fontId="0" fillId="0" borderId="4" xfId="5" applyFont="1" applyBorder="1"/>
    <xf numFmtId="0" fontId="1" fillId="0" borderId="0" xfId="5" applyFill="1" applyBorder="1" applyAlignment="1">
      <alignment horizontal="center"/>
    </xf>
    <xf numFmtId="43" fontId="0" fillId="0" borderId="0" xfId="0" applyNumberFormat="1" applyFill="1" applyBorder="1"/>
    <xf numFmtId="164" fontId="0" fillId="0" borderId="0" xfId="1" applyNumberFormat="1" applyFont="1"/>
    <xf numFmtId="164" fontId="0" fillId="0" borderId="0" xfId="0" applyNumberFormat="1"/>
    <xf numFmtId="164" fontId="5" fillId="2" borderId="0" xfId="1" applyNumberFormat="1" applyFont="1" applyFill="1"/>
    <xf numFmtId="164" fontId="0" fillId="0" borderId="0" xfId="2" applyNumberFormat="1" applyFont="1"/>
    <xf numFmtId="0" fontId="5" fillId="0" borderId="0" xfId="0" applyFont="1" applyAlignment="1">
      <alignment horizontal="left"/>
    </xf>
  </cellXfs>
  <cellStyles count="8">
    <cellStyle name="Comma" xfId="1" builtinId="3"/>
    <cellStyle name="Currency" xfId="2" builtinId="4"/>
    <cellStyle name="Currency 2" xfId="6"/>
    <cellStyle name="Normal" xfId="0" builtinId="0"/>
    <cellStyle name="Normal 2" xfId="5"/>
    <cellStyle name="Normal_Adjustment Template" xfId="4"/>
    <cellStyle name="Percent" xfId="3" builtinId="5"/>
    <cellStyle name="Percent 2" xfId="7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8\Utah%20GRC%20Dec%202009%20with%20June%2008%20Base\Models\Filed%20Models\Models\UT%20RAM%20Semi%20Jun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Attach%20DPU%205.6%20working%20copy%20expens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2018 - Acct 909"/>
      <sheetName val="Historical 2018 - Acct 921"/>
      <sheetName val="Historical 2018 - Acct 930"/>
      <sheetName val="Base Year 2019 - Acct 909"/>
      <sheetName val="Base Year 2019 - Acct 921"/>
      <sheetName val="Base Year 2019 - Acct 930"/>
      <sheetName val="Test Year - Acct 909"/>
      <sheetName val="Test Year - Acct 921"/>
      <sheetName val="Test Year - Acct 930"/>
    </sheetNames>
    <sheetDataSet>
      <sheetData sheetId="0"/>
      <sheetData sheetId="1"/>
      <sheetData sheetId="2"/>
      <sheetData sheetId="3"/>
      <sheetData sheetId="4">
        <row r="110">
          <cell r="G110" t="str">
            <v>Pac Power leadership conf - lodging contract</v>
          </cell>
          <cell r="H110" t="str">
            <v>SO</v>
          </cell>
        </row>
        <row r="118">
          <cell r="G118" t="str">
            <v>Lagoon Employee Appreciation Day</v>
          </cell>
          <cell r="H118" t="str">
            <v>SO</v>
          </cell>
        </row>
        <row r="149">
          <cell r="G149" t="str">
            <v>2018 Employee Appreciation events</v>
          </cell>
          <cell r="H149" t="str">
            <v>SO</v>
          </cell>
        </row>
        <row r="153">
          <cell r="F153">
            <v>56115</v>
          </cell>
          <cell r="G153" t="str">
            <v>OBI Membership 2019</v>
          </cell>
          <cell r="H153" t="str">
            <v>SO</v>
          </cell>
        </row>
        <row r="163">
          <cell r="H163" t="str">
            <v>SO</v>
          </cell>
        </row>
        <row r="179">
          <cell r="H179" t="str">
            <v>SO</v>
          </cell>
        </row>
        <row r="184">
          <cell r="F184">
            <v>40465</v>
          </cell>
          <cell r="H184" t="str">
            <v>SO</v>
          </cell>
        </row>
        <row r="251">
          <cell r="H251" t="str">
            <v>SO</v>
          </cell>
        </row>
        <row r="273">
          <cell r="H273" t="str">
            <v>SO</v>
          </cell>
        </row>
        <row r="303">
          <cell r="H303" t="str">
            <v>SO</v>
          </cell>
        </row>
        <row r="351">
          <cell r="H351" t="str">
            <v>SO</v>
          </cell>
        </row>
        <row r="689">
          <cell r="H689" t="str">
            <v>SO</v>
          </cell>
        </row>
        <row r="692">
          <cell r="H692" t="str">
            <v>SO</v>
          </cell>
        </row>
        <row r="888">
          <cell r="H888" t="str">
            <v>SO</v>
          </cell>
        </row>
      </sheetData>
      <sheetData sheetId="5">
        <row r="38">
          <cell r="G38" t="str">
            <v>Utah Taxpayers Association</v>
          </cell>
        </row>
        <row r="50">
          <cell r="G50" t="str">
            <v>Walla Walla Chamber of Commerce, Walla Walla WA</v>
          </cell>
        </row>
        <row r="69">
          <cell r="G69" t="str">
            <v>Utah Manufacturers Association</v>
          </cell>
        </row>
        <row r="70">
          <cell r="G70" t="str">
            <v>Utah Manufacturers Association</v>
          </cell>
        </row>
        <row r="101">
          <cell r="G101" t="str">
            <v>Ogden Weber Chamber of Commerce</v>
          </cell>
        </row>
        <row r="116">
          <cell r="G116" t="str">
            <v>Greater Yakima Chamber of Commerce, Yakima WA</v>
          </cell>
        </row>
        <row r="126">
          <cell r="G126" t="str">
            <v>Utah Valley Chamber of Commerce</v>
          </cell>
        </row>
        <row r="127">
          <cell r="G127" t="str">
            <v>South Valley Chamber</v>
          </cell>
        </row>
      </sheetData>
      <sheetData sheetId="6"/>
      <sheetData sheetId="7"/>
      <sheetData sheetId="8">
        <row r="28">
          <cell r="C28">
            <v>1.5238700836941873E-2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16" sqref="A16"/>
    </sheetView>
  </sheetViews>
  <sheetFormatPr defaultRowHeight="15" x14ac:dyDescent="0.25"/>
  <cols>
    <col min="1" max="1" width="26" customWidth="1"/>
    <col min="2" max="2" width="20.140625" customWidth="1"/>
    <col min="3" max="3" width="12.5703125" bestFit="1" customWidth="1"/>
    <col min="4" max="4" width="14.28515625" bestFit="1" customWidth="1"/>
    <col min="5" max="5" width="10.7109375" bestFit="1" customWidth="1"/>
    <col min="6" max="6" width="20.28515625" bestFit="1" customWidth="1"/>
  </cols>
  <sheetData>
    <row r="1" spans="1:8" x14ac:dyDescent="0.25">
      <c r="A1" s="7" t="s">
        <v>12</v>
      </c>
      <c r="D1" s="43"/>
      <c r="F1" s="27" t="s">
        <v>36</v>
      </c>
    </row>
    <row r="2" spans="1:8" x14ac:dyDescent="0.25">
      <c r="A2" s="7" t="s">
        <v>13</v>
      </c>
      <c r="D2" s="43"/>
      <c r="F2" s="27" t="s">
        <v>0</v>
      </c>
    </row>
    <row r="3" spans="1:8" x14ac:dyDescent="0.25">
      <c r="A3" s="39" t="s">
        <v>23</v>
      </c>
      <c r="D3" s="43"/>
      <c r="F3" s="40" t="s">
        <v>51</v>
      </c>
    </row>
    <row r="4" spans="1:8" x14ac:dyDescent="0.25">
      <c r="D4" s="43"/>
      <c r="F4" s="41">
        <v>44076</v>
      </c>
    </row>
    <row r="5" spans="1:8" x14ac:dyDescent="0.25">
      <c r="D5" s="43"/>
    </row>
    <row r="6" spans="1:8" x14ac:dyDescent="0.25">
      <c r="B6" s="44"/>
      <c r="C6" s="38" t="s">
        <v>2</v>
      </c>
      <c r="D6" s="38"/>
      <c r="E6" s="38"/>
      <c r="F6" s="38" t="s">
        <v>3</v>
      </c>
    </row>
    <row r="7" spans="1:8" x14ac:dyDescent="0.25">
      <c r="A7" s="42" t="s">
        <v>14</v>
      </c>
      <c r="B7" s="42" t="s">
        <v>16</v>
      </c>
      <c r="C7" s="42" t="s">
        <v>5</v>
      </c>
      <c r="D7" s="42" t="s">
        <v>6</v>
      </c>
      <c r="E7" s="42" t="s">
        <v>7</v>
      </c>
      <c r="F7" s="42" t="s">
        <v>8</v>
      </c>
    </row>
    <row r="8" spans="1:8" x14ac:dyDescent="0.25">
      <c r="A8" s="42"/>
      <c r="B8" s="42"/>
      <c r="C8" s="42"/>
      <c r="D8" s="42"/>
      <c r="E8" s="42"/>
      <c r="F8" s="42"/>
    </row>
    <row r="9" spans="1:8" x14ac:dyDescent="0.25">
      <c r="A9" s="38" t="s">
        <v>58</v>
      </c>
      <c r="B9">
        <v>930</v>
      </c>
      <c r="C9" s="45">
        <f>-F34</f>
        <v>-365777.04184637708</v>
      </c>
      <c r="D9" s="38" t="s">
        <v>17</v>
      </c>
      <c r="E9" s="78">
        <v>0.43630200000000002</v>
      </c>
      <c r="F9" s="45">
        <f>C9*E9</f>
        <v>-159589.25491165803</v>
      </c>
    </row>
    <row r="10" spans="1:8" x14ac:dyDescent="0.25">
      <c r="A10" s="38"/>
      <c r="C10" s="45"/>
      <c r="D10" s="38"/>
      <c r="E10" s="46"/>
      <c r="F10" s="45"/>
    </row>
    <row r="11" spans="1:8" x14ac:dyDescent="0.25">
      <c r="C11" s="45"/>
      <c r="D11" s="38"/>
      <c r="E11" s="46"/>
      <c r="F11" s="45"/>
    </row>
    <row r="12" spans="1:8" x14ac:dyDescent="0.25">
      <c r="A12" t="s">
        <v>25</v>
      </c>
      <c r="C12" s="47"/>
      <c r="D12" s="43"/>
      <c r="E12" s="48"/>
      <c r="F12" s="58">
        <f>SUM(F9:F10)</f>
        <v>-159589.25491165803</v>
      </c>
    </row>
    <row r="13" spans="1:8" x14ac:dyDescent="0.25">
      <c r="C13" s="47"/>
      <c r="D13" s="43"/>
      <c r="E13" s="48"/>
      <c r="F13" s="49"/>
    </row>
    <row r="14" spans="1:8" x14ac:dyDescent="0.25">
      <c r="A14" s="59" t="s">
        <v>18</v>
      </c>
      <c r="D14" s="43"/>
    </row>
    <row r="15" spans="1:8" x14ac:dyDescent="0.25">
      <c r="A15" s="51" t="s">
        <v>61</v>
      </c>
      <c r="B15" s="30"/>
      <c r="C15" s="30"/>
      <c r="D15" s="52"/>
      <c r="E15" s="30"/>
      <c r="F15" s="31"/>
    </row>
    <row r="16" spans="1:8" x14ac:dyDescent="0.25">
      <c r="A16" s="77" t="s">
        <v>35</v>
      </c>
      <c r="B16" s="36"/>
      <c r="C16" s="36"/>
      <c r="D16" s="55"/>
      <c r="E16" s="36"/>
      <c r="F16" s="37"/>
      <c r="H16" s="78"/>
    </row>
    <row r="17" spans="1:6" ht="6" customHeight="1" x14ac:dyDescent="0.25"/>
    <row r="18" spans="1:6" x14ac:dyDescent="0.25">
      <c r="A18" s="29"/>
      <c r="B18" s="30"/>
      <c r="C18" s="60" t="s">
        <v>24</v>
      </c>
      <c r="D18" s="30"/>
      <c r="E18" s="30"/>
      <c r="F18" s="31"/>
    </row>
    <row r="19" spans="1:6" x14ac:dyDescent="0.25">
      <c r="A19" s="61"/>
      <c r="B19" s="62"/>
      <c r="C19" s="62"/>
      <c r="D19" s="62"/>
      <c r="E19" s="63" t="s">
        <v>26</v>
      </c>
      <c r="F19" s="64" t="s">
        <v>27</v>
      </c>
    </row>
    <row r="20" spans="1:6" x14ac:dyDescent="0.25">
      <c r="A20" s="65" t="s">
        <v>28</v>
      </c>
      <c r="B20" s="62"/>
      <c r="C20" s="62"/>
      <c r="D20" s="91"/>
      <c r="E20" s="63" t="s">
        <v>29</v>
      </c>
      <c r="F20" s="64" t="s">
        <v>29</v>
      </c>
    </row>
    <row r="21" spans="1:6" x14ac:dyDescent="0.25">
      <c r="A21" s="61"/>
      <c r="B21" s="62"/>
      <c r="C21" s="96"/>
      <c r="D21" s="91" t="s">
        <v>54</v>
      </c>
      <c r="E21" s="66" t="s">
        <v>30</v>
      </c>
      <c r="F21" s="67" t="s">
        <v>30</v>
      </c>
    </row>
    <row r="22" spans="1:6" x14ac:dyDescent="0.25">
      <c r="A22" s="65" t="s">
        <v>31</v>
      </c>
      <c r="B22" s="62"/>
      <c r="C22" s="97"/>
      <c r="D22" s="68">
        <v>1975486</v>
      </c>
      <c r="E22" s="92">
        <v>0.13</v>
      </c>
      <c r="F22" s="69">
        <f>E22*D22</f>
        <v>256813.18000000002</v>
      </c>
    </row>
    <row r="23" spans="1:6" x14ac:dyDescent="0.25">
      <c r="A23" s="65" t="s">
        <v>32</v>
      </c>
      <c r="B23" s="62"/>
      <c r="C23" s="97"/>
      <c r="D23" s="68">
        <v>197549</v>
      </c>
      <c r="E23" s="92">
        <v>0.24</v>
      </c>
      <c r="F23" s="69">
        <f t="shared" ref="F23:F25" si="0">E23*D23</f>
        <v>47411.759999999995</v>
      </c>
    </row>
    <row r="24" spans="1:6" x14ac:dyDescent="0.25">
      <c r="A24" s="95" t="s">
        <v>55</v>
      </c>
      <c r="B24" s="62"/>
      <c r="C24" s="97"/>
      <c r="D24" s="68">
        <v>15000</v>
      </c>
      <c r="E24" s="92">
        <v>0</v>
      </c>
      <c r="F24" s="69"/>
    </row>
    <row r="25" spans="1:6" x14ac:dyDescent="0.25">
      <c r="A25" s="95" t="s">
        <v>56</v>
      </c>
      <c r="B25" s="62"/>
      <c r="C25" s="97"/>
      <c r="D25" s="68">
        <v>50000</v>
      </c>
      <c r="E25" s="92">
        <v>1</v>
      </c>
      <c r="F25" s="69">
        <f t="shared" si="0"/>
        <v>50000</v>
      </c>
    </row>
    <row r="26" spans="1:6" x14ac:dyDescent="0.25">
      <c r="A26" s="95"/>
      <c r="B26" s="62"/>
      <c r="C26" s="97"/>
      <c r="D26" s="68"/>
      <c r="E26" s="92"/>
      <c r="F26" s="69"/>
    </row>
    <row r="27" spans="1:6" x14ac:dyDescent="0.25">
      <c r="A27" s="95" t="s">
        <v>57</v>
      </c>
      <c r="B27" s="62"/>
      <c r="C27" s="97"/>
      <c r="D27" s="68">
        <v>40412</v>
      </c>
      <c r="E27" s="92">
        <v>0.15</v>
      </c>
      <c r="F27" s="69">
        <f>E27*D27</f>
        <v>6061.8</v>
      </c>
    </row>
    <row r="28" spans="1:6" x14ac:dyDescent="0.25">
      <c r="A28" s="61"/>
      <c r="B28" s="62"/>
      <c r="C28" s="94"/>
      <c r="D28" s="68"/>
      <c r="E28" s="62"/>
      <c r="F28" s="70"/>
    </row>
    <row r="29" spans="1:6" x14ac:dyDescent="0.25">
      <c r="A29" s="61" t="s">
        <v>10</v>
      </c>
      <c r="B29" s="62"/>
      <c r="C29" s="97"/>
      <c r="D29" s="68">
        <f>SUM(D22:D25)</f>
        <v>2238035</v>
      </c>
      <c r="E29" s="93"/>
      <c r="F29" s="71">
        <f>SUM(F22:F25)+F27</f>
        <v>360286.74</v>
      </c>
    </row>
    <row r="30" spans="1:6" x14ac:dyDescent="0.25">
      <c r="A30" s="65" t="s">
        <v>33</v>
      </c>
      <c r="B30" s="62"/>
      <c r="C30" s="33"/>
      <c r="D30" s="68"/>
      <c r="E30" s="93"/>
      <c r="F30" s="72">
        <f>F29/D29</f>
        <v>0.16098351455629603</v>
      </c>
    </row>
    <row r="31" spans="1:6" x14ac:dyDescent="0.25">
      <c r="A31" s="73"/>
      <c r="B31" s="33"/>
      <c r="C31" s="33"/>
      <c r="D31" s="33"/>
      <c r="E31" s="94"/>
      <c r="F31" s="34"/>
    </row>
    <row r="32" spans="1:6" x14ac:dyDescent="0.25">
      <c r="A32" s="65" t="s">
        <v>34</v>
      </c>
      <c r="B32" s="74">
        <f>'[2]Test Year - Acct 930'!$C$28</f>
        <v>1.5238700836941873E-2</v>
      </c>
      <c r="C32" s="33"/>
      <c r="D32" s="62"/>
      <c r="E32" s="62"/>
      <c r="F32" s="69">
        <f>F29*B32</f>
        <v>5490.3018463770586</v>
      </c>
    </row>
    <row r="33" spans="1:6" x14ac:dyDescent="0.25">
      <c r="A33" s="73"/>
      <c r="B33" s="33"/>
      <c r="C33" s="33"/>
      <c r="D33" s="33"/>
      <c r="E33" s="33"/>
      <c r="F33" s="34"/>
    </row>
    <row r="34" spans="1:6" x14ac:dyDescent="0.25">
      <c r="A34" s="73"/>
      <c r="B34" s="62" t="s">
        <v>25</v>
      </c>
      <c r="C34" s="33"/>
      <c r="D34" s="62"/>
      <c r="E34" s="62"/>
      <c r="F34" s="69">
        <f>F29+F32</f>
        <v>365777.04184637708</v>
      </c>
    </row>
    <row r="35" spans="1:6" x14ac:dyDescent="0.25">
      <c r="A35" s="35"/>
      <c r="B35" s="75"/>
      <c r="C35" s="36"/>
      <c r="D35" s="75"/>
      <c r="E35" s="75"/>
      <c r="F35" s="76"/>
    </row>
    <row r="36" spans="1:6" ht="6" customHeight="1" x14ac:dyDescent="0.25">
      <c r="D36" s="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23" sqref="A23"/>
    </sheetView>
  </sheetViews>
  <sheetFormatPr defaultRowHeight="15" x14ac:dyDescent="0.25"/>
  <cols>
    <col min="1" max="1" width="51.28515625" customWidth="1"/>
    <col min="2" max="2" width="5.85546875" bestFit="1" customWidth="1"/>
    <col min="3" max="3" width="12.28515625" bestFit="1" customWidth="1"/>
    <col min="4" max="4" width="8.28515625" customWidth="1"/>
    <col min="5" max="5" width="8" customWidth="1"/>
    <col min="6" max="6" width="19.28515625" bestFit="1" customWidth="1"/>
  </cols>
  <sheetData>
    <row r="1" spans="1:8" x14ac:dyDescent="0.25">
      <c r="A1" s="7" t="s">
        <v>12</v>
      </c>
      <c r="D1" s="43"/>
      <c r="F1" s="27" t="s">
        <v>36</v>
      </c>
    </row>
    <row r="2" spans="1:8" x14ac:dyDescent="0.25">
      <c r="A2" s="7" t="s">
        <v>13</v>
      </c>
      <c r="D2" s="43"/>
      <c r="F2" s="27" t="s">
        <v>0</v>
      </c>
    </row>
    <row r="3" spans="1:8" x14ac:dyDescent="0.25">
      <c r="A3" s="39" t="s">
        <v>15</v>
      </c>
      <c r="D3" s="43"/>
      <c r="F3" s="40" t="s">
        <v>52</v>
      </c>
    </row>
    <row r="4" spans="1:8" x14ac:dyDescent="0.25">
      <c r="D4" s="43"/>
      <c r="F4" s="41">
        <v>44076</v>
      </c>
    </row>
    <row r="5" spans="1:8" x14ac:dyDescent="0.25">
      <c r="D5" s="43"/>
    </row>
    <row r="6" spans="1:8" x14ac:dyDescent="0.25">
      <c r="D6" s="43"/>
    </row>
    <row r="7" spans="1:8" x14ac:dyDescent="0.25">
      <c r="B7" s="44"/>
      <c r="C7" s="38" t="s">
        <v>2</v>
      </c>
      <c r="D7" s="38"/>
      <c r="E7" s="38" t="s">
        <v>6</v>
      </c>
      <c r="F7" s="38" t="s">
        <v>3</v>
      </c>
    </row>
    <row r="8" spans="1:8" x14ac:dyDescent="0.25">
      <c r="A8" s="42" t="s">
        <v>14</v>
      </c>
      <c r="B8" s="42" t="s">
        <v>16</v>
      </c>
      <c r="C8" s="42" t="s">
        <v>5</v>
      </c>
      <c r="D8" s="42" t="s">
        <v>6</v>
      </c>
      <c r="E8" s="56" t="s">
        <v>22</v>
      </c>
      <c r="F8" s="42" t="s">
        <v>8</v>
      </c>
    </row>
    <row r="9" spans="1:8" x14ac:dyDescent="0.25">
      <c r="A9" s="42"/>
      <c r="B9" s="42"/>
      <c r="C9" s="42"/>
      <c r="D9" s="42"/>
      <c r="E9" s="42"/>
      <c r="F9" s="42"/>
    </row>
    <row r="10" spans="1:8" x14ac:dyDescent="0.25">
      <c r="A10" t="s">
        <v>37</v>
      </c>
      <c r="B10">
        <v>930</v>
      </c>
      <c r="C10" s="45">
        <f>C42</f>
        <v>-93850</v>
      </c>
      <c r="D10" s="38" t="s">
        <v>17</v>
      </c>
      <c r="E10" s="90">
        <f>'5.1'!E9</f>
        <v>0.43630200000000002</v>
      </c>
      <c r="F10" s="45">
        <f>C10*E10</f>
        <v>-40946.9427</v>
      </c>
      <c r="H10" s="78"/>
    </row>
    <row r="11" spans="1:8" x14ac:dyDescent="0.25">
      <c r="A11" s="81" t="str">
        <f>'[2]Base Year 2019 - Acct 921'!$G$153</f>
        <v>OBI Membership 2019</v>
      </c>
      <c r="B11">
        <v>921</v>
      </c>
      <c r="C11" s="47">
        <f>-'[2]Base Year 2019 - Acct 921'!$F$153</f>
        <v>-56115</v>
      </c>
      <c r="D11" s="43" t="str">
        <f>'[2]Base Year 2019 - Acct 921'!$H$153</f>
        <v>SO</v>
      </c>
      <c r="E11" s="57">
        <f>E10</f>
        <v>0.43630200000000002</v>
      </c>
      <c r="F11" s="45">
        <f t="shared" ref="F11:F12" si="0">C11*E11</f>
        <v>-24483.086730000003</v>
      </c>
    </row>
    <row r="12" spans="1:8" x14ac:dyDescent="0.25">
      <c r="A12" s="81" t="s">
        <v>40</v>
      </c>
      <c r="B12">
        <v>921</v>
      </c>
      <c r="C12" s="47">
        <f>-'[2]Base Year 2019 - Acct 921'!$F$184</f>
        <v>-40465</v>
      </c>
      <c r="D12" s="43" t="str">
        <f>'[2]Base Year 2019 - Acct 921'!$H$184</f>
        <v>SO</v>
      </c>
      <c r="E12" s="57">
        <f>E11</f>
        <v>0.43630200000000002</v>
      </c>
      <c r="F12" s="45">
        <f t="shared" si="0"/>
        <v>-17654.960429999999</v>
      </c>
    </row>
    <row r="13" spans="1:8" x14ac:dyDescent="0.25">
      <c r="A13" s="81"/>
      <c r="C13" s="47"/>
      <c r="D13" s="43"/>
      <c r="E13" s="48"/>
      <c r="F13" s="49"/>
    </row>
    <row r="14" spans="1:8" x14ac:dyDescent="0.25">
      <c r="A14" s="81"/>
      <c r="C14" s="47"/>
      <c r="D14" s="43"/>
      <c r="E14" s="48"/>
      <c r="F14" s="49"/>
    </row>
    <row r="15" spans="1:8" x14ac:dyDescent="0.25">
      <c r="A15" s="81"/>
      <c r="C15" s="47"/>
      <c r="D15" s="43"/>
      <c r="E15" s="48"/>
      <c r="F15" s="49"/>
    </row>
    <row r="16" spans="1:8" x14ac:dyDescent="0.25">
      <c r="A16" s="39" t="s">
        <v>10</v>
      </c>
      <c r="C16" s="45">
        <f>SUM(C10:C15)</f>
        <v>-190430</v>
      </c>
      <c r="D16" s="43"/>
      <c r="F16" s="45">
        <f>SUM(F10:F15)</f>
        <v>-83084.989860000001</v>
      </c>
    </row>
    <row r="17" spans="1:6" x14ac:dyDescent="0.25">
      <c r="A17" s="39"/>
      <c r="D17" s="43"/>
      <c r="F17" s="50"/>
    </row>
    <row r="18" spans="1:6" x14ac:dyDescent="0.25">
      <c r="A18" t="s">
        <v>21</v>
      </c>
      <c r="C18" s="83"/>
      <c r="D18" s="43"/>
      <c r="F18" s="78">
        <f>'[2]Test Year - Acct 930'!$C$28</f>
        <v>1.5238700836941873E-2</v>
      </c>
    </row>
    <row r="19" spans="1:6" x14ac:dyDescent="0.25">
      <c r="D19" s="43"/>
    </row>
    <row r="20" spans="1:6" x14ac:dyDescent="0.25">
      <c r="A20" t="s">
        <v>49</v>
      </c>
      <c r="D20" s="43"/>
      <c r="F20" s="85">
        <f>F16+(F16*F18)</f>
        <v>-84351.09716451689</v>
      </c>
    </row>
    <row r="21" spans="1:6" x14ac:dyDescent="0.25">
      <c r="D21" s="43"/>
      <c r="F21" s="84"/>
    </row>
    <row r="22" spans="1:6" x14ac:dyDescent="0.25">
      <c r="A22" s="39" t="s">
        <v>18</v>
      </c>
      <c r="D22" s="43"/>
    </row>
    <row r="23" spans="1:6" x14ac:dyDescent="0.25">
      <c r="A23" s="51" t="s">
        <v>19</v>
      </c>
      <c r="B23" s="30"/>
      <c r="C23" s="30"/>
      <c r="D23" s="52"/>
      <c r="E23" s="30"/>
      <c r="F23" s="31"/>
    </row>
    <row r="24" spans="1:6" x14ac:dyDescent="0.25">
      <c r="A24" s="53"/>
      <c r="B24" s="33"/>
      <c r="C24" s="33"/>
      <c r="D24" s="54"/>
      <c r="E24" s="33"/>
      <c r="F24" s="34"/>
    </row>
    <row r="25" spans="1:6" x14ac:dyDescent="0.25">
      <c r="A25" s="53" t="s">
        <v>20</v>
      </c>
      <c r="B25" s="33"/>
      <c r="C25" s="33"/>
      <c r="D25" s="54"/>
      <c r="E25" s="33"/>
      <c r="F25" s="34"/>
    </row>
    <row r="26" spans="1:6" x14ac:dyDescent="0.25">
      <c r="A26" s="53" t="s">
        <v>50</v>
      </c>
      <c r="B26" s="33"/>
      <c r="C26" s="33"/>
      <c r="D26" s="54"/>
      <c r="E26" s="33"/>
      <c r="F26" s="34"/>
    </row>
    <row r="27" spans="1:6" x14ac:dyDescent="0.25">
      <c r="A27" s="35"/>
      <c r="B27" s="36"/>
      <c r="C27" s="36"/>
      <c r="D27" s="55"/>
      <c r="E27" s="36"/>
      <c r="F27" s="37"/>
    </row>
    <row r="28" spans="1:6" x14ac:dyDescent="0.25">
      <c r="D28" s="43"/>
    </row>
    <row r="29" spans="1:6" x14ac:dyDescent="0.25">
      <c r="A29" t="s">
        <v>40</v>
      </c>
      <c r="B29">
        <v>921</v>
      </c>
      <c r="C29" s="98">
        <v>-40465</v>
      </c>
      <c r="D29" t="s">
        <v>17</v>
      </c>
    </row>
    <row r="30" spans="1:6" x14ac:dyDescent="0.25">
      <c r="C30" s="98"/>
    </row>
    <row r="31" spans="1:6" x14ac:dyDescent="0.25">
      <c r="A31" t="s">
        <v>59</v>
      </c>
      <c r="B31">
        <v>921</v>
      </c>
      <c r="C31" s="98">
        <v>-56115</v>
      </c>
      <c r="D31" t="s">
        <v>17</v>
      </c>
    </row>
    <row r="32" spans="1:6" x14ac:dyDescent="0.25">
      <c r="C32" s="99"/>
      <c r="D32" s="43"/>
    </row>
    <row r="33" spans="1:4" x14ac:dyDescent="0.25">
      <c r="A33" s="82" t="s">
        <v>48</v>
      </c>
      <c r="B33">
        <v>930</v>
      </c>
      <c r="C33" s="100">
        <v>-30000</v>
      </c>
      <c r="D33" t="s">
        <v>17</v>
      </c>
    </row>
    <row r="34" spans="1:4" x14ac:dyDescent="0.25">
      <c r="A34" s="81" t="str">
        <f>'[2]Base Year 2019 - Acct 930'!$G$38</f>
        <v>Utah Taxpayers Association</v>
      </c>
      <c r="B34">
        <v>930</v>
      </c>
      <c r="C34" s="99">
        <v>-18700</v>
      </c>
      <c r="D34" t="s">
        <v>17</v>
      </c>
    </row>
    <row r="35" spans="1:4" x14ac:dyDescent="0.25">
      <c r="A35" s="81" t="str">
        <f>'[2]Base Year 2019 - Acct 930'!$G$50</f>
        <v>Walla Walla Chamber of Commerce, Walla Walla WA</v>
      </c>
      <c r="B35">
        <v>930</v>
      </c>
      <c r="C35" s="99">
        <v>-10000</v>
      </c>
      <c r="D35" t="s">
        <v>17</v>
      </c>
    </row>
    <row r="36" spans="1:4" x14ac:dyDescent="0.25">
      <c r="A36" s="81" t="str">
        <f>'[2]Base Year 2019 - Acct 930'!$G$69</f>
        <v>Utah Manufacturers Association</v>
      </c>
      <c r="B36">
        <v>930</v>
      </c>
      <c r="C36" s="99">
        <v>-7075</v>
      </c>
      <c r="D36" t="s">
        <v>17</v>
      </c>
    </row>
    <row r="37" spans="1:4" x14ac:dyDescent="0.25">
      <c r="A37" s="81" t="str">
        <f>'[2]Base Year 2019 - Acct 930'!$G$70</f>
        <v>Utah Manufacturers Association</v>
      </c>
      <c r="B37">
        <v>930</v>
      </c>
      <c r="C37" s="99">
        <v>-7075</v>
      </c>
      <c r="D37" t="s">
        <v>17</v>
      </c>
    </row>
    <row r="38" spans="1:4" x14ac:dyDescent="0.25">
      <c r="A38" s="81" t="str">
        <f>'[2]Base Year 2019 - Acct 930'!$G$101</f>
        <v>Ogden Weber Chamber of Commerce</v>
      </c>
      <c r="B38">
        <v>930</v>
      </c>
      <c r="C38" s="99">
        <v>-6000</v>
      </c>
      <c r="D38" t="s">
        <v>17</v>
      </c>
    </row>
    <row r="39" spans="1:4" x14ac:dyDescent="0.25">
      <c r="A39" s="81" t="str">
        <f>'[2]Base Year 2019 - Acct 930'!$G$116</f>
        <v>Greater Yakima Chamber of Commerce, Yakima WA</v>
      </c>
      <c r="B39">
        <v>930</v>
      </c>
      <c r="C39" s="99">
        <v>-5000</v>
      </c>
      <c r="D39" t="s">
        <v>17</v>
      </c>
    </row>
    <row r="40" spans="1:4" x14ac:dyDescent="0.25">
      <c r="A40" s="81" t="str">
        <f>'[2]Base Year 2019 - Acct 930'!$G$126</f>
        <v>Utah Valley Chamber of Commerce</v>
      </c>
      <c r="B40">
        <v>930</v>
      </c>
      <c r="C40" s="99">
        <v>-5000</v>
      </c>
      <c r="D40" t="s">
        <v>17</v>
      </c>
    </row>
    <row r="41" spans="1:4" x14ac:dyDescent="0.25">
      <c r="A41" s="81" t="str">
        <f>'[2]Base Year 2019 - Acct 930'!$G$127</f>
        <v>South Valley Chamber</v>
      </c>
      <c r="B41">
        <v>930</v>
      </c>
      <c r="C41" s="99">
        <v>-5000</v>
      </c>
      <c r="D41" t="s">
        <v>17</v>
      </c>
    </row>
    <row r="42" spans="1:4" x14ac:dyDescent="0.25">
      <c r="A42" t="s">
        <v>10</v>
      </c>
      <c r="C42" s="101">
        <f>SUM(C33:C41)</f>
        <v>-93850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35" sqref="A35"/>
    </sheetView>
  </sheetViews>
  <sheetFormatPr defaultRowHeight="15" x14ac:dyDescent="0.25"/>
  <cols>
    <col min="1" max="1" width="47" customWidth="1"/>
    <col min="2" max="2" width="1.5703125" customWidth="1"/>
    <col min="3" max="3" width="9.85546875" bestFit="1" customWidth="1"/>
    <col min="4" max="4" width="12.85546875" bestFit="1" customWidth="1"/>
    <col min="5" max="5" width="8.42578125" bestFit="1" customWidth="1"/>
    <col min="6" max="6" width="10.7109375" bestFit="1" customWidth="1"/>
    <col min="7" max="7" width="21.5703125" bestFit="1" customWidth="1"/>
  </cols>
  <sheetData>
    <row r="1" spans="1:7" x14ac:dyDescent="0.25">
      <c r="A1" s="1" t="s">
        <v>12</v>
      </c>
      <c r="B1" s="2"/>
      <c r="C1" s="3"/>
      <c r="D1" s="4"/>
      <c r="E1" s="5"/>
      <c r="G1" s="27" t="s">
        <v>36</v>
      </c>
    </row>
    <row r="2" spans="1:7" x14ac:dyDescent="0.25">
      <c r="A2" s="7" t="s">
        <v>13</v>
      </c>
      <c r="B2" s="2"/>
      <c r="C2" s="3"/>
      <c r="D2" s="4"/>
      <c r="E2" s="5"/>
      <c r="G2" s="6" t="s">
        <v>0</v>
      </c>
    </row>
    <row r="3" spans="1:7" x14ac:dyDescent="0.25">
      <c r="A3" s="8" t="s">
        <v>1</v>
      </c>
      <c r="B3" s="2"/>
      <c r="C3" s="3"/>
      <c r="D3" s="4"/>
      <c r="E3" s="5"/>
      <c r="G3" s="6" t="s">
        <v>53</v>
      </c>
    </row>
    <row r="4" spans="1:7" x14ac:dyDescent="0.25">
      <c r="A4" s="2"/>
      <c r="B4" s="2"/>
      <c r="C4" s="3"/>
      <c r="D4" s="4"/>
      <c r="E4" s="9"/>
      <c r="G4" s="10">
        <v>44076</v>
      </c>
    </row>
    <row r="5" spans="1:7" x14ac:dyDescent="0.25">
      <c r="A5" s="2"/>
      <c r="B5" s="2"/>
      <c r="C5" s="3"/>
      <c r="D5" s="4"/>
      <c r="E5" s="9"/>
      <c r="F5" s="9"/>
      <c r="G5" s="11"/>
    </row>
    <row r="6" spans="1:7" x14ac:dyDescent="0.25">
      <c r="A6" s="2"/>
      <c r="B6" s="2"/>
      <c r="C6" s="3"/>
      <c r="D6" s="4"/>
      <c r="E6" s="9"/>
      <c r="F6" s="9"/>
      <c r="G6" s="11"/>
    </row>
    <row r="7" spans="1:7" x14ac:dyDescent="0.25">
      <c r="A7" s="2"/>
      <c r="B7" s="2"/>
      <c r="C7" s="3"/>
      <c r="D7" s="12" t="s">
        <v>2</v>
      </c>
      <c r="E7" s="3"/>
      <c r="F7" s="3"/>
      <c r="G7" s="13" t="s">
        <v>3</v>
      </c>
    </row>
    <row r="8" spans="1:7" x14ac:dyDescent="0.25">
      <c r="A8" s="2"/>
      <c r="B8" s="2"/>
      <c r="C8" s="14" t="s">
        <v>4</v>
      </c>
      <c r="D8" s="15" t="s">
        <v>5</v>
      </c>
      <c r="E8" s="14" t="s">
        <v>6</v>
      </c>
      <c r="F8" s="14" t="s">
        <v>7</v>
      </c>
      <c r="G8" s="16" t="s">
        <v>8</v>
      </c>
    </row>
    <row r="9" spans="1:7" x14ac:dyDescent="0.25">
      <c r="A9" s="1" t="s">
        <v>9</v>
      </c>
      <c r="B9" s="2"/>
      <c r="C9" s="3"/>
      <c r="D9" s="4"/>
      <c r="E9" s="2"/>
      <c r="F9" s="17"/>
      <c r="G9" s="18"/>
    </row>
    <row r="11" spans="1:7" x14ac:dyDescent="0.25">
      <c r="A11" s="102" t="s">
        <v>1</v>
      </c>
      <c r="B11" s="19"/>
      <c r="C11" s="19"/>
      <c r="D11" s="19"/>
      <c r="E11" s="19"/>
      <c r="F11" s="19"/>
      <c r="G11" s="19"/>
    </row>
    <row r="12" spans="1:7" x14ac:dyDescent="0.25">
      <c r="A12" s="79" t="str">
        <f>'[2]Base Year 2019 - Acct 921'!$G$110</f>
        <v>Pac Power leadership conf - lodging contract</v>
      </c>
      <c r="B12" s="19"/>
      <c r="C12" s="20">
        <v>921</v>
      </c>
      <c r="D12" s="21">
        <v>-72900</v>
      </c>
      <c r="E12" s="22" t="str">
        <f>'[2]Base Year 2019 - Acct 921'!$H$110</f>
        <v>SO</v>
      </c>
      <c r="F12" s="89">
        <f>'5.1'!E9</f>
        <v>0.43630200000000002</v>
      </c>
      <c r="G12" s="24">
        <f>F12*D12</f>
        <v>-31806.415800000002</v>
      </c>
    </row>
    <row r="13" spans="1:7" x14ac:dyDescent="0.25">
      <c r="A13" s="80" t="str">
        <f>'[2]Base Year 2019 - Acct 921'!$G$118</f>
        <v>Lagoon Employee Appreciation Day</v>
      </c>
      <c r="B13" s="19"/>
      <c r="C13" s="25">
        <v>921</v>
      </c>
      <c r="D13" s="26">
        <v>-64484.959999999999</v>
      </c>
      <c r="E13" s="22" t="str">
        <f>'[2]Base Year 2019 - Acct 921'!$H$118</f>
        <v>SO</v>
      </c>
      <c r="F13" s="89">
        <f>F12</f>
        <v>0.43630200000000002</v>
      </c>
      <c r="G13" s="24">
        <f t="shared" ref="G13:G23" si="0">F13*D13</f>
        <v>-28134.917017920001</v>
      </c>
    </row>
    <row r="14" spans="1:7" x14ac:dyDescent="0.25">
      <c r="A14" s="80" t="str">
        <f>'[2]Base Year 2019 - Acct 921'!$G$149</f>
        <v>2018 Employee Appreciation events</v>
      </c>
      <c r="B14" s="19"/>
      <c r="C14" s="25">
        <v>921</v>
      </c>
      <c r="D14" s="26">
        <v>-57286.59</v>
      </c>
      <c r="E14" s="22" t="str">
        <f>'[2]Base Year 2019 - Acct 921'!$H$149</f>
        <v>SO</v>
      </c>
      <c r="F14" s="89">
        <f t="shared" ref="F14:F23" si="1">F13</f>
        <v>0.43630200000000002</v>
      </c>
      <c r="G14" s="24">
        <f t="shared" si="0"/>
        <v>-24994.253790179999</v>
      </c>
    </row>
    <row r="15" spans="1:7" x14ac:dyDescent="0.25">
      <c r="A15" s="80" t="s">
        <v>38</v>
      </c>
      <c r="B15" s="19"/>
      <c r="C15" s="25">
        <v>921</v>
      </c>
      <c r="D15" s="26">
        <v>-51073.54</v>
      </c>
      <c r="E15" s="22" t="str">
        <f>'[2]Base Year 2019 - Acct 921'!$H$163</f>
        <v>SO</v>
      </c>
      <c r="F15" s="89">
        <f t="shared" si="1"/>
        <v>0.43630200000000002</v>
      </c>
      <c r="G15" s="24">
        <f t="shared" si="0"/>
        <v>-22283.487649080002</v>
      </c>
    </row>
    <row r="16" spans="1:7" x14ac:dyDescent="0.25">
      <c r="A16" s="80" t="s">
        <v>39</v>
      </c>
      <c r="B16" s="19"/>
      <c r="C16" s="25">
        <v>921</v>
      </c>
      <c r="D16" s="26">
        <v>-40934.949999999997</v>
      </c>
      <c r="E16" s="22" t="str">
        <f>'[2]Base Year 2019 - Acct 921'!$H$179</f>
        <v>SO</v>
      </c>
      <c r="F16" s="89">
        <f t="shared" si="1"/>
        <v>0.43630200000000002</v>
      </c>
      <c r="G16" s="24">
        <f t="shared" si="0"/>
        <v>-17860.000554899998</v>
      </c>
    </row>
    <row r="17" spans="1:7" x14ac:dyDescent="0.25">
      <c r="A17" s="80" t="s">
        <v>41</v>
      </c>
      <c r="B17" s="19"/>
      <c r="C17" s="25">
        <v>921</v>
      </c>
      <c r="D17" s="26">
        <v>-27831.19</v>
      </c>
      <c r="E17" s="22" t="str">
        <f>'[2]Base Year 2019 - Acct 921'!$H$251</f>
        <v>SO</v>
      </c>
      <c r="F17" s="89">
        <f t="shared" si="1"/>
        <v>0.43630200000000002</v>
      </c>
      <c r="G17" s="24">
        <f t="shared" si="0"/>
        <v>-12142.803859379999</v>
      </c>
    </row>
    <row r="18" spans="1:7" x14ac:dyDescent="0.25">
      <c r="A18" s="80" t="s">
        <v>42</v>
      </c>
      <c r="B18" s="19"/>
      <c r="C18" s="25">
        <v>921</v>
      </c>
      <c r="D18" s="26">
        <v>-26064</v>
      </c>
      <c r="E18" s="22" t="str">
        <f>'[2]Base Year 2019 - Acct 921'!$H$273</f>
        <v>SO</v>
      </c>
      <c r="F18" s="89">
        <f t="shared" si="1"/>
        <v>0.43630200000000002</v>
      </c>
      <c r="G18" s="24">
        <f t="shared" si="0"/>
        <v>-11371.775328</v>
      </c>
    </row>
    <row r="19" spans="1:7" x14ac:dyDescent="0.25">
      <c r="A19" s="80" t="s">
        <v>43</v>
      </c>
      <c r="B19" s="19"/>
      <c r="C19" s="25">
        <v>921</v>
      </c>
      <c r="D19" s="26">
        <v>-23335.83</v>
      </c>
      <c r="E19" s="22" t="str">
        <f>'[2]Base Year 2019 - Acct 921'!$H$303</f>
        <v>SO</v>
      </c>
      <c r="F19" s="89">
        <f t="shared" si="1"/>
        <v>0.43630200000000002</v>
      </c>
      <c r="G19" s="24">
        <f t="shared" si="0"/>
        <v>-10181.469300660001</v>
      </c>
    </row>
    <row r="20" spans="1:7" x14ac:dyDescent="0.25">
      <c r="A20" s="80" t="s">
        <v>44</v>
      </c>
      <c r="B20" s="19"/>
      <c r="C20" s="25">
        <v>921</v>
      </c>
      <c r="D20" s="26">
        <v>-21467.1</v>
      </c>
      <c r="E20" s="22" t="str">
        <f>'[2]Base Year 2019 - Acct 921'!$H$351</f>
        <v>SO</v>
      </c>
      <c r="F20" s="89">
        <f t="shared" si="1"/>
        <v>0.43630200000000002</v>
      </c>
      <c r="G20" s="24">
        <f t="shared" si="0"/>
        <v>-9366.1386641999998</v>
      </c>
    </row>
    <row r="21" spans="1:7" x14ac:dyDescent="0.25">
      <c r="A21" s="80" t="s">
        <v>45</v>
      </c>
      <c r="B21" s="19"/>
      <c r="C21" s="25">
        <v>921</v>
      </c>
      <c r="D21" s="26">
        <v>-8973.0300000000007</v>
      </c>
      <c r="E21" s="22" t="str">
        <f>'[2]Base Year 2019 - Acct 921'!$H$689</f>
        <v>SO</v>
      </c>
      <c r="F21" s="89">
        <f t="shared" si="1"/>
        <v>0.43630200000000002</v>
      </c>
      <c r="G21" s="24">
        <f t="shared" si="0"/>
        <v>-3914.9509350600006</v>
      </c>
    </row>
    <row r="22" spans="1:7" x14ac:dyDescent="0.25">
      <c r="A22" s="80" t="s">
        <v>46</v>
      </c>
      <c r="B22" s="19"/>
      <c r="C22" s="25">
        <v>921</v>
      </c>
      <c r="D22" s="26">
        <v>-8900</v>
      </c>
      <c r="E22" s="22" t="str">
        <f>'[2]Base Year 2019 - Acct 921'!$H$692</f>
        <v>SO</v>
      </c>
      <c r="F22" s="89">
        <f t="shared" si="1"/>
        <v>0.43630200000000002</v>
      </c>
      <c r="G22" s="24">
        <f t="shared" si="0"/>
        <v>-3883.0878000000002</v>
      </c>
    </row>
    <row r="23" spans="1:7" x14ac:dyDescent="0.25">
      <c r="A23" s="80" t="s">
        <v>47</v>
      </c>
      <c r="B23" s="19"/>
      <c r="C23" s="25">
        <v>921</v>
      </c>
      <c r="D23" s="26">
        <v>-6488.04</v>
      </c>
      <c r="E23" s="22" t="str">
        <f>'[2]Base Year 2019 - Acct 921'!$H$888</f>
        <v>SO</v>
      </c>
      <c r="F23" s="89">
        <f t="shared" si="1"/>
        <v>0.43630200000000002</v>
      </c>
      <c r="G23" s="24">
        <f t="shared" si="0"/>
        <v>-2830.7448280799999</v>
      </c>
    </row>
    <row r="24" spans="1:7" x14ac:dyDescent="0.25">
      <c r="A24" s="80"/>
      <c r="B24" s="19"/>
      <c r="C24" s="25"/>
      <c r="D24" s="26"/>
      <c r="E24" s="22"/>
      <c r="F24" s="23"/>
      <c r="G24" s="24"/>
    </row>
    <row r="25" spans="1:7" x14ac:dyDescent="0.25">
      <c r="A25" s="27" t="s">
        <v>10</v>
      </c>
      <c r="B25" s="19"/>
      <c r="C25" s="19"/>
      <c r="D25" s="86">
        <f>SUM(D12:D24)</f>
        <v>-409739.23</v>
      </c>
      <c r="E25" s="19"/>
      <c r="F25" s="19"/>
      <c r="G25" s="87">
        <f>SUM(G12:G14)</f>
        <v>-84935.586608099999</v>
      </c>
    </row>
    <row r="27" spans="1:7" x14ac:dyDescent="0.25">
      <c r="A27" t="s">
        <v>21</v>
      </c>
      <c r="C27" s="83"/>
      <c r="D27" s="43"/>
      <c r="F27" s="78">
        <f>'[2]Test Year - Acct 930'!$C$28</f>
        <v>1.5238700836941873E-2</v>
      </c>
    </row>
    <row r="28" spans="1:7" x14ac:dyDescent="0.25">
      <c r="D28" s="43"/>
    </row>
    <row r="29" spans="1:7" x14ac:dyDescent="0.25">
      <c r="A29" t="s">
        <v>49</v>
      </c>
      <c r="D29" s="43"/>
      <c r="F29" s="85"/>
      <c r="G29" s="88">
        <f>G25+(G25*F27)</f>
        <v>-86229.894602831002</v>
      </c>
    </row>
    <row r="30" spans="1:7" x14ac:dyDescent="0.25">
      <c r="D30" s="43"/>
      <c r="F30" s="84"/>
    </row>
    <row r="32" spans="1:7" x14ac:dyDescent="0.25">
      <c r="A32" s="28" t="s">
        <v>11</v>
      </c>
    </row>
    <row r="33" spans="1:7" x14ac:dyDescent="0.25">
      <c r="A33" s="29"/>
      <c r="B33" s="30"/>
      <c r="C33" s="30"/>
      <c r="D33" s="30"/>
      <c r="E33" s="30"/>
      <c r="F33" s="30"/>
      <c r="G33" s="31"/>
    </row>
    <row r="34" spans="1:7" x14ac:dyDescent="0.25">
      <c r="A34" s="32" t="s">
        <v>60</v>
      </c>
      <c r="B34" s="33"/>
      <c r="C34" s="33"/>
      <c r="D34" s="33"/>
      <c r="E34" s="33"/>
      <c r="F34" s="33"/>
      <c r="G34" s="34"/>
    </row>
    <row r="35" spans="1:7" x14ac:dyDescent="0.25">
      <c r="A35" s="32"/>
      <c r="B35" s="33"/>
      <c r="C35" s="33"/>
      <c r="D35" s="33"/>
      <c r="E35" s="33"/>
      <c r="F35" s="33"/>
      <c r="G35" s="34"/>
    </row>
    <row r="36" spans="1:7" x14ac:dyDescent="0.25">
      <c r="A36" s="32"/>
      <c r="B36" s="33"/>
      <c r="C36" s="33"/>
      <c r="D36" s="33"/>
      <c r="E36" s="33"/>
      <c r="F36" s="33"/>
      <c r="G36" s="34"/>
    </row>
    <row r="37" spans="1:7" x14ac:dyDescent="0.25">
      <c r="A37" s="35"/>
      <c r="B37" s="36"/>
      <c r="C37" s="36"/>
      <c r="D37" s="36"/>
      <c r="E37" s="36"/>
      <c r="F37" s="36"/>
      <c r="G37" s="37"/>
    </row>
  </sheetData>
  <conditionalFormatting sqref="A9">
    <cfRule type="cellIs" dxfId="3" priority="4" stopIfTrue="1" operator="equal">
      <formula>"Adjustment to Income/Expense/Rate Base:"</formula>
    </cfRule>
  </conditionalFormatting>
  <conditionalFormatting sqref="A9">
    <cfRule type="cellIs" dxfId="2" priority="3" stopIfTrue="1" operator="equal">
      <formula>"Adjustment to Income/Expense/Rate Base:"</formula>
    </cfRule>
  </conditionalFormatting>
  <conditionalFormatting sqref="A12">
    <cfRule type="cellIs" dxfId="1" priority="2" stopIfTrue="1" operator="equal">
      <formula>"Title"</formula>
    </cfRule>
  </conditionalFormatting>
  <conditionalFormatting sqref="A12">
    <cfRule type="cellIs" dxfId="0" priority="1" stopIfTrue="1" operator="equal">
      <formula>"Title"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5.1</vt:lpstr>
      <vt:lpstr>5.2</vt:lpstr>
      <vt:lpstr>5.3</vt:lpstr>
      <vt:lpstr>'5.1'!Print_Area</vt:lpstr>
      <vt:lpstr>'5.2'!Print_Area</vt:lpstr>
      <vt:lpstr>'5.3'!Print_Area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orton</dc:creator>
  <cp:lastModifiedBy>Fred Nass</cp:lastModifiedBy>
  <cp:lastPrinted>2014-04-29T15:43:48Z</cp:lastPrinted>
  <dcterms:created xsi:type="dcterms:W3CDTF">2014-04-16T20:16:43Z</dcterms:created>
  <dcterms:modified xsi:type="dcterms:W3CDTF">2020-09-02T22:09:32Z</dcterms:modified>
</cp:coreProperties>
</file>