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125" windowHeight="11520"/>
  </bookViews>
  <sheets>
    <sheet name="Sch32 Rates and Revenue" sheetId="1" r:id="rId1"/>
    <sheet name="Schedule 9 Revenue" sheetId="2" r:id="rId2"/>
  </sheets>
  <definedNames>
    <definedName name="__123Graph_A" localSheetId="0" hidden="1">'Sch32 Rates and Revenue'!#REF!</definedName>
    <definedName name="__123Graph_AGRAPH1" localSheetId="0" hidden="1">'Sch32 Rates and Revenue'!#REF!</definedName>
    <definedName name="__123Graph_B" localSheetId="0" hidden="1">'Sch32 Rates and Revenue'!#REF!</definedName>
    <definedName name="__123Graph_C" localSheetId="0" hidden="1">'Sch32 Rates and Revenue'!#REF!</definedName>
    <definedName name="__123Graph_D" localSheetId="0" hidden="1">'Sch32 Rates and Revenue'!#REF!</definedName>
    <definedName name="__123Graph_E" localSheetId="0" hidden="1">'Sch32 Rates and Revenue'!#REF!</definedName>
    <definedName name="__123Graph_F" localSheetId="0" hidden="1">'Sch32 Rates and Revenue'!#REF!</definedName>
    <definedName name="_Dist_Values" localSheetId="0" hidden="1">'Sch32 Rates and Revenue'!#REF!</definedName>
    <definedName name="_Fill" localSheetId="0" hidden="1">'Sch32 Rates and Revenue'!#REF!</definedName>
    <definedName name="_Key1" localSheetId="0" hidden="1">#REF!</definedName>
    <definedName name="_Key2" localSheetId="0" hidden="1">#REF!</definedName>
    <definedName name="_Sort" localSheetId="0" hidden="1">#REF!</definedName>
    <definedName name="_xlnm.Print_Area" localSheetId="0">'Sch32 Rates and Revenue'!$A$1:$N$73</definedName>
    <definedName name="_xlnm.Print_Titles" localSheetId="0">'Sch32 Rates and Revenue'!$1:$6</definedName>
    <definedName name="retail_CC" localSheetId="0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solver_adj" localSheetId="0" hidden="1">'Sch32 Rates and Revenue'!#REF!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'Sch32 Rates and Revenue'!#REF!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" i="1" l="1"/>
  <c r="O22" i="2"/>
  <c r="M22" i="2"/>
  <c r="I22" i="2"/>
  <c r="O21" i="2"/>
  <c r="M21" i="2"/>
  <c r="I21" i="2"/>
  <c r="M19" i="2"/>
  <c r="I19" i="2"/>
  <c r="H19" i="2"/>
  <c r="M18" i="2"/>
  <c r="I18" i="2"/>
  <c r="H18" i="2"/>
  <c r="I17" i="2"/>
  <c r="H17" i="2"/>
  <c r="I16" i="2"/>
  <c r="H16" i="2"/>
  <c r="I15" i="2"/>
  <c r="H15" i="2"/>
  <c r="I14" i="2"/>
  <c r="H14" i="2"/>
  <c r="I13" i="2"/>
  <c r="H13" i="2"/>
  <c r="M12" i="2"/>
  <c r="M11" i="2"/>
  <c r="M10" i="2"/>
  <c r="M9" i="2"/>
  <c r="M8" i="2"/>
  <c r="O7" i="2"/>
  <c r="M7" i="2"/>
  <c r="M6" i="2"/>
  <c r="I6" i="2"/>
  <c r="H6" i="2"/>
  <c r="M5" i="2"/>
  <c r="I5" i="2"/>
  <c r="H5" i="2"/>
  <c r="N72" i="1"/>
  <c r="K72" i="1"/>
  <c r="G72" i="1"/>
  <c r="N70" i="1"/>
  <c r="K70" i="1"/>
  <c r="G70" i="1"/>
  <c r="N69" i="1"/>
  <c r="L69" i="1"/>
  <c r="K69" i="1"/>
  <c r="N68" i="1"/>
  <c r="L68" i="1"/>
  <c r="K68" i="1"/>
  <c r="G68" i="1"/>
  <c r="G67" i="1"/>
  <c r="G66" i="1"/>
  <c r="G65" i="1"/>
  <c r="G64" i="1"/>
  <c r="G63" i="1"/>
  <c r="N62" i="1"/>
  <c r="L62" i="1"/>
  <c r="K62" i="1"/>
  <c r="N61" i="1"/>
  <c r="L61" i="1"/>
  <c r="K61" i="1"/>
  <c r="N60" i="1"/>
  <c r="L60" i="1"/>
  <c r="K60" i="1"/>
  <c r="N59" i="1"/>
  <c r="L59" i="1"/>
  <c r="K59" i="1"/>
  <c r="N58" i="1"/>
  <c r="L58" i="1"/>
  <c r="K58" i="1"/>
  <c r="N57" i="1"/>
  <c r="L57" i="1"/>
  <c r="K57" i="1"/>
  <c r="N56" i="1"/>
  <c r="L56" i="1"/>
  <c r="K56" i="1"/>
  <c r="G56" i="1"/>
  <c r="N53" i="1"/>
  <c r="K53" i="1"/>
  <c r="G53" i="1"/>
  <c r="N52" i="1"/>
  <c r="L52" i="1"/>
  <c r="K52" i="1"/>
  <c r="G52" i="1"/>
  <c r="G51" i="1"/>
  <c r="G50" i="1"/>
  <c r="G48" i="1"/>
  <c r="G47" i="1"/>
  <c r="G45" i="1"/>
  <c r="G44" i="1"/>
  <c r="G42" i="1"/>
  <c r="G41" i="1"/>
  <c r="G39" i="1"/>
  <c r="G38" i="1"/>
  <c r="N36" i="1"/>
  <c r="K36" i="1"/>
  <c r="N35" i="1"/>
  <c r="K35" i="1"/>
  <c r="N33" i="1"/>
  <c r="L33" i="1"/>
  <c r="K33" i="1"/>
  <c r="N32" i="1"/>
  <c r="L32" i="1"/>
  <c r="K32" i="1"/>
  <c r="N30" i="1"/>
  <c r="L30" i="1"/>
  <c r="K30" i="1"/>
  <c r="N29" i="1"/>
  <c r="L29" i="1"/>
  <c r="K29" i="1"/>
  <c r="N27" i="1"/>
  <c r="L27" i="1"/>
  <c r="K27" i="1"/>
  <c r="N26" i="1"/>
  <c r="L26" i="1"/>
  <c r="K26" i="1"/>
  <c r="N24" i="1"/>
  <c r="L24" i="1"/>
  <c r="K24" i="1"/>
  <c r="N23" i="1"/>
  <c r="L23" i="1"/>
  <c r="K23" i="1"/>
  <c r="N20" i="1"/>
  <c r="L20" i="1"/>
  <c r="K20" i="1"/>
  <c r="G20" i="1"/>
  <c r="N19" i="1"/>
  <c r="L19" i="1"/>
  <c r="K19" i="1"/>
  <c r="G19" i="1"/>
  <c r="N18" i="1"/>
  <c r="L18" i="1"/>
  <c r="K18" i="1"/>
  <c r="G18" i="1"/>
  <c r="N17" i="1"/>
  <c r="L17" i="1"/>
  <c r="K17" i="1"/>
  <c r="G17" i="1"/>
  <c r="N16" i="1"/>
  <c r="L16" i="1"/>
  <c r="K16" i="1"/>
  <c r="G16" i="1"/>
  <c r="N14" i="1"/>
  <c r="L14" i="1"/>
  <c r="K14" i="1"/>
  <c r="G14" i="1"/>
  <c r="N13" i="1"/>
  <c r="L13" i="1"/>
  <c r="K13" i="1"/>
  <c r="G13" i="1"/>
  <c r="N11" i="1"/>
  <c r="L11" i="1"/>
  <c r="K11" i="1"/>
  <c r="G11" i="1"/>
  <c r="N10" i="1"/>
  <c r="L10" i="1"/>
  <c r="K10" i="1"/>
  <c r="G10" i="1"/>
  <c r="N9" i="1"/>
  <c r="L9" i="1"/>
  <c r="K9" i="1"/>
  <c r="G9" i="1"/>
</calcChain>
</file>

<file path=xl/sharedStrings.xml><?xml version="1.0" encoding="utf-8"?>
<sst xmlns="http://schemas.openxmlformats.org/spreadsheetml/2006/main" count="131" uniqueCount="61">
  <si>
    <t>Rocky Mountain Power - State of Utah</t>
  </si>
  <si>
    <t xml:space="preserve">Present </t>
  </si>
  <si>
    <t>Units</t>
  </si>
  <si>
    <t>Revenues</t>
  </si>
  <si>
    <t>Forecast</t>
  </si>
  <si>
    <t>Price</t>
  </si>
  <si>
    <t xml:space="preserve">  On-Peak kWh (Jun - Sept)</t>
  </si>
  <si>
    <t>¢</t>
  </si>
  <si>
    <t xml:space="preserve">  Off-Peak kWh (Jun - Sept)</t>
  </si>
  <si>
    <t xml:space="preserve">  TAA</t>
  </si>
  <si>
    <t xml:space="preserve">  Off-Peak kWh</t>
  </si>
  <si>
    <t xml:space="preserve">  Facilities kW</t>
  </si>
  <si>
    <t>Unbilled</t>
  </si>
  <si>
    <t xml:space="preserve">  On-Peak kW (Jun - Sept)</t>
  </si>
  <si>
    <t xml:space="preserve">  On-Peak kW (Oct - May)</t>
  </si>
  <si>
    <t xml:space="preserve">  On-Peak kWh (Oct - May)</t>
  </si>
  <si>
    <t xml:space="preserve">  Off-Peak kWh (Oct - May)</t>
  </si>
  <si>
    <t xml:space="preserve">  On-Peak kW (May - Sept)</t>
  </si>
  <si>
    <t xml:space="preserve">  On-Peak kW (Oct - Apr)</t>
  </si>
  <si>
    <t xml:space="preserve">  On-Peak kWh (May-Sept)</t>
  </si>
  <si>
    <t xml:space="preserve">  On-Peak kWh (Oct-Apr)</t>
  </si>
  <si>
    <t xml:space="preserve">  Subtotal</t>
  </si>
  <si>
    <t>Supplemental billed at Schedule 6/8/9 rate</t>
  </si>
  <si>
    <t xml:space="preserve">  Schedule 9</t>
  </si>
  <si>
    <t xml:space="preserve">  Total (Aggregated)</t>
  </si>
  <si>
    <t>Schedule 32 - Service From Renewable Energy Facilities - Commercial</t>
  </si>
  <si>
    <t>Customer Charges:</t>
  </si>
  <si>
    <t xml:space="preserve">    Distribution Voltage &lt; 1 MW </t>
  </si>
  <si>
    <t xml:space="preserve">    Distribution Voltage &gt; 1 MW </t>
  </si>
  <si>
    <t xml:space="preserve">    Transmission Voltage </t>
  </si>
  <si>
    <t>Administrative Fee:</t>
  </si>
  <si>
    <t xml:space="preserve">    All Voltages / per Generator</t>
  </si>
  <si>
    <t xml:space="preserve">    All Voltages / per Delivery Point</t>
  </si>
  <si>
    <t>Delivery Facilities Charges:</t>
  </si>
  <si>
    <t xml:space="preserve">    Secondary Voltage &lt; 1 MW </t>
  </si>
  <si>
    <t xml:space="preserve">    Primary Voltage &lt; 1 MW </t>
  </si>
  <si>
    <t xml:space="preserve">    Secondary Voltage &gt; 1 MW </t>
  </si>
  <si>
    <t xml:space="preserve">    Primary Voltage &gt; 1 MW </t>
  </si>
  <si>
    <t>Daily Power Charges:</t>
  </si>
  <si>
    <t xml:space="preserve">    On-Peak Secondary Voltage &lt; 1 MW</t>
  </si>
  <si>
    <t xml:space="preserve">        June - September: </t>
  </si>
  <si>
    <t xml:space="preserve">        October - May: </t>
  </si>
  <si>
    <t xml:space="preserve">    On-Peak Primary Voltage &lt; 1 MW</t>
  </si>
  <si>
    <t xml:space="preserve">    On-Peak Secondary Voltage &gt; 1 MW</t>
  </si>
  <si>
    <t xml:space="preserve">    On-Peak Primary Voltage &gt; 1 MW</t>
  </si>
  <si>
    <t xml:space="preserve">    On-Peak Transmission Voltage</t>
  </si>
  <si>
    <t xml:space="preserve">        May - September: </t>
  </si>
  <si>
    <t xml:space="preserve">        October - April: </t>
  </si>
  <si>
    <t xml:space="preserve">        October - April:</t>
  </si>
  <si>
    <t>Renewable Energy PPA</t>
  </si>
  <si>
    <t>Forecast Period 12 Months Ending December 2021</t>
  </si>
  <si>
    <t>Order</t>
  </si>
  <si>
    <t>UAE</t>
  </si>
  <si>
    <t>Revenue Difference</t>
  </si>
  <si>
    <t>2020 GRC Price and Revenue Comparison for Schedule 32</t>
  </si>
  <si>
    <t>Base</t>
  </si>
  <si>
    <t xml:space="preserve">  Unbilled</t>
  </si>
  <si>
    <t xml:space="preserve">  Customer Charge</t>
  </si>
  <si>
    <t>Schedule No. 9 - Composite</t>
  </si>
  <si>
    <t>Price Change to Power Charges</t>
  </si>
  <si>
    <t>Price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</si>
</sst>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164" formatCode="General_)"/>
    <numFmt numFmtId="165" formatCode="0.0%"/>
    <numFmt numFmtId="166" formatCode="#,##0.0000_);\(#,##0.0000\)"/>
    <numFmt numFmtId="167" formatCode="0.0000_)"/>
    <numFmt numFmtId="168" formatCode="&quot;$&quot;#,##0.00"/>
    <numFmt numFmtId="169" formatCode="&quot;$&quot;#,##0.0000_);\(&quot;$&quot;#,##0.0000\)"/>
    <numFmt numFmtId="170" formatCode="0.00000"/>
    <numFmt numFmtId="171" formatCode="0.0000"/>
  </numFmts>
  <fonts count="8" x14ac:knownFonts="1">
    <font>
      <sz val="12"/>
      <name val="Times New Roman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164" fontId="7" fillId="0" borderId="0"/>
    <xf numFmtId="164" fontId="7" fillId="0" borderId="0"/>
    <xf numFmtId="0" fontId="7" fillId="0" borderId="0"/>
    <xf numFmtId="0" fontId="7" fillId="0" borderId="0"/>
  </cellStyleXfs>
  <cellXfs count="109">
    <xf numFmtId="0" fontId="0" fillId="0" borderId="0" xfId="0"/>
    <xf numFmtId="3" fontId="1" fillId="0" borderId="0" xfId="0" applyNumberFormat="1" applyFont="1" applyAlignment="1">
      <alignment horizontal="centerContinuous"/>
    </xf>
    <xf numFmtId="164" fontId="2" fillId="0" borderId="0" xfId="2" applyFont="1" applyAlignment="1">
      <alignment horizontal="centerContinuous"/>
    </xf>
    <xf numFmtId="37" fontId="2" fillId="0" borderId="0" xfId="2" applyNumberFormat="1" applyFont="1" applyAlignment="1">
      <alignment horizontal="centerContinuous"/>
    </xf>
    <xf numFmtId="5" fontId="2" fillId="0" borderId="0" xfId="2" applyNumberFormat="1" applyFont="1" applyAlignment="1">
      <alignment horizontal="centerContinuous"/>
    </xf>
    <xf numFmtId="164" fontId="3" fillId="0" borderId="0" xfId="2" applyFont="1"/>
    <xf numFmtId="37" fontId="3" fillId="0" borderId="0" xfId="2" applyNumberFormat="1" applyFont="1"/>
    <xf numFmtId="5" fontId="3" fillId="0" borderId="0" xfId="2" applyNumberFormat="1" applyFont="1"/>
    <xf numFmtId="164" fontId="4" fillId="0" borderId="1" xfId="2" applyFont="1" applyBorder="1" applyAlignment="1">
      <alignment horizontal="centerContinuous"/>
    </xf>
    <xf numFmtId="5" fontId="4" fillId="0" borderId="1" xfId="2" applyNumberFormat="1" applyFont="1" applyBorder="1" applyAlignment="1">
      <alignment horizontal="centerContinuous"/>
    </xf>
    <xf numFmtId="37" fontId="4" fillId="0" borderId="1" xfId="2" applyNumberFormat="1" applyFont="1" applyBorder="1" applyAlignment="1">
      <alignment horizontal="centerContinuous"/>
    </xf>
    <xf numFmtId="164" fontId="4" fillId="0" borderId="0" xfId="2" applyFont="1" applyAlignment="1">
      <alignment horizontal="center"/>
    </xf>
    <xf numFmtId="5" fontId="4" fillId="0" borderId="2" xfId="2" applyNumberFormat="1" applyFont="1" applyBorder="1" applyAlignment="1">
      <alignment horizontal="centerContinuous"/>
    </xf>
    <xf numFmtId="164" fontId="3" fillId="0" borderId="0" xfId="3" applyFont="1"/>
    <xf numFmtId="37" fontId="4" fillId="0" borderId="1" xfId="2" quotePrefix="1" applyNumberFormat="1" applyFont="1" applyBorder="1" applyAlignment="1">
      <alignment horizontal="center"/>
    </xf>
    <xf numFmtId="164" fontId="4" fillId="0" borderId="3" xfId="2" quotePrefix="1" applyFont="1" applyBorder="1" applyAlignment="1">
      <alignment horizontal="center"/>
    </xf>
    <xf numFmtId="37" fontId="3" fillId="0" borderId="0" xfId="3" applyNumberFormat="1" applyFont="1" applyProtection="1">
      <protection locked="0"/>
    </xf>
    <xf numFmtId="5" fontId="3" fillId="0" borderId="0" xfId="3" applyNumberFormat="1" applyFont="1"/>
    <xf numFmtId="164" fontId="3" fillId="0" borderId="0" xfId="2" applyFont="1" applyAlignment="1">
      <alignment horizontal="left"/>
    </xf>
    <xf numFmtId="7" fontId="3" fillId="0" borderId="0" xfId="3" applyNumberFormat="1" applyFont="1" applyProtection="1">
      <protection locked="0"/>
    </xf>
    <xf numFmtId="10" fontId="3" fillId="0" borderId="0" xfId="2" applyNumberFormat="1" applyFont="1"/>
    <xf numFmtId="7" fontId="3" fillId="0" borderId="0" xfId="2" applyNumberFormat="1" applyFont="1"/>
    <xf numFmtId="164" fontId="3" fillId="0" borderId="0" xfId="3" applyFont="1" applyAlignment="1">
      <alignment horizontal="left"/>
    </xf>
    <xf numFmtId="37" fontId="3" fillId="0" borderId="0" xfId="3" applyNumberFormat="1" applyFont="1"/>
    <xf numFmtId="5" fontId="3" fillId="0" borderId="3" xfId="2" applyNumberFormat="1" applyFont="1" applyBorder="1"/>
    <xf numFmtId="164" fontId="4" fillId="0" borderId="0" xfId="3" applyFont="1" applyAlignment="1">
      <alignment horizontal="left"/>
    </xf>
    <xf numFmtId="5" fontId="3" fillId="0" borderId="3" xfId="3" applyNumberFormat="1" applyFont="1" applyBorder="1"/>
    <xf numFmtId="164" fontId="3" fillId="0" borderId="4" xfId="3" applyFont="1" applyBorder="1"/>
    <xf numFmtId="5" fontId="3" fillId="0" borderId="4" xfId="3" applyNumberFormat="1" applyFont="1" applyBorder="1"/>
    <xf numFmtId="167" fontId="3" fillId="0" borderId="0" xfId="2" applyNumberFormat="1" applyFont="1"/>
    <xf numFmtId="7" fontId="3" fillId="0" borderId="0" xfId="3" applyNumberFormat="1" applyFont="1"/>
    <xf numFmtId="167" fontId="3" fillId="0" borderId="0" xfId="3" applyNumberFormat="1" applyFont="1"/>
    <xf numFmtId="37" fontId="3" fillId="0" borderId="3" xfId="2" applyNumberFormat="1" applyFont="1" applyBorder="1" applyProtection="1">
      <protection locked="0"/>
    </xf>
    <xf numFmtId="10" fontId="3" fillId="0" borderId="2" xfId="2" applyNumberFormat="1" applyFont="1" applyBorder="1"/>
    <xf numFmtId="5" fontId="3" fillId="0" borderId="2" xfId="2" applyNumberFormat="1" applyFont="1" applyBorder="1"/>
    <xf numFmtId="170" fontId="3" fillId="0" borderId="0" xfId="3" applyNumberFormat="1" applyFont="1"/>
    <xf numFmtId="0" fontId="2" fillId="0" borderId="5" xfId="0" applyFont="1" applyBorder="1" applyAlignment="1">
      <alignment horizontal="left"/>
    </xf>
    <xf numFmtId="168" fontId="3" fillId="0" borderId="0" xfId="3" applyNumberFormat="1" applyFont="1" applyProtection="1">
      <protection locked="0"/>
    </xf>
    <xf numFmtId="168" fontId="3" fillId="2" borderId="0" xfId="3" applyNumberFormat="1" applyFont="1" applyFill="1" applyProtection="1">
      <protection locked="0"/>
    </xf>
    <xf numFmtId="168" fontId="3" fillId="0" borderId="0" xfId="3" applyNumberFormat="1" applyFont="1"/>
    <xf numFmtId="169" fontId="3" fillId="0" borderId="0" xfId="3" applyNumberFormat="1" applyFont="1" applyProtection="1">
      <protection locked="0"/>
    </xf>
    <xf numFmtId="169" fontId="3" fillId="0" borderId="0" xfId="3" applyNumberFormat="1" applyFont="1"/>
    <xf numFmtId="166" fontId="3" fillId="0" borderId="0" xfId="3" applyNumberFormat="1" applyFont="1"/>
    <xf numFmtId="0" fontId="3" fillId="0" borderId="0" xfId="5" applyFont="1"/>
    <xf numFmtId="37" fontId="3" fillId="0" borderId="3" xfId="3" applyNumberFormat="1" applyFont="1" applyBorder="1" applyProtection="1">
      <protection locked="0"/>
    </xf>
    <xf numFmtId="164" fontId="5" fillId="0" borderId="0" xfId="3" applyFont="1" applyAlignment="1">
      <alignment horizontal="left"/>
    </xf>
    <xf numFmtId="166" fontId="3" fillId="0" borderId="1" xfId="3" applyNumberFormat="1" applyFont="1" applyBorder="1"/>
    <xf numFmtId="5" fontId="3" fillId="0" borderId="1" xfId="3" applyNumberFormat="1" applyFont="1" applyBorder="1"/>
    <xf numFmtId="37" fontId="3" fillId="0" borderId="1" xfId="3" applyNumberFormat="1" applyFont="1" applyBorder="1"/>
    <xf numFmtId="37" fontId="3" fillId="0" borderId="4" xfId="3" applyNumberFormat="1" applyFont="1" applyBorder="1"/>
    <xf numFmtId="164" fontId="2" fillId="0" borderId="0" xfId="2" applyFont="1" applyFill="1" applyAlignment="1">
      <alignment horizontal="centerContinuous"/>
    </xf>
    <xf numFmtId="5" fontId="2" fillId="0" borderId="0" xfId="2" applyNumberFormat="1" applyFont="1" applyFill="1" applyAlignment="1">
      <alignment horizontal="centerContinuous"/>
    </xf>
    <xf numFmtId="164" fontId="4" fillId="0" borderId="1" xfId="2" applyFont="1" applyFill="1" applyBorder="1" applyAlignment="1">
      <alignment horizontal="centerContinuous"/>
    </xf>
    <xf numFmtId="5" fontId="4" fillId="0" borderId="1" xfId="2" applyNumberFormat="1" applyFont="1" applyFill="1" applyBorder="1" applyAlignment="1">
      <alignment horizontal="centerContinuous"/>
    </xf>
    <xf numFmtId="164" fontId="4" fillId="0" borderId="3" xfId="2" quotePrefix="1" applyFont="1" applyFill="1" applyBorder="1" applyAlignment="1">
      <alignment horizontal="center"/>
    </xf>
    <xf numFmtId="164" fontId="4" fillId="0" borderId="0" xfId="2" applyFont="1" applyFill="1" applyAlignment="1">
      <alignment horizontal="center"/>
    </xf>
    <xf numFmtId="5" fontId="4" fillId="0" borderId="2" xfId="2" applyNumberFormat="1" applyFont="1" applyFill="1" applyBorder="1" applyAlignment="1">
      <alignment horizontal="centerContinuous"/>
    </xf>
    <xf numFmtId="164" fontId="3" fillId="0" borderId="0" xfId="3" applyFont="1" applyFill="1"/>
    <xf numFmtId="5" fontId="3" fillId="0" borderId="0" xfId="3" applyNumberFormat="1" applyFont="1" applyFill="1"/>
    <xf numFmtId="168" fontId="3" fillId="0" borderId="0" xfId="3" applyNumberFormat="1" applyFont="1" applyFill="1" applyProtection="1">
      <protection locked="0"/>
    </xf>
    <xf numFmtId="168" fontId="3" fillId="0" borderId="0" xfId="3" applyNumberFormat="1" applyFont="1" applyFill="1"/>
    <xf numFmtId="166" fontId="3" fillId="0" borderId="0" xfId="3" applyNumberFormat="1" applyFont="1" applyFill="1"/>
    <xf numFmtId="0" fontId="3" fillId="0" borderId="0" xfId="5" applyFont="1" applyFill="1"/>
    <xf numFmtId="5" fontId="3" fillId="0" borderId="3" xfId="3" applyNumberFormat="1" applyFont="1" applyFill="1" applyBorder="1"/>
    <xf numFmtId="7" fontId="3" fillId="0" borderId="0" xfId="3" applyNumberFormat="1" applyFont="1" applyFill="1"/>
    <xf numFmtId="5" fontId="3" fillId="0" borderId="0" xfId="3" quotePrefix="1" applyNumberFormat="1" applyFont="1" applyFill="1"/>
    <xf numFmtId="5" fontId="3" fillId="0" borderId="0" xfId="2" applyNumberFormat="1" applyFont="1" applyFill="1"/>
    <xf numFmtId="166" fontId="3" fillId="0" borderId="1" xfId="3" applyNumberFormat="1" applyFont="1" applyFill="1" applyBorder="1"/>
    <xf numFmtId="10" fontId="3" fillId="0" borderId="0" xfId="3" applyNumberFormat="1" applyFont="1" applyFill="1"/>
    <xf numFmtId="10" fontId="3" fillId="0" borderId="0" xfId="2" applyNumberFormat="1" applyFont="1" applyFill="1"/>
    <xf numFmtId="7" fontId="3" fillId="0" borderId="0" xfId="2" applyNumberFormat="1" applyFont="1" applyFill="1"/>
    <xf numFmtId="167" fontId="3" fillId="0" borderId="0" xfId="2" applyNumberFormat="1" applyFont="1" applyFill="1"/>
    <xf numFmtId="5" fontId="3" fillId="0" borderId="3" xfId="2" applyNumberFormat="1" applyFont="1" applyFill="1" applyBorder="1"/>
    <xf numFmtId="5" fontId="3" fillId="0" borderId="4" xfId="3" applyNumberFormat="1" applyFont="1" applyFill="1" applyBorder="1"/>
    <xf numFmtId="164" fontId="3" fillId="0" borderId="0" xfId="2" applyFont="1" applyFill="1" applyAlignment="1">
      <alignment horizontal="right"/>
    </xf>
    <xf numFmtId="164" fontId="3" fillId="0" borderId="0" xfId="2" applyFont="1" applyFill="1"/>
    <xf numFmtId="9" fontId="3" fillId="0" borderId="0" xfId="2" applyNumberFormat="1" applyFont="1" applyFill="1"/>
    <xf numFmtId="5" fontId="3" fillId="0" borderId="0" xfId="3" applyNumberFormat="1" applyFont="1" applyFill="1" applyAlignment="1">
      <alignment horizontal="right"/>
    </xf>
    <xf numFmtId="3" fontId="1" fillId="0" borderId="0" xfId="0" quotePrefix="1" applyNumberFormat="1" applyFont="1" applyAlignment="1">
      <alignment horizontal="centerContinuous"/>
    </xf>
    <xf numFmtId="37" fontId="4" fillId="0" borderId="0" xfId="2" applyNumberFormat="1" applyFont="1" applyAlignment="1">
      <alignment horizontal="center"/>
    </xf>
    <xf numFmtId="164" fontId="4" fillId="0" borderId="1" xfId="2" applyFont="1" applyBorder="1" applyAlignment="1">
      <alignment horizontal="centerContinuous"/>
    </xf>
    <xf numFmtId="5" fontId="4" fillId="0" borderId="1" xfId="2" applyNumberFormat="1" applyFont="1" applyBorder="1" applyAlignment="1">
      <alignment horizontal="centerContinuous"/>
    </xf>
    <xf numFmtId="37" fontId="4" fillId="0" borderId="1" xfId="2" applyNumberFormat="1" applyFont="1" applyBorder="1" applyAlignment="1">
      <alignment horizontal="centerContinuous"/>
    </xf>
    <xf numFmtId="164" fontId="4" fillId="0" borderId="0" xfId="2" applyFont="1" applyAlignment="1">
      <alignment horizontal="left"/>
    </xf>
    <xf numFmtId="37" fontId="4" fillId="0" borderId="1" xfId="2" quotePrefix="1" applyNumberFormat="1" applyFont="1" applyBorder="1" applyAlignment="1">
      <alignment horizontal="center"/>
    </xf>
    <xf numFmtId="5" fontId="4" fillId="0" borderId="3" xfId="2" applyNumberFormat="1" applyFont="1" applyBorder="1" applyAlignment="1">
      <alignment horizontal="center"/>
    </xf>
    <xf numFmtId="7" fontId="3" fillId="0" borderId="0" xfId="2" applyNumberFormat="1" applyFont="1" applyProtection="1">
      <protection locked="0"/>
    </xf>
    <xf numFmtId="0" fontId="3" fillId="0" borderId="0" xfId="0" applyFont="1"/>
    <xf numFmtId="37" fontId="3" fillId="0" borderId="3" xfId="2" applyNumberFormat="1" applyFont="1" applyBorder="1"/>
    <xf numFmtId="164" fontId="3" fillId="0" borderId="0" xfId="2" applyFont="1" applyProtection="1">
      <protection locked="0"/>
    </xf>
    <xf numFmtId="171" fontId="3" fillId="0" borderId="0" xfId="2" applyNumberFormat="1" applyFont="1" applyProtection="1">
      <protection locked="0"/>
    </xf>
    <xf numFmtId="5" fontId="0" fillId="0" borderId="0" xfId="0" applyNumberFormat="1"/>
    <xf numFmtId="14" fontId="4" fillId="0" borderId="1" xfId="2" applyNumberFormat="1" applyFont="1" applyFill="1" applyBorder="1" applyAlignment="1">
      <alignment horizontal="centerContinuous"/>
    </xf>
    <xf numFmtId="164" fontId="4" fillId="0" borderId="1" xfId="2" applyFont="1" applyFill="1" applyBorder="1" applyAlignment="1">
      <alignment horizontal="centerContinuous"/>
    </xf>
    <xf numFmtId="5" fontId="4" fillId="0" borderId="1" xfId="2" applyNumberFormat="1" applyFont="1" applyFill="1" applyBorder="1" applyAlignment="1">
      <alignment horizontal="centerContinuous"/>
    </xf>
    <xf numFmtId="164" fontId="4" fillId="0" borderId="2" xfId="2" applyFont="1" applyFill="1" applyBorder="1" applyAlignment="1">
      <alignment horizontal="centerContinuous"/>
    </xf>
    <xf numFmtId="164" fontId="4" fillId="0" borderId="0" xfId="2" applyFont="1" applyFill="1" applyAlignment="1">
      <alignment horizontal="left"/>
    </xf>
    <xf numFmtId="7" fontId="3" fillId="0" borderId="0" xfId="2" applyNumberFormat="1" applyFont="1" applyFill="1" applyProtection="1">
      <protection locked="0"/>
    </xf>
    <xf numFmtId="0" fontId="3" fillId="0" borderId="0" xfId="0" applyFont="1" applyFill="1"/>
    <xf numFmtId="164" fontId="3" fillId="0" borderId="0" xfId="2" applyFont="1" applyFill="1" applyProtection="1">
      <protection locked="0"/>
    </xf>
    <xf numFmtId="171" fontId="3" fillId="0" borderId="0" xfId="2" applyNumberFormat="1" applyFont="1" applyFill="1" applyProtection="1">
      <protection locked="0"/>
    </xf>
    <xf numFmtId="0" fontId="0" fillId="0" borderId="0" xfId="0" applyFill="1"/>
    <xf numFmtId="5" fontId="0" fillId="0" borderId="0" xfId="0" applyNumberFormat="1" applyFill="1"/>
    <xf numFmtId="165" fontId="0" fillId="0" borderId="0" xfId="1" applyNumberFormat="1" applyFont="1"/>
    <xf numFmtId="165" fontId="6" fillId="0" borderId="6" xfId="1" applyNumberFormat="1" applyFont="1" applyBorder="1"/>
    <xf numFmtId="0" fontId="6" fillId="0" borderId="0" xfId="0" applyFont="1"/>
    <xf numFmtId="9" fontId="6" fillId="0" borderId="6" xfId="1" applyNumberFormat="1" applyFont="1" applyBorder="1"/>
    <xf numFmtId="5" fontId="3" fillId="0" borderId="0" xfId="3" applyNumberFormat="1" applyFont="1" applyFill="1" applyBorder="1"/>
    <xf numFmtId="5" fontId="4" fillId="0" borderId="6" xfId="3" applyNumberFormat="1" applyFont="1" applyFill="1" applyBorder="1"/>
  </cellXfs>
  <cellStyles count="6">
    <cellStyle name="Normal" xfId="0" builtinId="0"/>
    <cellStyle name="Normal 11 2" xfId="4"/>
    <cellStyle name="Normal 15" xfId="5"/>
    <cellStyle name="Normal_Blocking 09-00" xfId="2"/>
    <cellStyle name="Normal_Blocking 09-00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N76"/>
  <sheetViews>
    <sheetView tabSelected="1" view="pageBreakPreview" topLeftCell="A40" zoomScale="90" zoomScaleNormal="90" zoomScaleSheetLayoutView="90" workbookViewId="0">
      <selection activeCell="N73" sqref="N73"/>
    </sheetView>
  </sheetViews>
  <sheetFormatPr defaultColWidth="9" defaultRowHeight="15.75" x14ac:dyDescent="0.25"/>
  <cols>
    <col min="1" max="1" width="34.5" style="5" customWidth="1"/>
    <col min="2" max="2" width="1.75" style="5" customWidth="1"/>
    <col min="3" max="3" width="11.375" style="6" bestFit="1" customWidth="1"/>
    <col min="4" max="4" width="1.75" style="5" customWidth="1"/>
    <col min="5" max="5" width="8.125" style="5" customWidth="1"/>
    <col min="6" max="6" width="1.75" style="5" customWidth="1"/>
    <col min="7" max="7" width="11.375" style="7" bestFit="1" customWidth="1"/>
    <col min="8" max="8" width="1.75" style="5" customWidth="1"/>
    <col min="9" max="9" width="7.25" style="75" bestFit="1" customWidth="1"/>
    <col min="10" max="10" width="1.75" style="75" customWidth="1"/>
    <col min="11" max="11" width="11.375" style="66" bestFit="1" customWidth="1"/>
    <col min="12" max="12" width="10" style="75" customWidth="1"/>
    <col min="13" max="13" width="1.75" style="75" customWidth="1"/>
    <col min="14" max="14" width="11.375" style="66" bestFit="1" customWidth="1"/>
    <col min="15" max="16384" width="9" style="5"/>
  </cols>
  <sheetData>
    <row r="1" spans="1:14" ht="18.75" x14ac:dyDescent="0.3">
      <c r="A1" s="1" t="s">
        <v>0</v>
      </c>
      <c r="B1" s="2"/>
      <c r="C1" s="3"/>
      <c r="D1" s="2"/>
      <c r="E1" s="2"/>
      <c r="F1" s="2"/>
      <c r="G1" s="4"/>
      <c r="H1" s="2"/>
      <c r="I1" s="50"/>
      <c r="J1" s="50"/>
      <c r="K1" s="51"/>
      <c r="L1" s="50"/>
      <c r="M1" s="50"/>
      <c r="N1" s="51"/>
    </row>
    <row r="2" spans="1:14" ht="18.75" x14ac:dyDescent="0.3">
      <c r="A2" s="78" t="s">
        <v>54</v>
      </c>
      <c r="B2" s="2"/>
      <c r="C2" s="3"/>
      <c r="D2" s="2"/>
      <c r="E2" s="2"/>
      <c r="F2" s="2"/>
      <c r="G2" s="4"/>
      <c r="H2" s="2"/>
      <c r="I2" s="50"/>
      <c r="J2" s="50"/>
      <c r="K2" s="51"/>
      <c r="L2" s="50"/>
      <c r="M2" s="50"/>
      <c r="N2" s="51"/>
    </row>
    <row r="3" spans="1:14" ht="18.75" x14ac:dyDescent="0.3">
      <c r="A3" s="1" t="s">
        <v>50</v>
      </c>
      <c r="B3" s="2"/>
      <c r="C3" s="3"/>
      <c r="D3" s="2"/>
      <c r="E3" s="2"/>
      <c r="F3" s="2"/>
      <c r="G3" s="4"/>
      <c r="H3" s="2"/>
      <c r="I3" s="50"/>
      <c r="J3" s="50"/>
      <c r="K3" s="51"/>
      <c r="L3" s="50"/>
      <c r="M3" s="50"/>
      <c r="N3" s="51"/>
    </row>
    <row r="5" spans="1:14" x14ac:dyDescent="0.25">
      <c r="C5" s="10" t="s">
        <v>2</v>
      </c>
      <c r="E5" s="8" t="s">
        <v>1</v>
      </c>
      <c r="F5" s="8"/>
      <c r="G5" s="9"/>
      <c r="I5" s="52" t="s">
        <v>51</v>
      </c>
      <c r="J5" s="52"/>
      <c r="K5" s="53"/>
      <c r="L5" s="52" t="s">
        <v>52</v>
      </c>
      <c r="M5" s="52"/>
      <c r="N5" s="53"/>
    </row>
    <row r="6" spans="1:14" x14ac:dyDescent="0.25">
      <c r="C6" s="14" t="s">
        <v>4</v>
      </c>
      <c r="E6" s="15" t="s">
        <v>5</v>
      </c>
      <c r="F6" s="11"/>
      <c r="G6" s="12" t="s">
        <v>3</v>
      </c>
      <c r="I6" s="54" t="s">
        <v>5</v>
      </c>
      <c r="J6" s="55"/>
      <c r="K6" s="56" t="s">
        <v>3</v>
      </c>
      <c r="L6" s="54" t="s">
        <v>5</v>
      </c>
      <c r="M6" s="55"/>
      <c r="N6" s="56" t="s">
        <v>3</v>
      </c>
    </row>
    <row r="7" spans="1:14" s="13" customFormat="1" ht="18.75" x14ac:dyDescent="0.3">
      <c r="A7" s="36" t="s">
        <v>25</v>
      </c>
      <c r="C7" s="23"/>
      <c r="D7" s="23"/>
      <c r="E7" s="23"/>
      <c r="F7" s="31"/>
      <c r="G7" s="17"/>
      <c r="I7" s="57"/>
      <c r="J7" s="57"/>
      <c r="K7" s="58"/>
      <c r="L7" s="57"/>
      <c r="M7" s="57"/>
      <c r="N7" s="58"/>
    </row>
    <row r="8" spans="1:14" s="13" customFormat="1" x14ac:dyDescent="0.25">
      <c r="A8" s="22" t="s">
        <v>26</v>
      </c>
      <c r="C8" s="23"/>
      <c r="D8" s="23"/>
      <c r="E8" s="23"/>
      <c r="G8" s="17"/>
      <c r="I8" s="57"/>
      <c r="J8" s="57"/>
      <c r="K8" s="58"/>
      <c r="L8" s="57"/>
      <c r="M8" s="57"/>
      <c r="N8" s="58"/>
    </row>
    <row r="9" spans="1:14" s="13" customFormat="1" x14ac:dyDescent="0.25">
      <c r="A9" s="22" t="s">
        <v>27</v>
      </c>
      <c r="B9" s="22"/>
      <c r="C9" s="23"/>
      <c r="D9" s="23"/>
      <c r="E9" s="37">
        <v>54</v>
      </c>
      <c r="F9" s="19"/>
      <c r="G9" s="17">
        <f>ROUND($E9*C9,0)</f>
        <v>0</v>
      </c>
      <c r="H9" s="17"/>
      <c r="I9" s="59">
        <v>55</v>
      </c>
      <c r="J9" s="58"/>
      <c r="K9" s="58">
        <f>ROUND($C9*I9,0)</f>
        <v>0</v>
      </c>
      <c r="L9" s="59">
        <f t="shared" ref="L9:L11" si="0">I9</f>
        <v>55</v>
      </c>
      <c r="M9" s="58"/>
      <c r="N9" s="58">
        <f>ROUND($C9*L9,0)</f>
        <v>0</v>
      </c>
    </row>
    <row r="10" spans="1:14" s="13" customFormat="1" x14ac:dyDescent="0.25">
      <c r="A10" s="22" t="s">
        <v>28</v>
      </c>
      <c r="B10" s="22"/>
      <c r="C10" s="23"/>
      <c r="D10" s="23"/>
      <c r="E10" s="37">
        <v>70</v>
      </c>
      <c r="F10" s="19"/>
      <c r="G10" s="17">
        <f>ROUND($E10*C10,0)</f>
        <v>0</v>
      </c>
      <c r="H10" s="17"/>
      <c r="I10" s="59">
        <v>72</v>
      </c>
      <c r="J10" s="58"/>
      <c r="K10" s="58">
        <f>ROUND($C10*I10,0)</f>
        <v>0</v>
      </c>
      <c r="L10" s="59">
        <f t="shared" si="0"/>
        <v>72</v>
      </c>
      <c r="M10" s="58"/>
      <c r="N10" s="58">
        <f>ROUND($C10*L10,0)</f>
        <v>0</v>
      </c>
    </row>
    <row r="11" spans="1:14" s="13" customFormat="1" x14ac:dyDescent="0.25">
      <c r="A11" s="22" t="s">
        <v>29</v>
      </c>
      <c r="B11" s="22"/>
      <c r="C11" s="23">
        <v>36</v>
      </c>
      <c r="D11" s="23"/>
      <c r="E11" s="39">
        <v>259</v>
      </c>
      <c r="F11" s="30"/>
      <c r="G11" s="17">
        <f>ROUND($E11*C11,0)</f>
        <v>9324</v>
      </c>
      <c r="H11" s="17"/>
      <c r="I11" s="59">
        <v>266</v>
      </c>
      <c r="J11" s="58"/>
      <c r="K11" s="58">
        <f>ROUND($C11*I11,0)</f>
        <v>9576</v>
      </c>
      <c r="L11" s="59">
        <f t="shared" si="0"/>
        <v>266</v>
      </c>
      <c r="M11" s="58"/>
      <c r="N11" s="58">
        <f>ROUND($C11*L11,0)</f>
        <v>9576</v>
      </c>
    </row>
    <row r="12" spans="1:14" s="13" customFormat="1" x14ac:dyDescent="0.25">
      <c r="A12" s="22" t="s">
        <v>30</v>
      </c>
      <c r="B12" s="22"/>
      <c r="C12" s="23"/>
      <c r="D12" s="23"/>
      <c r="E12" s="37"/>
      <c r="F12" s="40"/>
      <c r="G12" s="17"/>
      <c r="H12" s="17"/>
      <c r="I12" s="59"/>
      <c r="J12" s="58"/>
      <c r="K12" s="58"/>
      <c r="L12" s="59"/>
      <c r="M12" s="58"/>
      <c r="N12" s="58"/>
    </row>
    <row r="13" spans="1:14" s="13" customFormat="1" x14ac:dyDescent="0.25">
      <c r="A13" s="22" t="s">
        <v>31</v>
      </c>
      <c r="B13" s="22"/>
      <c r="C13" s="23">
        <v>12.83952950842653</v>
      </c>
      <c r="D13" s="23"/>
      <c r="E13" s="37">
        <v>110</v>
      </c>
      <c r="F13" s="40"/>
      <c r="G13" s="17">
        <f>ROUND($E13*C13,0)</f>
        <v>1412</v>
      </c>
      <c r="H13" s="17"/>
      <c r="I13" s="59">
        <v>113</v>
      </c>
      <c r="J13" s="58"/>
      <c r="K13" s="58">
        <f>ROUND($C13*I13,0)</f>
        <v>1451</v>
      </c>
      <c r="L13" s="59">
        <f t="shared" ref="L13:L14" si="1">I13</f>
        <v>113</v>
      </c>
      <c r="M13" s="58"/>
      <c r="N13" s="58">
        <f>ROUND($C13*L13,0)</f>
        <v>1451</v>
      </c>
    </row>
    <row r="14" spans="1:14" s="35" customFormat="1" x14ac:dyDescent="0.25">
      <c r="A14" s="22" t="s">
        <v>32</v>
      </c>
      <c r="B14" s="22"/>
      <c r="C14" s="23">
        <v>38.518588525279576</v>
      </c>
      <c r="D14" s="23"/>
      <c r="E14" s="37">
        <v>150</v>
      </c>
      <c r="F14" s="40"/>
      <c r="G14" s="17">
        <f>ROUND($E14*C14,0)</f>
        <v>5778</v>
      </c>
      <c r="H14" s="17"/>
      <c r="I14" s="59">
        <v>154</v>
      </c>
      <c r="J14" s="58"/>
      <c r="K14" s="58">
        <f>ROUND($C14*I14,0)</f>
        <v>5932</v>
      </c>
      <c r="L14" s="59">
        <f t="shared" si="1"/>
        <v>154</v>
      </c>
      <c r="M14" s="58"/>
      <c r="N14" s="58">
        <f>ROUND($C14*L14,0)</f>
        <v>5932</v>
      </c>
    </row>
    <row r="15" spans="1:14" s="35" customFormat="1" x14ac:dyDescent="0.25">
      <c r="A15" s="22" t="s">
        <v>33</v>
      </c>
      <c r="B15" s="22"/>
      <c r="C15" s="23"/>
      <c r="D15" s="23"/>
      <c r="E15" s="39"/>
      <c r="F15" s="41"/>
      <c r="G15" s="17"/>
      <c r="H15" s="17"/>
      <c r="I15" s="60"/>
      <c r="J15" s="58"/>
      <c r="K15" s="58"/>
      <c r="L15" s="60"/>
      <c r="M15" s="58"/>
      <c r="N15" s="58"/>
    </row>
    <row r="16" spans="1:14" s="35" customFormat="1" x14ac:dyDescent="0.25">
      <c r="A16" s="22" t="s">
        <v>34</v>
      </c>
      <c r="B16" s="22"/>
      <c r="C16" s="23"/>
      <c r="D16" s="23"/>
      <c r="E16" s="37">
        <v>7.62</v>
      </c>
      <c r="F16" s="40"/>
      <c r="G16" s="17">
        <f>ROUND($E16*C16,0)</f>
        <v>0</v>
      </c>
      <c r="H16" s="17"/>
      <c r="I16" s="59">
        <v>7.52</v>
      </c>
      <c r="J16" s="58"/>
      <c r="K16" s="58">
        <f>ROUND($C16*I16,0)</f>
        <v>0</v>
      </c>
      <c r="L16" s="59">
        <f t="shared" ref="L16:L20" si="2">I16</f>
        <v>7.52</v>
      </c>
      <c r="M16" s="58"/>
      <c r="N16" s="58">
        <f>ROUND($C16*L16,0)</f>
        <v>0</v>
      </c>
    </row>
    <row r="17" spans="1:14" s="35" customFormat="1" x14ac:dyDescent="0.25">
      <c r="A17" s="22" t="s">
        <v>35</v>
      </c>
      <c r="B17" s="22"/>
      <c r="C17" s="23"/>
      <c r="D17" s="23"/>
      <c r="E17" s="37">
        <v>6.67</v>
      </c>
      <c r="F17" s="40"/>
      <c r="G17" s="17">
        <f>ROUND($E17*C17,0)</f>
        <v>0</v>
      </c>
      <c r="H17" s="17"/>
      <c r="I17" s="59">
        <v>6.56</v>
      </c>
      <c r="J17" s="58"/>
      <c r="K17" s="58">
        <f>ROUND($C17*I17,0)</f>
        <v>0</v>
      </c>
      <c r="L17" s="59">
        <f t="shared" si="2"/>
        <v>6.56</v>
      </c>
      <c r="M17" s="58"/>
      <c r="N17" s="58">
        <f>ROUND($C17*L17,0)</f>
        <v>0</v>
      </c>
    </row>
    <row r="18" spans="1:14" s="35" customFormat="1" x14ac:dyDescent="0.25">
      <c r="A18" s="22" t="s">
        <v>36</v>
      </c>
      <c r="B18" s="22"/>
      <c r="C18" s="23"/>
      <c r="D18" s="23"/>
      <c r="E18" s="37">
        <v>7.9</v>
      </c>
      <c r="F18" s="19"/>
      <c r="G18" s="17">
        <f>ROUND($E18*C18,0)</f>
        <v>0</v>
      </c>
      <c r="H18" s="17"/>
      <c r="I18" s="59">
        <v>8.3699999999999992</v>
      </c>
      <c r="J18" s="58"/>
      <c r="K18" s="58">
        <f>ROUND($C18*I18,0)</f>
        <v>0</v>
      </c>
      <c r="L18" s="59">
        <f t="shared" si="2"/>
        <v>8.3699999999999992</v>
      </c>
      <c r="M18" s="58"/>
      <c r="N18" s="58">
        <f>ROUND($C18*L18,0)</f>
        <v>0</v>
      </c>
    </row>
    <row r="19" spans="1:14" s="35" customFormat="1" x14ac:dyDescent="0.25">
      <c r="A19" s="22" t="s">
        <v>37</v>
      </c>
      <c r="B19" s="22"/>
      <c r="C19" s="23"/>
      <c r="D19" s="23"/>
      <c r="E19" s="37">
        <v>6.75</v>
      </c>
      <c r="F19" s="40"/>
      <c r="G19" s="17">
        <f>ROUND($E19*C19,0)</f>
        <v>0</v>
      </c>
      <c r="H19" s="17"/>
      <c r="I19" s="59">
        <v>7.24</v>
      </c>
      <c r="J19" s="58"/>
      <c r="K19" s="58">
        <f>ROUND($C19*I19,0)</f>
        <v>0</v>
      </c>
      <c r="L19" s="59">
        <f t="shared" si="2"/>
        <v>7.24</v>
      </c>
      <c r="M19" s="58"/>
      <c r="N19" s="58">
        <f>ROUND($C19*L19,0)</f>
        <v>0</v>
      </c>
    </row>
    <row r="20" spans="1:14" s="35" customFormat="1" x14ac:dyDescent="0.25">
      <c r="A20" s="22" t="s">
        <v>29</v>
      </c>
      <c r="B20" s="22"/>
      <c r="C20" s="23">
        <v>245395.50772980196</v>
      </c>
      <c r="D20" s="23"/>
      <c r="E20" s="37">
        <v>3.85</v>
      </c>
      <c r="F20" s="40"/>
      <c r="G20" s="17">
        <f>ROUND($E20*C20,0)</f>
        <v>944773</v>
      </c>
      <c r="H20" s="17"/>
      <c r="I20" s="59">
        <v>4.3499999999999996</v>
      </c>
      <c r="J20" s="58"/>
      <c r="K20" s="58">
        <f>ROUND($C20*I20,0)</f>
        <v>1067470</v>
      </c>
      <c r="L20" s="59">
        <f t="shared" si="2"/>
        <v>4.3499999999999996</v>
      </c>
      <c r="M20" s="58"/>
      <c r="N20" s="58">
        <f>ROUND($C20*L20,0)</f>
        <v>1067470</v>
      </c>
    </row>
    <row r="21" spans="1:14" s="35" customFormat="1" x14ac:dyDescent="0.25">
      <c r="A21" s="22" t="s">
        <v>38</v>
      </c>
      <c r="B21" s="13"/>
      <c r="C21" s="23"/>
      <c r="D21" s="23"/>
      <c r="E21" s="39"/>
      <c r="F21" s="13"/>
      <c r="G21" s="17"/>
      <c r="H21" s="13"/>
      <c r="I21" s="60"/>
      <c r="J21" s="57"/>
      <c r="K21" s="58"/>
      <c r="L21" s="60"/>
      <c r="M21" s="57"/>
      <c r="N21" s="58"/>
    </row>
    <row r="22" spans="1:14" s="35" customFormat="1" x14ac:dyDescent="0.25">
      <c r="A22" s="22" t="s">
        <v>39</v>
      </c>
      <c r="B22" s="13"/>
      <c r="C22" s="23"/>
      <c r="D22" s="23"/>
      <c r="E22" s="37"/>
      <c r="F22" s="19"/>
      <c r="G22" s="17"/>
      <c r="H22" s="17"/>
      <c r="I22" s="59"/>
      <c r="J22" s="58"/>
      <c r="K22" s="58"/>
      <c r="L22" s="59"/>
      <c r="M22" s="58"/>
      <c r="N22" s="58"/>
    </row>
    <row r="23" spans="1:14" s="35" customFormat="1" x14ac:dyDescent="0.25">
      <c r="A23" s="22" t="s">
        <v>40</v>
      </c>
      <c r="B23" s="13"/>
      <c r="C23" s="23"/>
      <c r="D23" s="23"/>
      <c r="E23" s="37"/>
      <c r="F23" s="19"/>
      <c r="G23" s="17"/>
      <c r="H23" s="17"/>
      <c r="I23" s="59">
        <v>0.56999999999999995</v>
      </c>
      <c r="J23" s="58"/>
      <c r="K23" s="58">
        <f>ROUND($C23*I23,0)</f>
        <v>0</v>
      </c>
      <c r="L23" s="59">
        <f t="shared" ref="L23:L24" si="3">I23</f>
        <v>0.56999999999999995</v>
      </c>
      <c r="M23" s="58"/>
      <c r="N23" s="58">
        <f>ROUND($C23*L23,0)</f>
        <v>0</v>
      </c>
    </row>
    <row r="24" spans="1:14" s="35" customFormat="1" x14ac:dyDescent="0.25">
      <c r="A24" s="22" t="s">
        <v>41</v>
      </c>
      <c r="B24" s="13"/>
      <c r="C24" s="23"/>
      <c r="D24" s="23"/>
      <c r="E24" s="37"/>
      <c r="F24" s="19"/>
      <c r="G24" s="17"/>
      <c r="H24" s="17"/>
      <c r="I24" s="59">
        <v>0.48</v>
      </c>
      <c r="J24" s="58"/>
      <c r="K24" s="58">
        <f>ROUND($C24*I24,0)</f>
        <v>0</v>
      </c>
      <c r="L24" s="59">
        <f t="shared" si="3"/>
        <v>0.48</v>
      </c>
      <c r="M24" s="58"/>
      <c r="N24" s="58">
        <f>ROUND($C24*L24,0)</f>
        <v>0</v>
      </c>
    </row>
    <row r="25" spans="1:14" s="35" customFormat="1" x14ac:dyDescent="0.25">
      <c r="A25" s="22" t="s">
        <v>42</v>
      </c>
      <c r="B25" s="13"/>
      <c r="C25" s="23"/>
      <c r="D25" s="23"/>
      <c r="E25" s="37"/>
      <c r="F25" s="40"/>
      <c r="G25" s="17"/>
      <c r="H25" s="17"/>
      <c r="I25" s="59"/>
      <c r="J25" s="58"/>
      <c r="K25" s="58"/>
      <c r="L25" s="59"/>
      <c r="M25" s="58"/>
      <c r="N25" s="58"/>
    </row>
    <row r="26" spans="1:14" s="35" customFormat="1" x14ac:dyDescent="0.25">
      <c r="A26" s="22" t="s">
        <v>40</v>
      </c>
      <c r="B26" s="13"/>
      <c r="C26" s="23"/>
      <c r="D26" s="23"/>
      <c r="E26" s="37"/>
      <c r="F26" s="40"/>
      <c r="G26" s="17"/>
      <c r="H26" s="17"/>
      <c r="I26" s="59">
        <v>0.56999999999999995</v>
      </c>
      <c r="J26" s="58"/>
      <c r="K26" s="58">
        <f>ROUND($C26*I26,0)</f>
        <v>0</v>
      </c>
      <c r="L26" s="59">
        <f t="shared" ref="L26:L27" si="4">I26</f>
        <v>0.56999999999999995</v>
      </c>
      <c r="M26" s="58"/>
      <c r="N26" s="58">
        <f>ROUND($C26*L26,0)</f>
        <v>0</v>
      </c>
    </row>
    <row r="27" spans="1:14" s="35" customFormat="1" x14ac:dyDescent="0.25">
      <c r="A27" s="22" t="s">
        <v>41</v>
      </c>
      <c r="B27" s="13"/>
      <c r="C27" s="23"/>
      <c r="D27" s="23"/>
      <c r="E27" s="37"/>
      <c r="F27" s="40"/>
      <c r="G27" s="17"/>
      <c r="H27" s="17"/>
      <c r="I27" s="59">
        <v>0.47</v>
      </c>
      <c r="J27" s="58"/>
      <c r="K27" s="58">
        <f>ROUND($C27*I27,0)</f>
        <v>0</v>
      </c>
      <c r="L27" s="59">
        <f t="shared" si="4"/>
        <v>0.47</v>
      </c>
      <c r="M27" s="58"/>
      <c r="N27" s="58">
        <f>ROUND($C27*L27,0)</f>
        <v>0</v>
      </c>
    </row>
    <row r="28" spans="1:14" s="35" customFormat="1" x14ac:dyDescent="0.25">
      <c r="A28" s="22" t="s">
        <v>43</v>
      </c>
      <c r="B28" s="13"/>
      <c r="C28" s="23"/>
      <c r="D28" s="23"/>
      <c r="E28" s="39"/>
      <c r="F28" s="41"/>
      <c r="G28" s="17"/>
      <c r="H28" s="17"/>
      <c r="I28" s="60"/>
      <c r="J28" s="58"/>
      <c r="K28" s="58"/>
      <c r="L28" s="60"/>
      <c r="M28" s="58"/>
      <c r="N28" s="58"/>
    </row>
    <row r="29" spans="1:14" s="35" customFormat="1" x14ac:dyDescent="0.25">
      <c r="A29" s="22" t="s">
        <v>40</v>
      </c>
      <c r="B29" s="13"/>
      <c r="C29" s="23"/>
      <c r="D29" s="23"/>
      <c r="E29" s="37"/>
      <c r="F29" s="40"/>
      <c r="G29" s="17"/>
      <c r="H29" s="17"/>
      <c r="I29" s="59">
        <v>0.72</v>
      </c>
      <c r="J29" s="58"/>
      <c r="K29" s="58">
        <f>ROUND($C29*I29,0)</f>
        <v>0</v>
      </c>
      <c r="L29" s="59">
        <f t="shared" ref="L29:L30" si="5">I29</f>
        <v>0.72</v>
      </c>
      <c r="M29" s="58"/>
      <c r="N29" s="58">
        <f>ROUND($C29*L29,0)</f>
        <v>0</v>
      </c>
    </row>
    <row r="30" spans="1:14" s="35" customFormat="1" x14ac:dyDescent="0.25">
      <c r="A30" s="22" t="s">
        <v>41</v>
      </c>
      <c r="B30" s="13"/>
      <c r="C30" s="23"/>
      <c r="D30" s="23"/>
      <c r="E30" s="37"/>
      <c r="F30" s="40"/>
      <c r="G30" s="17"/>
      <c r="H30" s="17"/>
      <c r="I30" s="59">
        <v>0.61</v>
      </c>
      <c r="J30" s="58"/>
      <c r="K30" s="58">
        <f>ROUND($C30*I30,0)</f>
        <v>0</v>
      </c>
      <c r="L30" s="59">
        <f t="shared" si="5"/>
        <v>0.61</v>
      </c>
      <c r="M30" s="58"/>
      <c r="N30" s="58">
        <f>ROUND($C30*L30,0)</f>
        <v>0</v>
      </c>
    </row>
    <row r="31" spans="1:14" s="35" customFormat="1" x14ac:dyDescent="0.25">
      <c r="A31" s="22" t="s">
        <v>44</v>
      </c>
      <c r="B31" s="13"/>
      <c r="C31" s="23"/>
      <c r="D31" s="23"/>
      <c r="E31" s="37"/>
      <c r="F31" s="19"/>
      <c r="G31" s="17"/>
      <c r="H31" s="17"/>
      <c r="I31" s="59"/>
      <c r="J31" s="58"/>
      <c r="K31" s="58"/>
      <c r="L31" s="59"/>
      <c r="M31" s="58"/>
      <c r="N31" s="58"/>
    </row>
    <row r="32" spans="1:14" s="35" customFormat="1" x14ac:dyDescent="0.25">
      <c r="A32" s="22" t="s">
        <v>40</v>
      </c>
      <c r="B32" s="13"/>
      <c r="C32" s="23"/>
      <c r="D32" s="23"/>
      <c r="E32" s="37"/>
      <c r="F32" s="40"/>
      <c r="G32" s="17"/>
      <c r="H32" s="17"/>
      <c r="I32" s="59">
        <v>0.71</v>
      </c>
      <c r="J32" s="58"/>
      <c r="K32" s="58">
        <f>ROUND($C32*I32,0)</f>
        <v>0</v>
      </c>
      <c r="L32" s="59">
        <f t="shared" ref="L32:L33" si="6">I32</f>
        <v>0.71</v>
      </c>
      <c r="M32" s="58"/>
      <c r="N32" s="58">
        <f>ROUND($C32*L32,0)</f>
        <v>0</v>
      </c>
    </row>
    <row r="33" spans="1:14" s="35" customFormat="1" x14ac:dyDescent="0.25">
      <c r="A33" s="22" t="s">
        <v>41</v>
      </c>
      <c r="B33" s="13"/>
      <c r="C33" s="23"/>
      <c r="D33" s="23"/>
      <c r="E33" s="37"/>
      <c r="F33" s="40"/>
      <c r="G33" s="17"/>
      <c r="H33" s="17"/>
      <c r="I33" s="59">
        <v>0.59</v>
      </c>
      <c r="J33" s="58"/>
      <c r="K33" s="58">
        <f>ROUND($C33*I33,0)</f>
        <v>0</v>
      </c>
      <c r="L33" s="59">
        <f t="shared" si="6"/>
        <v>0.59</v>
      </c>
      <c r="M33" s="58"/>
      <c r="N33" s="58">
        <f>ROUND($C33*L33,0)</f>
        <v>0</v>
      </c>
    </row>
    <row r="34" spans="1:14" s="35" customFormat="1" x14ac:dyDescent="0.25">
      <c r="A34" s="22" t="s">
        <v>45</v>
      </c>
      <c r="B34" s="13"/>
      <c r="C34" s="23"/>
      <c r="D34" s="23"/>
      <c r="E34" s="39"/>
      <c r="F34" s="13"/>
      <c r="G34" s="17"/>
      <c r="H34" s="13"/>
      <c r="I34" s="60"/>
      <c r="J34" s="57"/>
      <c r="K34" s="58"/>
      <c r="L34" s="60"/>
      <c r="M34" s="57"/>
      <c r="N34" s="58"/>
    </row>
    <row r="35" spans="1:14" s="35" customFormat="1" x14ac:dyDescent="0.25">
      <c r="A35" s="22" t="s">
        <v>40</v>
      </c>
      <c r="B35" s="13"/>
      <c r="C35" s="23">
        <v>526626.49852888589</v>
      </c>
      <c r="D35" s="23"/>
      <c r="E35" s="37"/>
      <c r="F35" s="19"/>
      <c r="G35" s="17"/>
      <c r="H35" s="17"/>
      <c r="I35" s="59">
        <v>0.71</v>
      </c>
      <c r="J35" s="58"/>
      <c r="K35" s="58">
        <f>ROUND($C35*I35,0)</f>
        <v>373905</v>
      </c>
      <c r="L35" s="38">
        <v>0.68</v>
      </c>
      <c r="M35" s="58"/>
      <c r="N35" s="58">
        <f>ROUND($C35*L35,0)</f>
        <v>358106</v>
      </c>
    </row>
    <row r="36" spans="1:14" s="35" customFormat="1" x14ac:dyDescent="0.25">
      <c r="A36" s="22" t="s">
        <v>41</v>
      </c>
      <c r="B36" s="13"/>
      <c r="C36" s="23">
        <v>913270.88847378257</v>
      </c>
      <c r="D36" s="23"/>
      <c r="E36" s="37"/>
      <c r="F36" s="19"/>
      <c r="G36" s="17"/>
      <c r="H36" s="17"/>
      <c r="I36" s="59">
        <v>0.61</v>
      </c>
      <c r="J36" s="58"/>
      <c r="K36" s="58">
        <f>ROUND($C36*I36,0)</f>
        <v>557095</v>
      </c>
      <c r="L36" s="38">
        <v>0.59</v>
      </c>
      <c r="M36" s="58"/>
      <c r="N36" s="58">
        <f>ROUND($C36*L36,0)</f>
        <v>538830</v>
      </c>
    </row>
    <row r="37" spans="1:14" s="35" customFormat="1" x14ac:dyDescent="0.25">
      <c r="A37" s="22" t="s">
        <v>39</v>
      </c>
      <c r="B37" s="13"/>
      <c r="C37" s="23"/>
      <c r="D37" s="23"/>
      <c r="E37" s="37"/>
      <c r="F37" s="19"/>
      <c r="G37" s="17"/>
      <c r="H37" s="17"/>
      <c r="I37" s="58"/>
      <c r="J37" s="58"/>
      <c r="K37" s="58"/>
      <c r="L37" s="58"/>
      <c r="M37" s="58"/>
      <c r="N37" s="58"/>
    </row>
    <row r="38" spans="1:14" s="35" customFormat="1" x14ac:dyDescent="0.25">
      <c r="A38" s="22" t="s">
        <v>46</v>
      </c>
      <c r="B38" s="13"/>
      <c r="C38" s="23"/>
      <c r="D38" s="23"/>
      <c r="E38" s="37">
        <v>0.64</v>
      </c>
      <c r="F38" s="19"/>
      <c r="G38" s="17">
        <f>ROUND($E38*C38,0)</f>
        <v>0</v>
      </c>
      <c r="H38" s="17"/>
      <c r="I38" s="58"/>
      <c r="J38" s="58"/>
      <c r="K38" s="58"/>
      <c r="L38" s="58"/>
      <c r="M38" s="58"/>
      <c r="N38" s="58"/>
    </row>
    <row r="39" spans="1:14" s="35" customFormat="1" x14ac:dyDescent="0.25">
      <c r="A39" s="22" t="s">
        <v>47</v>
      </c>
      <c r="B39" s="13"/>
      <c r="C39" s="23"/>
      <c r="D39" s="23"/>
      <c r="E39" s="37">
        <v>0.42</v>
      </c>
      <c r="F39" s="19"/>
      <c r="G39" s="17">
        <f>ROUND($E39*C39,0)</f>
        <v>0</v>
      </c>
      <c r="H39" s="17"/>
      <c r="I39" s="58"/>
      <c r="J39" s="58"/>
      <c r="K39" s="58"/>
      <c r="L39" s="58"/>
      <c r="M39" s="58"/>
      <c r="N39" s="58"/>
    </row>
    <row r="40" spans="1:14" s="35" customFormat="1" x14ac:dyDescent="0.25">
      <c r="A40" s="22" t="s">
        <v>42</v>
      </c>
      <c r="B40" s="13"/>
      <c r="C40" s="23"/>
      <c r="D40" s="23"/>
      <c r="E40" s="37"/>
      <c r="F40" s="40"/>
      <c r="G40" s="17"/>
      <c r="H40" s="17"/>
      <c r="I40" s="58"/>
      <c r="J40" s="58"/>
      <c r="K40" s="58"/>
      <c r="L40" s="58"/>
      <c r="M40" s="58"/>
      <c r="N40" s="58"/>
    </row>
    <row r="41" spans="1:14" s="35" customFormat="1" x14ac:dyDescent="0.25">
      <c r="A41" s="22" t="s">
        <v>46</v>
      </c>
      <c r="B41" s="13"/>
      <c r="C41" s="23"/>
      <c r="D41" s="23"/>
      <c r="E41" s="37">
        <v>0.63</v>
      </c>
      <c r="F41" s="40"/>
      <c r="G41" s="17">
        <f>ROUND($E41*C41,0)</f>
        <v>0</v>
      </c>
      <c r="H41" s="17"/>
      <c r="I41" s="58"/>
      <c r="J41" s="58"/>
      <c r="K41" s="58"/>
      <c r="L41" s="58"/>
      <c r="M41" s="58"/>
      <c r="N41" s="58"/>
    </row>
    <row r="42" spans="1:14" s="35" customFormat="1" x14ac:dyDescent="0.25">
      <c r="A42" s="22" t="s">
        <v>47</v>
      </c>
      <c r="B42" s="13"/>
      <c r="C42" s="23"/>
      <c r="D42" s="23"/>
      <c r="E42" s="37">
        <v>0.41</v>
      </c>
      <c r="F42" s="40"/>
      <c r="G42" s="17">
        <f>ROUND($E42*C42,0)</f>
        <v>0</v>
      </c>
      <c r="H42" s="17"/>
      <c r="I42" s="58"/>
      <c r="J42" s="58"/>
      <c r="K42" s="58"/>
      <c r="L42" s="58"/>
      <c r="M42" s="58"/>
      <c r="N42" s="58"/>
    </row>
    <row r="43" spans="1:14" s="35" customFormat="1" x14ac:dyDescent="0.25">
      <c r="A43" s="22" t="s">
        <v>43</v>
      </c>
      <c r="B43" s="13"/>
      <c r="C43" s="23"/>
      <c r="D43" s="23"/>
      <c r="E43" s="39"/>
      <c r="F43" s="41"/>
      <c r="G43" s="17"/>
      <c r="H43" s="17"/>
      <c r="I43" s="58"/>
      <c r="J43" s="58"/>
      <c r="K43" s="58"/>
      <c r="L43" s="58"/>
      <c r="M43" s="58"/>
      <c r="N43" s="58"/>
    </row>
    <row r="44" spans="1:14" s="35" customFormat="1" x14ac:dyDescent="0.25">
      <c r="A44" s="22" t="s">
        <v>46</v>
      </c>
      <c r="B44" s="13"/>
      <c r="C44" s="23"/>
      <c r="D44" s="23"/>
      <c r="E44" s="37">
        <v>0.72</v>
      </c>
      <c r="F44" s="40"/>
      <c r="G44" s="17">
        <f>ROUND($E44*C44,0)</f>
        <v>0</v>
      </c>
      <c r="H44" s="17"/>
      <c r="I44" s="58"/>
      <c r="J44" s="58"/>
      <c r="K44" s="58"/>
      <c r="L44" s="58"/>
      <c r="M44" s="58"/>
      <c r="N44" s="58"/>
    </row>
    <row r="45" spans="1:14" s="35" customFormat="1" x14ac:dyDescent="0.25">
      <c r="A45" s="22" t="s">
        <v>47</v>
      </c>
      <c r="B45" s="13"/>
      <c r="C45" s="23"/>
      <c r="D45" s="23"/>
      <c r="E45" s="37">
        <v>0.46</v>
      </c>
      <c r="F45" s="40"/>
      <c r="G45" s="17">
        <f>ROUND($E45*C45,0)</f>
        <v>0</v>
      </c>
      <c r="H45" s="17"/>
      <c r="I45" s="58"/>
      <c r="J45" s="58"/>
      <c r="K45" s="58"/>
      <c r="L45" s="58"/>
      <c r="M45" s="58"/>
      <c r="N45" s="58"/>
    </row>
    <row r="46" spans="1:14" s="35" customFormat="1" x14ac:dyDescent="0.25">
      <c r="A46" s="22" t="s">
        <v>44</v>
      </c>
      <c r="B46" s="13"/>
      <c r="C46" s="23"/>
      <c r="D46" s="23"/>
      <c r="E46" s="37"/>
      <c r="F46" s="19"/>
      <c r="G46" s="17"/>
      <c r="H46" s="17"/>
      <c r="I46" s="58"/>
      <c r="J46" s="58"/>
      <c r="K46" s="58"/>
      <c r="L46" s="58"/>
      <c r="M46" s="58"/>
      <c r="N46" s="58"/>
    </row>
    <row r="47" spans="1:14" s="35" customFormat="1" x14ac:dyDescent="0.25">
      <c r="A47" s="22" t="s">
        <v>46</v>
      </c>
      <c r="B47" s="13"/>
      <c r="C47" s="23"/>
      <c r="D47" s="23"/>
      <c r="E47" s="37">
        <v>0.7</v>
      </c>
      <c r="F47" s="40"/>
      <c r="G47" s="17">
        <f>ROUND($E47*C47,0)</f>
        <v>0</v>
      </c>
      <c r="H47" s="17"/>
      <c r="I47" s="58"/>
      <c r="J47" s="58"/>
      <c r="K47" s="58"/>
      <c r="L47" s="58"/>
      <c r="M47" s="58"/>
      <c r="N47" s="58"/>
    </row>
    <row r="48" spans="1:14" s="35" customFormat="1" x14ac:dyDescent="0.25">
      <c r="A48" s="22" t="s">
        <v>47</v>
      </c>
      <c r="B48" s="13"/>
      <c r="C48" s="23"/>
      <c r="D48" s="23"/>
      <c r="E48" s="37">
        <v>0.45</v>
      </c>
      <c r="F48" s="40"/>
      <c r="G48" s="17">
        <f>ROUND($E48*C48,0)</f>
        <v>0</v>
      </c>
      <c r="H48" s="17"/>
      <c r="I48" s="58"/>
      <c r="J48" s="58"/>
      <c r="K48" s="58"/>
      <c r="L48" s="58"/>
      <c r="M48" s="58"/>
      <c r="N48" s="58"/>
    </row>
    <row r="49" spans="1:14" s="35" customFormat="1" x14ac:dyDescent="0.25">
      <c r="A49" s="22" t="s">
        <v>45</v>
      </c>
      <c r="B49" s="13"/>
      <c r="C49" s="23"/>
      <c r="D49" s="23"/>
      <c r="E49" s="39"/>
      <c r="F49" s="13"/>
      <c r="G49" s="17"/>
      <c r="H49" s="13"/>
      <c r="I49" s="57"/>
      <c r="J49" s="57"/>
      <c r="K49" s="58"/>
      <c r="L49" s="57"/>
      <c r="M49" s="57"/>
      <c r="N49" s="58"/>
    </row>
    <row r="50" spans="1:14" s="35" customFormat="1" x14ac:dyDescent="0.25">
      <c r="A50" s="22" t="s">
        <v>46</v>
      </c>
      <c r="B50" s="13"/>
      <c r="C50" s="23">
        <v>649010.38571006362</v>
      </c>
      <c r="D50" s="23"/>
      <c r="E50" s="37">
        <v>0.66</v>
      </c>
      <c r="F50" s="19"/>
      <c r="G50" s="17">
        <f>ROUND($E50*C50,0)</f>
        <v>428347</v>
      </c>
      <c r="H50" s="17"/>
      <c r="I50" s="58"/>
      <c r="J50" s="58"/>
      <c r="K50" s="58"/>
      <c r="L50" s="58"/>
      <c r="M50" s="58"/>
      <c r="N50" s="58"/>
    </row>
    <row r="51" spans="1:14" s="35" customFormat="1" x14ac:dyDescent="0.25">
      <c r="A51" s="22" t="s">
        <v>48</v>
      </c>
      <c r="B51" s="13"/>
      <c r="C51" s="23">
        <v>803981.39087577863</v>
      </c>
      <c r="D51" s="23"/>
      <c r="E51" s="37">
        <v>0.41</v>
      </c>
      <c r="F51" s="19"/>
      <c r="G51" s="17">
        <f>ROUND($E51*C51,0)</f>
        <v>329632</v>
      </c>
      <c r="H51" s="17"/>
      <c r="I51" s="58"/>
      <c r="J51" s="58"/>
      <c r="K51" s="58"/>
      <c r="L51" s="58"/>
      <c r="M51" s="58"/>
      <c r="N51" s="58"/>
    </row>
    <row r="52" spans="1:14" s="35" customFormat="1" x14ac:dyDescent="0.25">
      <c r="A52" s="22" t="s">
        <v>49</v>
      </c>
      <c r="B52" s="13"/>
      <c r="C52" s="23">
        <v>172556856.82849827</v>
      </c>
      <c r="D52" s="23"/>
      <c r="E52" s="42">
        <v>5.7290000000000001</v>
      </c>
      <c r="F52" s="43" t="s">
        <v>7</v>
      </c>
      <c r="G52" s="17">
        <f>ROUND($E52*C52/100,0)</f>
        <v>9885782</v>
      </c>
      <c r="H52" s="17"/>
      <c r="I52" s="61">
        <v>5.7290000000000001</v>
      </c>
      <c r="J52" s="62" t="s">
        <v>7</v>
      </c>
      <c r="K52" s="58">
        <f>ROUND($C52*I52/100,0)</f>
        <v>9885782</v>
      </c>
      <c r="L52" s="61">
        <f>I52</f>
        <v>5.7290000000000001</v>
      </c>
      <c r="M52" s="62" t="s">
        <v>7</v>
      </c>
      <c r="N52" s="58">
        <f>ROUND($C52*L52/100,0)</f>
        <v>9885782</v>
      </c>
    </row>
    <row r="53" spans="1:14" s="13" customFormat="1" x14ac:dyDescent="0.25">
      <c r="A53" s="22" t="s">
        <v>21</v>
      </c>
      <c r="C53" s="44">
        <v>172556856.82849827</v>
      </c>
      <c r="D53" s="16"/>
      <c r="E53" s="31"/>
      <c r="F53" s="31"/>
      <c r="G53" s="26">
        <f>SUM(G9:G52)</f>
        <v>11605048</v>
      </c>
      <c r="H53" s="17"/>
      <c r="I53" s="58"/>
      <c r="J53" s="58"/>
      <c r="K53" s="63">
        <f>SUM(K9:K52)</f>
        <v>11901211</v>
      </c>
      <c r="L53" s="58"/>
      <c r="M53" s="58"/>
      <c r="N53" s="63">
        <f>SUM(N9:N52)</f>
        <v>11867147</v>
      </c>
    </row>
    <row r="54" spans="1:14" s="13" customFormat="1" x14ac:dyDescent="0.25">
      <c r="A54" s="45" t="s">
        <v>22</v>
      </c>
      <c r="C54" s="23"/>
      <c r="G54" s="17"/>
      <c r="I54" s="57"/>
      <c r="J54" s="57"/>
      <c r="K54" s="58"/>
      <c r="L54" s="57"/>
      <c r="M54" s="57"/>
      <c r="N54" s="58"/>
    </row>
    <row r="55" spans="1:14" s="13" customFormat="1" x14ac:dyDescent="0.25">
      <c r="A55" s="25" t="s">
        <v>23</v>
      </c>
      <c r="C55" s="23"/>
      <c r="D55" s="23"/>
      <c r="E55" s="30"/>
      <c r="F55" s="30"/>
      <c r="G55" s="17"/>
      <c r="H55" s="17"/>
      <c r="I55" s="58"/>
      <c r="J55" s="58"/>
      <c r="K55" s="58"/>
      <c r="L55" s="58"/>
      <c r="M55" s="58"/>
      <c r="N55" s="58"/>
    </row>
    <row r="56" spans="1:14" s="13" customFormat="1" x14ac:dyDescent="0.25">
      <c r="A56" s="22" t="s">
        <v>11</v>
      </c>
      <c r="C56" s="23">
        <v>41882.545256487327</v>
      </c>
      <c r="D56" s="23"/>
      <c r="E56" s="30">
        <v>2.2200000000000002</v>
      </c>
      <c r="F56" s="30"/>
      <c r="G56" s="17">
        <f>ROUND($E56*C56,0)</f>
        <v>92979</v>
      </c>
      <c r="H56" s="17"/>
      <c r="I56" s="64">
        <v>2.2799999999999998</v>
      </c>
      <c r="J56" s="64"/>
      <c r="K56" s="65">
        <f>ROUND($C56*I56,0)</f>
        <v>95492</v>
      </c>
      <c r="L56" s="64">
        <f t="shared" ref="L56:L62" si="7">I56</f>
        <v>2.2799999999999998</v>
      </c>
      <c r="M56" s="64"/>
      <c r="N56" s="65">
        <f>ROUND($C56*L56,0)</f>
        <v>95492</v>
      </c>
    </row>
    <row r="57" spans="1:14" s="13" customFormat="1" x14ac:dyDescent="0.25">
      <c r="A57" s="18" t="s">
        <v>13</v>
      </c>
      <c r="C57" s="6">
        <v>15180.02958676651</v>
      </c>
      <c r="D57" s="23"/>
      <c r="E57" s="30"/>
      <c r="F57" s="30"/>
      <c r="G57" s="17"/>
      <c r="H57" s="17"/>
      <c r="I57" s="64">
        <v>14.33</v>
      </c>
      <c r="J57" s="64"/>
      <c r="K57" s="66">
        <f>ROUND($C57*I57,0)</f>
        <v>217530</v>
      </c>
      <c r="L57" s="64">
        <f t="shared" si="7"/>
        <v>14.33</v>
      </c>
      <c r="M57" s="64"/>
      <c r="N57" s="66">
        <f>ROUND($C57*L57,0)</f>
        <v>217530</v>
      </c>
    </row>
    <row r="58" spans="1:14" s="13" customFormat="1" x14ac:dyDescent="0.25">
      <c r="A58" s="18" t="s">
        <v>14</v>
      </c>
      <c r="C58" s="6">
        <v>26325.06937362958</v>
      </c>
      <c r="D58" s="23"/>
      <c r="E58" s="30"/>
      <c r="F58" s="30"/>
      <c r="G58" s="17"/>
      <c r="H58" s="17"/>
      <c r="I58" s="64">
        <v>12.68</v>
      </c>
      <c r="J58" s="64"/>
      <c r="K58" s="66">
        <f>ROUND($C58*I58,0)</f>
        <v>333802</v>
      </c>
      <c r="L58" s="64">
        <f t="shared" si="7"/>
        <v>12.68</v>
      </c>
      <c r="M58" s="64"/>
      <c r="N58" s="66">
        <f>ROUND($C58*L58,0)</f>
        <v>333802</v>
      </c>
    </row>
    <row r="59" spans="1:14" s="13" customFormat="1" x14ac:dyDescent="0.25">
      <c r="A59" s="18" t="s">
        <v>6</v>
      </c>
      <c r="C59" s="6">
        <v>4703542.3042796534</v>
      </c>
      <c r="D59" s="23"/>
      <c r="E59" s="42"/>
      <c r="F59" s="43"/>
      <c r="G59" s="17"/>
      <c r="H59" s="17"/>
      <c r="I59" s="61">
        <v>5.1477000000000004</v>
      </c>
      <c r="J59" s="62" t="s">
        <v>7</v>
      </c>
      <c r="K59" s="66">
        <f>ROUND($C59*I59/100,0)</f>
        <v>242124</v>
      </c>
      <c r="L59" s="61">
        <f t="shared" si="7"/>
        <v>5.1477000000000004</v>
      </c>
      <c r="M59" s="62" t="s">
        <v>7</v>
      </c>
      <c r="N59" s="66">
        <f>ROUND($C59*L59/100,0)</f>
        <v>242124</v>
      </c>
    </row>
    <row r="60" spans="1:14" s="13" customFormat="1" x14ac:dyDescent="0.25">
      <c r="A60" s="18" t="s">
        <v>15</v>
      </c>
      <c r="C60" s="6">
        <v>4209024.1937161162</v>
      </c>
      <c r="D60" s="23"/>
      <c r="E60" s="42"/>
      <c r="F60" s="43"/>
      <c r="G60" s="17"/>
      <c r="H60" s="17"/>
      <c r="I60" s="61">
        <v>4.5555000000000003</v>
      </c>
      <c r="J60" s="62" t="s">
        <v>7</v>
      </c>
      <c r="K60" s="66">
        <f>ROUND($C60*I60/100,0)</f>
        <v>191742</v>
      </c>
      <c r="L60" s="61">
        <f t="shared" si="7"/>
        <v>4.5555000000000003</v>
      </c>
      <c r="M60" s="62" t="s">
        <v>7</v>
      </c>
      <c r="N60" s="66">
        <f>ROUND($C60*L60/100,0)</f>
        <v>191742</v>
      </c>
    </row>
    <row r="61" spans="1:14" s="13" customFormat="1" x14ac:dyDescent="0.25">
      <c r="A61" s="18" t="s">
        <v>8</v>
      </c>
      <c r="C61" s="6">
        <v>6552516.860153473</v>
      </c>
      <c r="D61" s="23"/>
      <c r="E61" s="42"/>
      <c r="F61" s="43"/>
      <c r="G61" s="17"/>
      <c r="H61" s="17"/>
      <c r="I61" s="61">
        <v>2.6164999999999998</v>
      </c>
      <c r="J61" s="62" t="s">
        <v>7</v>
      </c>
      <c r="K61" s="66">
        <f>ROUND($C61*I61/100,0)</f>
        <v>171447</v>
      </c>
      <c r="L61" s="61">
        <f t="shared" si="7"/>
        <v>2.6164999999999998</v>
      </c>
      <c r="M61" s="62" t="s">
        <v>7</v>
      </c>
      <c r="N61" s="66">
        <f>ROUND($C61*L61/100,0)</f>
        <v>171447</v>
      </c>
    </row>
    <row r="62" spans="1:14" s="13" customFormat="1" x14ac:dyDescent="0.25">
      <c r="A62" s="18" t="s">
        <v>16</v>
      </c>
      <c r="C62" s="6">
        <v>8628049.8133524694</v>
      </c>
      <c r="D62" s="23"/>
      <c r="E62" s="46"/>
      <c r="F62" s="43"/>
      <c r="G62" s="47"/>
      <c r="H62" s="17"/>
      <c r="I62" s="67">
        <v>2.3155000000000001</v>
      </c>
      <c r="J62" s="62" t="s">
        <v>7</v>
      </c>
      <c r="K62" s="66">
        <f>ROUND($C62*I62/100,0)</f>
        <v>199782</v>
      </c>
      <c r="L62" s="67">
        <f t="shared" si="7"/>
        <v>2.3155000000000001</v>
      </c>
      <c r="M62" s="62" t="s">
        <v>7</v>
      </c>
      <c r="N62" s="66">
        <f>ROUND($C62*L62/100,0)</f>
        <v>199782</v>
      </c>
    </row>
    <row r="63" spans="1:14" s="13" customFormat="1" x14ac:dyDescent="0.25">
      <c r="A63" s="22" t="s">
        <v>17</v>
      </c>
      <c r="C63" s="23">
        <v>18707.749960776273</v>
      </c>
      <c r="D63" s="23"/>
      <c r="E63" s="30">
        <v>13.96</v>
      </c>
      <c r="F63" s="30"/>
      <c r="G63" s="17">
        <f>ROUND($E63*C63,0)</f>
        <v>261160</v>
      </c>
      <c r="H63" s="17"/>
      <c r="I63" s="58"/>
      <c r="J63" s="68"/>
      <c r="K63" s="58"/>
      <c r="L63" s="58"/>
      <c r="M63" s="68"/>
      <c r="N63" s="58"/>
    </row>
    <row r="64" spans="1:14" s="13" customFormat="1" x14ac:dyDescent="0.25">
      <c r="A64" s="22" t="s">
        <v>18</v>
      </c>
      <c r="C64" s="23">
        <v>23174.795295711054</v>
      </c>
      <c r="D64" s="23"/>
      <c r="E64" s="30">
        <v>9.4700000000000006</v>
      </c>
      <c r="F64" s="30"/>
      <c r="G64" s="17">
        <f>ROUND($E64*C64,0)</f>
        <v>219465</v>
      </c>
      <c r="H64" s="17"/>
      <c r="I64" s="58"/>
      <c r="J64" s="68"/>
      <c r="K64" s="58"/>
      <c r="L64" s="58"/>
      <c r="M64" s="68"/>
      <c r="N64" s="58"/>
    </row>
    <row r="65" spans="1:14" s="13" customFormat="1" x14ac:dyDescent="0.25">
      <c r="A65" s="22" t="s">
        <v>19</v>
      </c>
      <c r="C65" s="23">
        <v>6800550.9959730338</v>
      </c>
      <c r="D65" s="23"/>
      <c r="E65" s="42">
        <v>4.6531000000000002</v>
      </c>
      <c r="F65" s="43" t="s">
        <v>7</v>
      </c>
      <c r="G65" s="17">
        <f>ROUND($E65*C65/100,0)</f>
        <v>316436</v>
      </c>
      <c r="H65" s="17"/>
      <c r="I65" s="58"/>
      <c r="J65" s="68"/>
      <c r="K65" s="58"/>
      <c r="L65" s="58"/>
      <c r="M65" s="68"/>
      <c r="N65" s="58"/>
    </row>
    <row r="66" spans="1:14" s="13" customFormat="1" x14ac:dyDescent="0.25">
      <c r="A66" s="22" t="s">
        <v>20</v>
      </c>
      <c r="C66" s="23">
        <v>8424389.7614707742</v>
      </c>
      <c r="D66" s="23"/>
      <c r="E66" s="42">
        <v>3.4988999999999999</v>
      </c>
      <c r="F66" s="43" t="s">
        <v>7</v>
      </c>
      <c r="G66" s="17">
        <f>ROUND($E66*C66/100,0)</f>
        <v>294761</v>
      </c>
      <c r="H66" s="17"/>
      <c r="I66" s="58"/>
      <c r="J66" s="68"/>
      <c r="K66" s="58"/>
      <c r="L66" s="58"/>
      <c r="M66" s="68"/>
      <c r="N66" s="58"/>
    </row>
    <row r="67" spans="1:14" s="13" customFormat="1" x14ac:dyDescent="0.25">
      <c r="A67" s="22" t="s">
        <v>10</v>
      </c>
      <c r="C67" s="48">
        <v>8868192.4140579049</v>
      </c>
      <c r="D67" s="23"/>
      <c r="E67" s="46">
        <v>2.9224999999999999</v>
      </c>
      <c r="F67" s="43" t="s">
        <v>7</v>
      </c>
      <c r="G67" s="47">
        <f>ROUND($E67*C67/100,0)</f>
        <v>259173</v>
      </c>
      <c r="H67" s="17"/>
      <c r="I67" s="58" t="s">
        <v>9</v>
      </c>
      <c r="J67" s="68"/>
      <c r="K67" s="58"/>
      <c r="L67" s="58"/>
      <c r="M67" s="68"/>
      <c r="N67" s="58"/>
    </row>
    <row r="68" spans="1:14" x14ac:dyDescent="0.25">
      <c r="A68" s="18" t="s">
        <v>9</v>
      </c>
      <c r="E68" s="33">
        <v>-3.0700000000000002E-2</v>
      </c>
      <c r="F68" s="21"/>
      <c r="G68" s="34">
        <f>SUM(G63:G67)*$E68</f>
        <v>-41475.546500000004</v>
      </c>
      <c r="I68" s="69">
        <v>-2.4299999999999999E-2</v>
      </c>
      <c r="J68" s="70"/>
      <c r="K68" s="66">
        <f>I68*SUM(K57:K62)</f>
        <v>-32961.176099999997</v>
      </c>
      <c r="L68" s="69">
        <f t="shared" ref="L68:L69" si="8">I68</f>
        <v>-2.4299999999999999E-2</v>
      </c>
      <c r="M68" s="70"/>
      <c r="N68" s="66">
        <f>L68*SUM(N57:N62)</f>
        <v>-32961.176099999997</v>
      </c>
    </row>
    <row r="69" spans="1:14" x14ac:dyDescent="0.25">
      <c r="A69" s="18"/>
      <c r="E69" s="20"/>
      <c r="F69" s="21"/>
      <c r="I69" s="69">
        <v>-1.21E-2</v>
      </c>
      <c r="J69" s="70"/>
      <c r="K69" s="66">
        <f>I69*SUM(K57:K62)</f>
        <v>-16412.7667</v>
      </c>
      <c r="L69" s="69">
        <f t="shared" si="8"/>
        <v>-1.21E-2</v>
      </c>
      <c r="M69" s="70"/>
      <c r="N69" s="66">
        <f>L69*SUM(N57:N62)</f>
        <v>-16412.7667</v>
      </c>
    </row>
    <row r="70" spans="1:14" s="13" customFormat="1" x14ac:dyDescent="0.25">
      <c r="A70" s="22" t="s">
        <v>21</v>
      </c>
      <c r="C70" s="23"/>
      <c r="D70" s="23"/>
      <c r="E70" s="42"/>
      <c r="F70" s="43"/>
      <c r="G70" s="17">
        <f>SUM(G56:G68)</f>
        <v>1402498.4535000001</v>
      </c>
      <c r="H70" s="17"/>
      <c r="I70" s="58"/>
      <c r="J70" s="58"/>
      <c r="K70" s="58">
        <f>SUM(K56:K62)</f>
        <v>1451919</v>
      </c>
      <c r="L70" s="58"/>
      <c r="M70" s="58"/>
      <c r="N70" s="58">
        <f>SUM(N56:N62)</f>
        <v>1451919</v>
      </c>
    </row>
    <row r="71" spans="1:14" x14ac:dyDescent="0.25">
      <c r="A71" s="5" t="s">
        <v>12</v>
      </c>
      <c r="C71" s="32">
        <v>0</v>
      </c>
      <c r="E71" s="29"/>
      <c r="F71" s="29"/>
      <c r="G71" s="24">
        <v>0</v>
      </c>
      <c r="I71" s="71"/>
      <c r="J71" s="71"/>
      <c r="K71" s="72"/>
      <c r="L71" s="71"/>
      <c r="M71" s="71"/>
      <c r="N71" s="72"/>
    </row>
    <row r="72" spans="1:14" s="13" customFormat="1" ht="16.5" thickBot="1" x14ac:dyDescent="0.3">
      <c r="A72" s="22" t="s">
        <v>24</v>
      </c>
      <c r="C72" s="49">
        <v>196649989.99999997</v>
      </c>
      <c r="D72" s="23"/>
      <c r="E72" s="27"/>
      <c r="G72" s="28">
        <f>G53+G70+G71</f>
        <v>13007546.453500001</v>
      </c>
      <c r="H72" s="17"/>
      <c r="I72" s="58"/>
      <c r="J72" s="58"/>
      <c r="K72" s="73">
        <f>K53+K70</f>
        <v>13353130</v>
      </c>
      <c r="L72" s="58"/>
      <c r="M72" s="58"/>
      <c r="N72" s="107">
        <f>N53+N70</f>
        <v>13319066</v>
      </c>
    </row>
    <row r="73" spans="1:14" s="13" customFormat="1" ht="16.5" thickTop="1" x14ac:dyDescent="0.25">
      <c r="C73" s="23"/>
      <c r="G73" s="17"/>
      <c r="I73" s="57"/>
      <c r="J73" s="57"/>
      <c r="K73" s="58"/>
      <c r="L73" s="77" t="s">
        <v>53</v>
      </c>
      <c r="M73" s="57"/>
      <c r="N73" s="108">
        <f>N72-K72</f>
        <v>-34064</v>
      </c>
    </row>
    <row r="74" spans="1:14" x14ac:dyDescent="0.25">
      <c r="I74" s="74"/>
      <c r="L74" s="74"/>
    </row>
    <row r="75" spans="1:14" x14ac:dyDescent="0.25">
      <c r="K75" s="76"/>
      <c r="N75" s="76"/>
    </row>
    <row r="76" spans="1:14" x14ac:dyDescent="0.25">
      <c r="K76" s="76"/>
      <c r="N76" s="76"/>
    </row>
  </sheetData>
  <printOptions horizontalCentered="1"/>
  <pageMargins left="1" right="0.5" top="1" bottom="0.55000000000000004" header="0.25" footer="0.25"/>
  <pageSetup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1" zoomScale="85" zoomScaleNormal="85" workbookViewId="0">
      <selection activeCell="O7" sqref="O7"/>
    </sheetView>
  </sheetViews>
  <sheetFormatPr defaultRowHeight="15.75" x14ac:dyDescent="0.25"/>
  <cols>
    <col min="1" max="1" width="32.875" customWidth="1"/>
    <col min="2" max="2" width="3.25" customWidth="1"/>
    <col min="3" max="4" width="13.875" bestFit="1" customWidth="1"/>
    <col min="8" max="8" width="12.25" bestFit="1" customWidth="1"/>
    <col min="9" max="9" width="13.25" bestFit="1" customWidth="1"/>
    <col min="11" max="12" width="8.75" style="101"/>
    <col min="13" max="13" width="13.25" style="101" bestFit="1" customWidth="1"/>
  </cols>
  <sheetData>
    <row r="1" spans="1:15" x14ac:dyDescent="0.25">
      <c r="A1" s="5"/>
      <c r="B1" s="5"/>
      <c r="C1" s="79"/>
      <c r="D1" s="79"/>
      <c r="E1" s="5"/>
      <c r="F1" s="80" t="s">
        <v>1</v>
      </c>
      <c r="G1" s="80"/>
      <c r="H1" s="81"/>
      <c r="I1" s="81"/>
      <c r="J1" s="5"/>
      <c r="K1" s="92">
        <v>44197</v>
      </c>
      <c r="L1" s="93"/>
      <c r="M1" s="94"/>
    </row>
    <row r="2" spans="1:15" x14ac:dyDescent="0.25">
      <c r="A2" s="5"/>
      <c r="B2" s="5"/>
      <c r="C2" s="82" t="s">
        <v>2</v>
      </c>
      <c r="D2" s="82"/>
      <c r="E2" s="5"/>
      <c r="F2" s="11"/>
      <c r="G2" s="11"/>
      <c r="H2" s="12" t="s">
        <v>3</v>
      </c>
      <c r="I2" s="12"/>
      <c r="J2" s="5"/>
      <c r="K2" s="95"/>
      <c r="L2" s="96"/>
      <c r="M2" s="56" t="s">
        <v>3</v>
      </c>
    </row>
    <row r="3" spans="1:15" x14ac:dyDescent="0.25">
      <c r="A3" s="5"/>
      <c r="B3" s="5"/>
      <c r="C3" s="84" t="s">
        <v>55</v>
      </c>
      <c r="D3" s="84" t="s">
        <v>4</v>
      </c>
      <c r="E3" s="5"/>
      <c r="F3" s="15" t="s">
        <v>5</v>
      </c>
      <c r="G3" s="11"/>
      <c r="H3" s="85" t="s">
        <v>55</v>
      </c>
      <c r="I3" s="85" t="s">
        <v>4</v>
      </c>
      <c r="J3" s="5"/>
      <c r="K3" s="95" t="s">
        <v>5</v>
      </c>
      <c r="L3" s="55"/>
      <c r="M3" s="56" t="s">
        <v>4</v>
      </c>
    </row>
    <row r="4" spans="1:15" x14ac:dyDescent="0.25">
      <c r="A4" s="83" t="s">
        <v>58</v>
      </c>
      <c r="B4" s="5"/>
      <c r="C4" s="6"/>
      <c r="D4" s="6"/>
      <c r="E4" s="5"/>
      <c r="F4" s="5"/>
      <c r="G4" s="5"/>
      <c r="H4" s="7"/>
      <c r="I4" s="7"/>
      <c r="J4" s="5"/>
      <c r="K4" s="75"/>
      <c r="L4" s="75"/>
      <c r="M4" s="66"/>
    </row>
    <row r="5" spans="1:15" x14ac:dyDescent="0.25">
      <c r="A5" s="18" t="s">
        <v>57</v>
      </c>
      <c r="B5" s="5"/>
      <c r="C5" s="6">
        <v>1822.5331274131279</v>
      </c>
      <c r="D5" s="6">
        <v>1872</v>
      </c>
      <c r="E5" s="5"/>
      <c r="F5" s="86">
        <v>259</v>
      </c>
      <c r="G5" s="86"/>
      <c r="H5" s="7">
        <f t="shared" ref="H5:I14" si="0">ROUND($F5*C5,0)</f>
        <v>472036</v>
      </c>
      <c r="I5" s="7">
        <f t="shared" si="0"/>
        <v>484848</v>
      </c>
      <c r="J5" s="5"/>
      <c r="K5" s="97">
        <v>266</v>
      </c>
      <c r="L5" s="97"/>
      <c r="M5" s="66">
        <f>ROUND($D5*K5,0)</f>
        <v>497952</v>
      </c>
    </row>
    <row r="6" spans="1:15" x14ac:dyDescent="0.25">
      <c r="A6" s="18" t="s">
        <v>11</v>
      </c>
      <c r="B6" s="5"/>
      <c r="C6" s="6">
        <v>8204516.3288288303</v>
      </c>
      <c r="D6" s="6">
        <v>8792631</v>
      </c>
      <c r="E6" s="5"/>
      <c r="F6" s="86">
        <v>2.2200000000000002</v>
      </c>
      <c r="G6" s="86"/>
      <c r="H6" s="7">
        <f>ROUND($F6*C6,0)</f>
        <v>18214026</v>
      </c>
      <c r="I6" s="7">
        <f>ROUND($F6*D6,0)</f>
        <v>19519641</v>
      </c>
      <c r="J6" s="5"/>
      <c r="K6" s="97">
        <v>2.2799999999999998</v>
      </c>
      <c r="L6" s="97"/>
      <c r="M6" s="66">
        <f>ROUND($D6*K6,0)</f>
        <v>20047199</v>
      </c>
      <c r="O6" s="105" t="s">
        <v>59</v>
      </c>
    </row>
    <row r="7" spans="1:15" x14ac:dyDescent="0.25">
      <c r="A7" s="18" t="s">
        <v>13</v>
      </c>
      <c r="B7" s="5"/>
      <c r="C7" s="6">
        <v>2671934.0893816734</v>
      </c>
      <c r="D7" s="6">
        <v>2857444</v>
      </c>
      <c r="E7" s="5"/>
      <c r="F7" s="21"/>
      <c r="G7" s="21"/>
      <c r="H7" s="7"/>
      <c r="I7" s="7"/>
      <c r="J7" s="5"/>
      <c r="K7" s="70">
        <v>14.33</v>
      </c>
      <c r="L7" s="70"/>
      <c r="M7" s="66">
        <f>ROUND($D7*K7,0)</f>
        <v>40947173</v>
      </c>
      <c r="O7" s="106">
        <f>SUM(M7:M8)/SUM(I13:I14)-1</f>
        <v>0.16808862842870131</v>
      </c>
    </row>
    <row r="8" spans="1:15" x14ac:dyDescent="0.25">
      <c r="A8" s="18" t="s">
        <v>14</v>
      </c>
      <c r="B8" s="5"/>
      <c r="C8" s="6">
        <v>5230705.6305531329</v>
      </c>
      <c r="D8" s="6">
        <v>5600405</v>
      </c>
      <c r="E8" s="5"/>
      <c r="F8" s="21"/>
      <c r="G8" s="21"/>
      <c r="H8" s="7"/>
      <c r="I8" s="7"/>
      <c r="J8" s="5"/>
      <c r="K8" s="70">
        <v>12.68</v>
      </c>
      <c r="L8" s="70"/>
      <c r="M8" s="66">
        <f>ROUND($D8*K8,0)</f>
        <v>71013135</v>
      </c>
    </row>
    <row r="9" spans="1:15" x14ac:dyDescent="0.25">
      <c r="A9" s="18" t="s">
        <v>6</v>
      </c>
      <c r="B9" s="5"/>
      <c r="C9" s="6">
        <v>319244318.2292161</v>
      </c>
      <c r="D9" s="6">
        <v>337257779</v>
      </c>
      <c r="E9" s="5"/>
      <c r="F9" s="29"/>
      <c r="G9" s="87"/>
      <c r="H9" s="7"/>
      <c r="I9" s="7"/>
      <c r="J9" s="5"/>
      <c r="K9" s="71">
        <v>5.1477000000000004</v>
      </c>
      <c r="L9" s="98" t="s">
        <v>7</v>
      </c>
      <c r="M9" s="66">
        <f>ROUND($D9*K9/100,0)</f>
        <v>17361019</v>
      </c>
    </row>
    <row r="10" spans="1:15" x14ac:dyDescent="0.25">
      <c r="A10" s="18" t="s">
        <v>15</v>
      </c>
      <c r="B10" s="5"/>
      <c r="C10" s="6">
        <v>617810732.40477073</v>
      </c>
      <c r="D10" s="6">
        <v>653220065</v>
      </c>
      <c r="E10" s="5"/>
      <c r="F10" s="29"/>
      <c r="G10" s="87"/>
      <c r="H10" s="7"/>
      <c r="I10" s="7"/>
      <c r="J10" s="5"/>
      <c r="K10" s="71">
        <v>4.5555000000000003</v>
      </c>
      <c r="L10" s="98" t="s">
        <v>7</v>
      </c>
      <c r="M10" s="66">
        <f>ROUND($D10*K10/100,0)</f>
        <v>29757440</v>
      </c>
    </row>
    <row r="11" spans="1:15" x14ac:dyDescent="0.25">
      <c r="A11" s="18" t="s">
        <v>8</v>
      </c>
      <c r="B11" s="5"/>
      <c r="C11" s="6">
        <v>1249749246.2891898</v>
      </c>
      <c r="D11" s="6">
        <v>1318310247</v>
      </c>
      <c r="E11" s="5"/>
      <c r="F11" s="29"/>
      <c r="G11" s="87"/>
      <c r="H11" s="7"/>
      <c r="I11" s="7"/>
      <c r="J11" s="5"/>
      <c r="K11" s="71">
        <v>2.6164999999999998</v>
      </c>
      <c r="L11" s="98" t="s">
        <v>7</v>
      </c>
      <c r="M11" s="66">
        <f>ROUND($D11*K11/100,0)</f>
        <v>34493588</v>
      </c>
    </row>
    <row r="12" spans="1:15" x14ac:dyDescent="0.25">
      <c r="A12" s="18" t="s">
        <v>16</v>
      </c>
      <c r="B12" s="5"/>
      <c r="C12" s="6">
        <v>2408433787.0768232</v>
      </c>
      <c r="D12" s="6">
        <v>2538543863.3051271</v>
      </c>
      <c r="E12" s="5"/>
      <c r="F12" s="29"/>
      <c r="G12" s="87"/>
      <c r="H12" s="7"/>
      <c r="I12" s="7"/>
      <c r="J12" s="5"/>
      <c r="K12" s="71">
        <v>2.3155000000000001</v>
      </c>
      <c r="L12" s="98" t="s">
        <v>7</v>
      </c>
      <c r="M12" s="66">
        <f>ROUND($D12*K12/100,0)</f>
        <v>58779983</v>
      </c>
    </row>
    <row r="13" spans="1:15" x14ac:dyDescent="0.25">
      <c r="A13" s="18" t="s">
        <v>17</v>
      </c>
      <c r="B13" s="5"/>
      <c r="C13" s="6">
        <v>3292870.7134670513</v>
      </c>
      <c r="D13" s="6">
        <v>3521492</v>
      </c>
      <c r="E13" s="5"/>
      <c r="F13" s="86">
        <v>13.96</v>
      </c>
      <c r="G13" s="86"/>
      <c r="H13" s="7">
        <f t="shared" si="0"/>
        <v>45968475</v>
      </c>
      <c r="I13" s="7">
        <f t="shared" si="0"/>
        <v>49160028</v>
      </c>
      <c r="J13" s="5"/>
      <c r="K13" s="97"/>
      <c r="L13" s="97"/>
      <c r="M13" s="66"/>
    </row>
    <row r="14" spans="1:15" x14ac:dyDescent="0.25">
      <c r="A14" s="18" t="s">
        <v>18</v>
      </c>
      <c r="B14" s="5"/>
      <c r="C14" s="6">
        <v>4604756.4213305144</v>
      </c>
      <c r="D14" s="6">
        <v>4930214</v>
      </c>
      <c r="E14" s="5"/>
      <c r="F14" s="86">
        <v>9.4700000000000006</v>
      </c>
      <c r="G14" s="86"/>
      <c r="H14" s="7">
        <f t="shared" si="0"/>
        <v>43607043</v>
      </c>
      <c r="I14" s="7">
        <f t="shared" si="0"/>
        <v>46689127</v>
      </c>
      <c r="J14" s="5"/>
      <c r="K14" s="97"/>
      <c r="L14" s="97"/>
      <c r="M14" s="66"/>
    </row>
    <row r="15" spans="1:15" x14ac:dyDescent="0.25">
      <c r="A15" s="18" t="s">
        <v>19</v>
      </c>
      <c r="B15" s="5"/>
      <c r="C15" s="6">
        <v>461574942</v>
      </c>
      <c r="D15" s="6">
        <v>487619452.30512714</v>
      </c>
      <c r="E15" s="5"/>
      <c r="F15" s="89">
        <v>4.6531000000000002</v>
      </c>
      <c r="G15" s="87" t="s">
        <v>7</v>
      </c>
      <c r="H15" s="7">
        <f t="shared" ref="H15:I17" si="1">ROUND($F15*C15/100,0)</f>
        <v>21477544</v>
      </c>
      <c r="I15" s="7">
        <f t="shared" si="1"/>
        <v>22689421</v>
      </c>
      <c r="J15" s="5"/>
      <c r="K15" s="99"/>
      <c r="L15" s="98"/>
      <c r="M15" s="66"/>
    </row>
    <row r="16" spans="1:15" x14ac:dyDescent="0.25">
      <c r="A16" s="18" t="s">
        <v>20</v>
      </c>
      <c r="B16" s="5"/>
      <c r="C16" s="6">
        <v>1236552267</v>
      </c>
      <c r="D16" s="6">
        <v>1307424280</v>
      </c>
      <c r="E16" s="5"/>
      <c r="F16" s="89">
        <v>3.4988999999999999</v>
      </c>
      <c r="G16" s="87" t="s">
        <v>7</v>
      </c>
      <c r="H16" s="7">
        <f t="shared" si="1"/>
        <v>43265727</v>
      </c>
      <c r="I16" s="7">
        <f t="shared" si="1"/>
        <v>45745468</v>
      </c>
      <c r="J16" s="5"/>
      <c r="K16" s="99"/>
      <c r="L16" s="98"/>
      <c r="M16" s="66"/>
    </row>
    <row r="17" spans="1:15" x14ac:dyDescent="0.25">
      <c r="A17" s="18" t="s">
        <v>10</v>
      </c>
      <c r="B17" s="5"/>
      <c r="C17" s="6">
        <v>2897110875</v>
      </c>
      <c r="D17" s="6">
        <v>3052288222</v>
      </c>
      <c r="E17" s="5"/>
      <c r="F17" s="90">
        <v>2.9224999999999999</v>
      </c>
      <c r="G17" s="87" t="s">
        <v>7</v>
      </c>
      <c r="H17" s="7">
        <f t="shared" si="1"/>
        <v>84668065</v>
      </c>
      <c r="I17" s="7">
        <f t="shared" si="1"/>
        <v>89203123</v>
      </c>
      <c r="J17" s="5"/>
      <c r="K17" s="100"/>
      <c r="L17" s="98"/>
      <c r="M17" s="66"/>
    </row>
    <row r="18" spans="1:15" x14ac:dyDescent="0.25">
      <c r="A18" s="18" t="s">
        <v>56</v>
      </c>
      <c r="B18" s="5"/>
      <c r="C18" s="88">
        <v>-53797825</v>
      </c>
      <c r="D18" s="88">
        <v>0</v>
      </c>
      <c r="E18" s="5"/>
      <c r="F18" s="5"/>
      <c r="G18" s="5"/>
      <c r="H18" s="24">
        <f>H37+H56</f>
        <v>0</v>
      </c>
      <c r="I18" s="24">
        <f>I37+I56</f>
        <v>0</v>
      </c>
      <c r="J18" s="5"/>
      <c r="K18" s="75"/>
      <c r="L18" s="75"/>
      <c r="M18" s="72">
        <f>M37+M56</f>
        <v>0</v>
      </c>
    </row>
    <row r="19" spans="1:15" x14ac:dyDescent="0.25">
      <c r="A19" s="18" t="s">
        <v>9</v>
      </c>
      <c r="B19" s="5"/>
      <c r="C19" s="6"/>
      <c r="D19" s="6"/>
      <c r="E19" s="5"/>
      <c r="F19" s="20">
        <v>-3.0700000000000002E-2</v>
      </c>
      <c r="G19" s="21"/>
      <c r="H19" s="7">
        <f>SUM(H13:H17)*$F19</f>
        <v>-7336896.4177999999</v>
      </c>
      <c r="I19" s="7">
        <f>SUM(I13:I17)*$F19</f>
        <v>-7782056.0268999999</v>
      </c>
      <c r="J19" s="5"/>
      <c r="K19" s="69">
        <v>-2.4299999999999999E-2</v>
      </c>
      <c r="L19" s="70"/>
      <c r="M19" s="66">
        <f>K19*SUM(M7:M12)</f>
        <v>-6132161.8133999994</v>
      </c>
    </row>
    <row r="20" spans="1:15" x14ac:dyDescent="0.25">
      <c r="O20" s="105" t="s">
        <v>60</v>
      </c>
    </row>
    <row r="21" spans="1:15" x14ac:dyDescent="0.25">
      <c r="I21" s="91">
        <f>SUM(I5:I19)</f>
        <v>265709599.97310001</v>
      </c>
      <c r="M21" s="102">
        <f>SUM(M5:M18)</f>
        <v>272897489</v>
      </c>
      <c r="O21" s="104">
        <f>M21/I21-1</f>
        <v>2.7051672305508312E-2</v>
      </c>
    </row>
    <row r="22" spans="1:15" x14ac:dyDescent="0.25">
      <c r="I22" s="91">
        <f>SUM(I5:I19)</f>
        <v>265709599.97310001</v>
      </c>
      <c r="M22" s="102">
        <f>SUM(M5:M19)</f>
        <v>266765327.1866</v>
      </c>
      <c r="O22" s="103">
        <f>M22/I22-1</f>
        <v>3.9732369986138494E-3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Sch32 Rates and Revenue</vt:lpstr>
      <vt:lpstr>Schedule 9 Revenue</vt:lpstr>
      <vt:lpstr>'Sch32 Rates and Revenue'!Print_Area</vt:lpstr>
      <vt:lpstr>'Sch32 Rates and Revenue'!Print_Titles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2021-02-04T18:21:57Z</cp:lastPrinted>
  <dcterms:created xsi:type="dcterms:W3CDTF">2021-02-04T17:21:51Z</dcterms:created>
  <dcterms:modified xsi:type="dcterms:W3CDTF">2021-02-16T23:56:10Z</dcterms:modified>
  <cp:category/>
</cp:coreProperties>
</file>