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I:\Websites\Pscweb\utilities\electric\20docs\2003534\"/>
    </mc:Choice>
  </mc:AlternateContent>
  <xr:revisionPtr revIDLastSave="0" documentId="8_{7C6D4F7E-0973-4F3B-A7E9-E2D92C584775}" xr6:coauthVersionLast="47" xr6:coauthVersionMax="47" xr10:uidLastSave="{00000000-0000-0000-0000-000000000000}"/>
  <bookViews>
    <workbookView xWindow="25965" yWindow="0" windowWidth="24315" windowHeight="19875" activeTab="1" xr2:uid="{EA5E8528-3B9A-4D64-BE14-B5C08383C4E6}"/>
  </bookViews>
  <sheets>
    <sheet name="Summary" sheetId="1" r:id="rId1"/>
    <sheet name="Customer Incentives" sheetId="3" r:id="rId2"/>
    <sheet name="Company Owned" sheetId="2" r:id="rId3"/>
    <sheet name="Innovation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3" l="1"/>
  <c r="E16" i="2"/>
  <c r="M9" i="3"/>
  <c r="N7" i="3"/>
  <c r="N6" i="3"/>
  <c r="N5" i="3"/>
  <c r="M7" i="3"/>
  <c r="M6" i="3"/>
  <c r="M5" i="3"/>
  <c r="F10" i="1"/>
  <c r="F8" i="1"/>
  <c r="E8" i="1"/>
  <c r="D8" i="1"/>
  <c r="F7" i="1"/>
  <c r="E7" i="1"/>
  <c r="E9" i="1" s="1"/>
  <c r="E11" i="1" s="1"/>
  <c r="D7" i="1"/>
  <c r="F6" i="1"/>
  <c r="E6" i="1"/>
  <c r="D6" i="1"/>
  <c r="K6" i="3"/>
  <c r="K5" i="3"/>
  <c r="K7" i="3"/>
  <c r="N10" i="3" l="1"/>
  <c r="O7" i="3"/>
  <c r="D9" i="1"/>
  <c r="D11" i="1" s="1"/>
  <c r="F9" i="1"/>
  <c r="F11" i="1" s="1"/>
  <c r="M10" i="3"/>
  <c r="F4" i="1"/>
  <c r="E4" i="1"/>
  <c r="E14" i="2"/>
  <c r="O6" i="3" l="1"/>
  <c r="O10" i="3" s="1"/>
  <c r="O8" i="3"/>
  <c r="O9" i="3"/>
  <c r="O5" i="3"/>
  <c r="G4" i="1"/>
  <c r="G7" i="1"/>
  <c r="G8" i="1"/>
  <c r="G12" i="1" s="1"/>
  <c r="G6" i="1"/>
  <c r="I8" i="1" l="1"/>
  <c r="G9" i="1"/>
  <c r="G11" i="1" s="1"/>
  <c r="H4" i="1" s="1"/>
  <c r="I10" i="1"/>
  <c r="I4" i="1"/>
  <c r="H9" i="1" l="1"/>
  <c r="I12" i="1"/>
  <c r="H10" i="1" l="1"/>
  <c r="H11" i="1" l="1"/>
</calcChain>
</file>

<file path=xl/sharedStrings.xml><?xml version="1.0" encoding="utf-8"?>
<sst xmlns="http://schemas.openxmlformats.org/spreadsheetml/2006/main" count="75" uniqueCount="49">
  <si>
    <t>Category</t>
  </si>
  <si>
    <t>Total</t>
  </si>
  <si>
    <t>%</t>
  </si>
  <si>
    <t>Total Innovation Projects</t>
  </si>
  <si>
    <t>Allocated Funds</t>
  </si>
  <si>
    <t>AC Level 2</t>
  </si>
  <si>
    <t>Make Ready</t>
  </si>
  <si>
    <t>DC Fast</t>
  </si>
  <si>
    <t>Customer Incentive Awards</t>
  </si>
  <si>
    <t>Total incentives</t>
  </si>
  <si>
    <t>Company owned sites</t>
  </si>
  <si>
    <t>% (w/make-ready only)</t>
  </si>
  <si>
    <t>Total w/ Make Ready only</t>
  </si>
  <si>
    <t>Location</t>
  </si>
  <si>
    <t>Status</t>
  </si>
  <si>
    <t># of  Ports</t>
  </si>
  <si>
    <t>Cost</t>
  </si>
  <si>
    <t>Vernal</t>
  </si>
  <si>
    <t>Operating</t>
  </si>
  <si>
    <t>Kimball</t>
  </si>
  <si>
    <t>Olympus</t>
  </si>
  <si>
    <t>Moab</t>
  </si>
  <si>
    <t>Layton</t>
  </si>
  <si>
    <t>Ivie Creek</t>
  </si>
  <si>
    <t>Ogden</t>
  </si>
  <si>
    <t>Orem</t>
  </si>
  <si>
    <t>Construction</t>
  </si>
  <si>
    <t>Coalville</t>
  </si>
  <si>
    <t>Engineering Design</t>
  </si>
  <si>
    <t>Draper</t>
  </si>
  <si>
    <t>Operating*</t>
  </si>
  <si>
    <t>*Became operational in 2025</t>
  </si>
  <si>
    <t>Awarded</t>
  </si>
  <si>
    <t>Paid</t>
  </si>
  <si>
    <t>Type</t>
  </si>
  <si>
    <t xml:space="preserve">Project </t>
  </si>
  <si>
    <t>Proposed Amount</t>
  </si>
  <si>
    <t>Awarded Amount</t>
  </si>
  <si>
    <t>REVIVE</t>
  </si>
  <si>
    <t>SuperTruck</t>
  </si>
  <si>
    <t>Intelligent Integration</t>
  </si>
  <si>
    <t>Innovation Projects</t>
  </si>
  <si>
    <t xml:space="preserve">Total </t>
  </si>
  <si>
    <t>% of Total</t>
  </si>
  <si>
    <t>Innovation and Partnerships</t>
  </si>
  <si>
    <t>Make-Ready</t>
  </si>
  <si>
    <t>Company Owned</t>
  </si>
  <si>
    <t>Table 1 - Awarded vs. Paid Allocation</t>
  </si>
  <si>
    <t>DPU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</si>
</sst>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Aptos Narrow"/>
      <family val="2"/>
    </font>
    <font>
      <sz val="11"/>
      <color theme="1"/>
      <name val="Aptos Narrow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FF0000"/>
      <name val="Aptos Narrow"/>
      <family val="2"/>
      <scheme val="minor"/>
    </font>
    <font>
      <b/>
      <sz val="11.5"/>
      <color theme="1"/>
      <name val="Arial"/>
      <family val="2"/>
    </font>
    <font>
      <sz val="11.5"/>
      <color theme="1"/>
      <name val="Arial"/>
      <family val="2"/>
    </font>
    <font>
      <sz val="11.5"/>
      <name val="Arial"/>
      <family val="2"/>
    </font>
    <font>
      <b/>
      <sz val="11.5"/>
      <name val="Arial"/>
      <family val="2"/>
    </font>
    <font>
      <sz val="11.5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rgb="FFD0D0D0"/>
        <bgColor rgb="FF000000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2">
    <xf numFmtId="0" fontId="0" fillId="0" borderId="0" xfId="0"/>
    <xf numFmtId="164" fontId="4" fillId="0" borderId="5" xfId="0" applyNumberFormat="1" applyFont="1" applyBorder="1"/>
    <xf numFmtId="0" fontId="5" fillId="4" borderId="21" xfId="0" applyFont="1" applyFill="1" applyBorder="1" applyAlignment="1">
      <alignment horizontal="center"/>
    </xf>
    <xf numFmtId="0" fontId="5" fillId="4" borderId="22" xfId="0" applyFont="1" applyFill="1" applyBorder="1" applyAlignment="1">
      <alignment horizontal="center"/>
    </xf>
    <xf numFmtId="0" fontId="5" fillId="4" borderId="23" xfId="0" applyFont="1" applyFill="1" applyBorder="1" applyAlignment="1">
      <alignment horizontal="center"/>
    </xf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165" fontId="6" fillId="0" borderId="5" xfId="3" applyNumberFormat="1" applyFont="1" applyFill="1" applyBorder="1" applyAlignment="1"/>
    <xf numFmtId="0" fontId="0" fillId="0" borderId="5" xfId="0" applyBorder="1"/>
    <xf numFmtId="0" fontId="0" fillId="0" borderId="5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6" fillId="0" borderId="16" xfId="0" applyFont="1" applyBorder="1"/>
    <xf numFmtId="165" fontId="0" fillId="0" borderId="5" xfId="0" applyNumberFormat="1" applyBorder="1"/>
    <xf numFmtId="164" fontId="4" fillId="0" borderId="0" xfId="0" applyNumberFormat="1" applyFont="1"/>
    <xf numFmtId="0" fontId="3" fillId="2" borderId="5" xfId="0" applyFont="1" applyFill="1" applyBorder="1" applyAlignment="1">
      <alignment horizontal="center"/>
    </xf>
    <xf numFmtId="6" fontId="4" fillId="0" borderId="5" xfId="0" applyNumberFormat="1" applyFont="1" applyBorder="1"/>
    <xf numFmtId="164" fontId="4" fillId="0" borderId="5" xfId="1" applyNumberFormat="1" applyFont="1" applyFill="1" applyBorder="1" applyAlignment="1">
      <alignment horizontal="left"/>
    </xf>
    <xf numFmtId="0" fontId="4" fillId="0" borderId="3" xfId="0" applyFont="1" applyBorder="1" applyAlignment="1">
      <alignment horizontal="right" wrapText="1"/>
    </xf>
    <xf numFmtId="0" fontId="4" fillId="0" borderId="18" xfId="0" applyFont="1" applyBorder="1" applyAlignment="1">
      <alignment horizontal="right" wrapText="1"/>
    </xf>
    <xf numFmtId="164" fontId="4" fillId="0" borderId="19" xfId="0" applyNumberFormat="1" applyFont="1" applyBorder="1"/>
    <xf numFmtId="6" fontId="4" fillId="0" borderId="19" xfId="0" applyNumberFormat="1" applyFont="1" applyBorder="1"/>
    <xf numFmtId="164" fontId="4" fillId="0" borderId="19" xfId="1" applyNumberFormat="1" applyFont="1" applyFill="1" applyBorder="1" applyAlignment="1">
      <alignment horizontal="left"/>
    </xf>
    <xf numFmtId="164" fontId="0" fillId="0" borderId="5" xfId="0" applyNumberFormat="1" applyBorder="1" applyAlignment="1">
      <alignment horizontal="center"/>
    </xf>
    <xf numFmtId="0" fontId="2" fillId="3" borderId="5" xfId="0" applyFont="1" applyFill="1" applyBorder="1"/>
    <xf numFmtId="0" fontId="2" fillId="3" borderId="5" xfId="0" applyFont="1" applyFill="1" applyBorder="1" applyAlignment="1">
      <alignment wrapText="1"/>
    </xf>
    <xf numFmtId="6" fontId="0" fillId="0" borderId="5" xfId="0" applyNumberFormat="1" applyBorder="1" applyAlignment="1">
      <alignment horizontal="center" vertical="center"/>
    </xf>
    <xf numFmtId="0" fontId="2" fillId="0" borderId="0" xfId="0" applyFont="1"/>
    <xf numFmtId="0" fontId="9" fillId="2" borderId="27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9" fillId="2" borderId="29" xfId="0" applyFont="1" applyFill="1" applyBorder="1" applyAlignment="1">
      <alignment horizontal="center"/>
    </xf>
    <xf numFmtId="0" fontId="7" fillId="3" borderId="30" xfId="0" applyFont="1" applyFill="1" applyBorder="1" applyAlignment="1">
      <alignment wrapText="1"/>
    </xf>
    <xf numFmtId="0" fontId="8" fillId="0" borderId="24" xfId="0" applyFont="1" applyBorder="1" applyAlignment="1">
      <alignment horizontal="left" wrapText="1" indent="1"/>
    </xf>
    <xf numFmtId="164" fontId="8" fillId="0" borderId="25" xfId="0" applyNumberFormat="1" applyFont="1" applyBorder="1"/>
    <xf numFmtId="164" fontId="8" fillId="0" borderId="0" xfId="1" applyNumberFormat="1" applyFont="1" applyFill="1" applyBorder="1" applyAlignment="1"/>
    <xf numFmtId="9" fontId="8" fillId="0" borderId="25" xfId="2" applyFont="1" applyFill="1" applyBorder="1" applyAlignment="1">
      <alignment horizontal="center"/>
    </xf>
    <xf numFmtId="9" fontId="8" fillId="0" borderId="26" xfId="2" applyFont="1" applyBorder="1" applyAlignment="1">
      <alignment horizontal="center"/>
    </xf>
    <xf numFmtId="0" fontId="8" fillId="0" borderId="3" xfId="0" applyFont="1" applyBorder="1" applyAlignment="1">
      <alignment horizontal="left" wrapText="1" indent="1"/>
    </xf>
    <xf numFmtId="164" fontId="8" fillId="0" borderId="9" xfId="0" applyNumberFormat="1" applyFont="1" applyBorder="1"/>
    <xf numFmtId="164" fontId="8" fillId="0" borderId="5" xfId="1" applyNumberFormat="1" applyFont="1" applyFill="1" applyBorder="1" applyAlignment="1"/>
    <xf numFmtId="9" fontId="8" fillId="0" borderId="5" xfId="2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1" xfId="0" applyFont="1" applyBorder="1" applyAlignment="1">
      <alignment horizontal="right" wrapText="1"/>
    </xf>
    <xf numFmtId="164" fontId="8" fillId="0" borderId="12" xfId="0" applyNumberFormat="1" applyFont="1" applyBorder="1"/>
    <xf numFmtId="164" fontId="8" fillId="0" borderId="13" xfId="1" applyNumberFormat="1" applyFont="1" applyFill="1" applyBorder="1" applyAlignment="1"/>
    <xf numFmtId="9" fontId="8" fillId="0" borderId="13" xfId="2" applyFont="1" applyFill="1" applyBorder="1" applyAlignment="1">
      <alignment horizontal="center"/>
    </xf>
    <xf numFmtId="9" fontId="8" fillId="0" borderId="4" xfId="2" applyFont="1" applyBorder="1" applyAlignment="1">
      <alignment horizontal="center"/>
    </xf>
    <xf numFmtId="0" fontId="8" fillId="0" borderId="11" xfId="0" applyFont="1" applyBorder="1" applyAlignment="1">
      <alignment horizontal="left" wrapText="1" indent="1"/>
    </xf>
    <xf numFmtId="164" fontId="8" fillId="0" borderId="13" xfId="1" applyNumberFormat="1" applyFont="1" applyFill="1" applyBorder="1" applyAlignment="1">
      <alignment horizontal="right"/>
    </xf>
    <xf numFmtId="0" fontId="8" fillId="0" borderId="6" xfId="0" applyFont="1" applyBorder="1" applyAlignment="1">
      <alignment horizontal="left" wrapText="1" indent="1"/>
    </xf>
    <xf numFmtId="164" fontId="8" fillId="0" borderId="10" xfId="0" applyNumberFormat="1" applyFont="1" applyBorder="1"/>
    <xf numFmtId="164" fontId="8" fillId="0" borderId="7" xfId="1" applyNumberFormat="1" applyFont="1" applyFill="1" applyBorder="1" applyAlignment="1"/>
    <xf numFmtId="9" fontId="8" fillId="0" borderId="7" xfId="2" applyFont="1" applyFill="1" applyBorder="1" applyAlignment="1">
      <alignment horizontal="center"/>
    </xf>
    <xf numFmtId="9" fontId="8" fillId="0" borderId="8" xfId="2" applyFont="1" applyBorder="1" applyAlignment="1">
      <alignment horizontal="center"/>
    </xf>
    <xf numFmtId="0" fontId="7" fillId="0" borderId="14" xfId="0" applyFont="1" applyBorder="1" applyAlignment="1">
      <alignment horizontal="left" indent="1"/>
    </xf>
    <xf numFmtId="164" fontId="7" fillId="0" borderId="15" xfId="0" applyNumberFormat="1" applyFont="1" applyBorder="1"/>
    <xf numFmtId="164" fontId="7" fillId="0" borderId="16" xfId="1" applyNumberFormat="1" applyFont="1" applyFill="1" applyBorder="1" applyAlignment="1"/>
    <xf numFmtId="9" fontId="7" fillId="0" borderId="16" xfId="2" applyFont="1" applyFill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left" wrapText="1" indent="1"/>
    </xf>
    <xf numFmtId="0" fontId="7" fillId="0" borderId="19" xfId="0" applyFont="1" applyBorder="1"/>
    <xf numFmtId="164" fontId="7" fillId="0" borderId="19" xfId="0" applyNumberFormat="1" applyFont="1" applyBorder="1"/>
    <xf numFmtId="9" fontId="7" fillId="0" borderId="20" xfId="0" applyNumberFormat="1" applyFont="1" applyBorder="1" applyAlignment="1">
      <alignment horizontal="center"/>
    </xf>
    <xf numFmtId="164" fontId="0" fillId="0" borderId="0" xfId="0" applyNumberFormat="1"/>
    <xf numFmtId="0" fontId="10" fillId="0" borderId="0" xfId="0" applyFont="1"/>
    <xf numFmtId="0" fontId="4" fillId="0" borderId="0" xfId="0" applyFont="1" applyAlignment="1">
      <alignment horizontal="right" wrapText="1"/>
    </xf>
    <xf numFmtId="6" fontId="4" fillId="0" borderId="0" xfId="0" applyNumberFormat="1" applyFont="1"/>
    <xf numFmtId="164" fontId="4" fillId="0" borderId="0" xfId="1" applyNumberFormat="1" applyFont="1" applyFill="1" applyBorder="1" applyAlignment="1">
      <alignment horizontal="left"/>
    </xf>
    <xf numFmtId="9" fontId="0" fillId="0" borderId="0" xfId="0" applyNumberFormat="1" applyAlignment="1">
      <alignment vertical="center"/>
    </xf>
    <xf numFmtId="9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0" fillId="0" borderId="0" xfId="0" applyNumberFormat="1"/>
    <xf numFmtId="0" fontId="3" fillId="2" borderId="33" xfId="0" applyFont="1" applyFill="1" applyBorder="1" applyAlignment="1">
      <alignment horizontal="center"/>
    </xf>
    <xf numFmtId="164" fontId="0" fillId="0" borderId="33" xfId="0" applyNumberFormat="1" applyBorder="1"/>
    <xf numFmtId="164" fontId="0" fillId="0" borderId="34" xfId="0" applyNumberFormat="1" applyBorder="1"/>
    <xf numFmtId="0" fontId="12" fillId="0" borderId="35" xfId="0" applyFont="1" applyBorder="1" applyAlignment="1">
      <alignment horizontal="center"/>
    </xf>
    <xf numFmtId="0" fontId="13" fillId="0" borderId="36" xfId="0" applyFont="1" applyBorder="1"/>
    <xf numFmtId="0" fontId="12" fillId="0" borderId="37" xfId="0" applyFont="1" applyBorder="1"/>
    <xf numFmtId="0" fontId="14" fillId="2" borderId="38" xfId="0" applyFont="1" applyFill="1" applyBorder="1" applyAlignment="1">
      <alignment horizontal="center"/>
    </xf>
    <xf numFmtId="0" fontId="12" fillId="0" borderId="37" xfId="0" applyFont="1" applyBorder="1" applyAlignment="1">
      <alignment horizontal="right" indent="1"/>
    </xf>
    <xf numFmtId="9" fontId="13" fillId="0" borderId="38" xfId="0" applyNumberFormat="1" applyFont="1" applyBorder="1" applyAlignment="1">
      <alignment horizontal="center"/>
    </xf>
    <xf numFmtId="0" fontId="13" fillId="0" borderId="37" xfId="0" applyFont="1" applyBorder="1" applyAlignment="1">
      <alignment horizontal="right" indent="1"/>
    </xf>
    <xf numFmtId="9" fontId="13" fillId="0" borderId="39" xfId="0" applyNumberFormat="1" applyFont="1" applyBorder="1" applyAlignment="1">
      <alignment horizontal="center"/>
    </xf>
    <xf numFmtId="0" fontId="15" fillId="0" borderId="40" xfId="0" applyFont="1" applyBorder="1" applyAlignment="1">
      <alignment horizontal="right" indent="1"/>
    </xf>
    <xf numFmtId="9" fontId="13" fillId="0" borderId="41" xfId="0" applyNumberFormat="1" applyFont="1" applyBorder="1" applyAlignment="1">
      <alignment horizontal="center"/>
    </xf>
    <xf numFmtId="0" fontId="14" fillId="2" borderId="42" xfId="0" applyFont="1" applyFill="1" applyBorder="1" applyAlignment="1">
      <alignment horizontal="center"/>
    </xf>
    <xf numFmtId="164" fontId="13" fillId="0" borderId="31" xfId="0" applyNumberFormat="1" applyFont="1" applyBorder="1"/>
    <xf numFmtId="164" fontId="13" fillId="0" borderId="43" xfId="0" applyNumberFormat="1" applyFont="1" applyBorder="1"/>
    <xf numFmtId="164" fontId="13" fillId="0" borderId="44" xfId="0" applyNumberFormat="1" applyFont="1" applyBorder="1"/>
    <xf numFmtId="0" fontId="13" fillId="0" borderId="2" xfId="0" applyFont="1" applyBorder="1" applyAlignment="1">
      <alignment horizontal="center"/>
    </xf>
    <xf numFmtId="0" fontId="14" fillId="2" borderId="16" xfId="0" applyFont="1" applyFill="1" applyBorder="1" applyAlignment="1">
      <alignment horizontal="center"/>
    </xf>
    <xf numFmtId="164" fontId="13" fillId="0" borderId="16" xfId="0" applyNumberFormat="1" applyFont="1" applyBorder="1"/>
    <xf numFmtId="164" fontId="13" fillId="0" borderId="25" xfId="0" applyNumberFormat="1" applyFont="1" applyBorder="1"/>
    <xf numFmtId="164" fontId="13" fillId="0" borderId="45" xfId="0" applyNumberFormat="1" applyFont="1" applyBorder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22" xfId="0" applyBorder="1" applyAlignment="1">
      <alignment horizontal="center"/>
    </xf>
    <xf numFmtId="0" fontId="11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C4B41-1F9C-4BFC-A507-13501E477191}">
  <dimension ref="C2:K12"/>
  <sheetViews>
    <sheetView showGridLines="0" workbookViewId="0">
      <selection activeCell="E6" sqref="E6"/>
    </sheetView>
  </sheetViews>
  <sheetFormatPr defaultRowHeight="15" x14ac:dyDescent="0.25"/>
  <cols>
    <col min="3" max="3" width="16.42578125" customWidth="1"/>
    <col min="4" max="5" width="12.28515625" bestFit="1" customWidth="1"/>
    <col min="6" max="6" width="12.42578125" bestFit="1" customWidth="1"/>
    <col min="7" max="7" width="13.42578125" bestFit="1" customWidth="1"/>
    <col min="9" max="9" width="11.85546875" customWidth="1"/>
    <col min="11" max="11" width="9.7109375" bestFit="1" customWidth="1"/>
  </cols>
  <sheetData>
    <row r="2" spans="3:11" ht="15.75" thickBot="1" x14ac:dyDescent="0.3">
      <c r="C2" s="93" t="s">
        <v>4</v>
      </c>
      <c r="D2" s="94"/>
      <c r="E2" s="94"/>
      <c r="F2" s="94"/>
      <c r="G2" s="94"/>
      <c r="H2" s="94"/>
      <c r="I2" s="94"/>
    </row>
    <row r="3" spans="3:11" ht="45.75" thickBot="1" x14ac:dyDescent="0.3">
      <c r="C3" s="27" t="s">
        <v>0</v>
      </c>
      <c r="D3" s="28">
        <v>2022</v>
      </c>
      <c r="E3" s="28">
        <v>2023</v>
      </c>
      <c r="F3" s="28">
        <v>2024</v>
      </c>
      <c r="G3" s="29" t="s">
        <v>1</v>
      </c>
      <c r="H3" s="29" t="s">
        <v>2</v>
      </c>
      <c r="I3" s="30" t="s">
        <v>11</v>
      </c>
    </row>
    <row r="4" spans="3:11" ht="29.25" x14ac:dyDescent="0.25">
      <c r="C4" s="31" t="s">
        <v>10</v>
      </c>
      <c r="D4" s="32"/>
      <c r="E4" s="32">
        <f>SUM('Company Owned'!E4:E7)</f>
        <v>6263676</v>
      </c>
      <c r="F4" s="32">
        <f>SUM('Company Owned'!E8:E13)</f>
        <v>8895467</v>
      </c>
      <c r="G4" s="33">
        <f>SUM(E4:F4)</f>
        <v>15159143</v>
      </c>
      <c r="H4" s="34">
        <f>G4/$G$11</f>
        <v>0.45039973880306061</v>
      </c>
      <c r="I4" s="35">
        <f>G4/($G$12)</f>
        <v>0.48782558033414025</v>
      </c>
      <c r="K4" s="13"/>
    </row>
    <row r="5" spans="3:11" ht="43.5" x14ac:dyDescent="0.25">
      <c r="C5" s="36" t="s">
        <v>8</v>
      </c>
      <c r="D5" s="37"/>
      <c r="E5" s="37"/>
      <c r="F5" s="37"/>
      <c r="G5" s="38"/>
      <c r="H5" s="39"/>
      <c r="I5" s="40"/>
    </row>
    <row r="6" spans="3:11" x14ac:dyDescent="0.25">
      <c r="C6" s="41" t="s">
        <v>5</v>
      </c>
      <c r="D6" s="42">
        <f>'Customer Incentives'!D5</f>
        <v>95214.1</v>
      </c>
      <c r="E6" s="42">
        <f>'Customer Incentives'!F5</f>
        <v>291202.43</v>
      </c>
      <c r="F6" s="42">
        <f>'Customer Incentives'!H5</f>
        <v>364368</v>
      </c>
      <c r="G6" s="43">
        <f>SUM(D6:F6)</f>
        <v>750784.53</v>
      </c>
      <c r="H6" s="44"/>
      <c r="I6" s="40"/>
    </row>
    <row r="7" spans="3:11" x14ac:dyDescent="0.25">
      <c r="C7" s="41" t="s">
        <v>7</v>
      </c>
      <c r="D7" s="42">
        <f>'Customer Incentives'!D6</f>
        <v>429710</v>
      </c>
      <c r="E7" s="42">
        <f>'Customer Incentives'!F6</f>
        <v>1215075</v>
      </c>
      <c r="F7" s="42">
        <f>'Customer Incentives'!H6</f>
        <v>186592.7</v>
      </c>
      <c r="G7" s="43">
        <f t="shared" ref="G7:G8" si="0">SUM(D7:F7)</f>
        <v>1831377.7</v>
      </c>
      <c r="H7" s="44"/>
      <c r="I7" s="40"/>
    </row>
    <row r="8" spans="3:11" x14ac:dyDescent="0.25">
      <c r="C8" s="41" t="s">
        <v>6</v>
      </c>
      <c r="D8" s="42">
        <f>'Customer Incentives'!D7</f>
        <v>3309415</v>
      </c>
      <c r="E8" s="42">
        <f>'Customer Incentives'!F7</f>
        <v>4153892.34</v>
      </c>
      <c r="F8" s="42">
        <f>'Customer Incentives'!H7</f>
        <v>5352474</v>
      </c>
      <c r="G8" s="43">
        <f t="shared" si="0"/>
        <v>12815781.34</v>
      </c>
      <c r="H8" s="44"/>
      <c r="I8" s="45">
        <f>G8/($G$12)</f>
        <v>0.41241552834622286</v>
      </c>
    </row>
    <row r="9" spans="3:11" ht="15" customHeight="1" x14ac:dyDescent="0.25">
      <c r="C9" s="46" t="s">
        <v>9</v>
      </c>
      <c r="D9" s="42">
        <f>SUM(D6:D8)</f>
        <v>3834339.1</v>
      </c>
      <c r="E9" s="42">
        <f t="shared" ref="E9:F9" si="1">SUM(E6:E8)</f>
        <v>5660169.7699999996</v>
      </c>
      <c r="F9" s="42">
        <f t="shared" si="1"/>
        <v>5903434.7000000002</v>
      </c>
      <c r="G9" s="47">
        <f>SUM(G6:G8)</f>
        <v>15397943.57</v>
      </c>
      <c r="H9" s="44">
        <f>G9/$G$11</f>
        <v>0.45749484400485352</v>
      </c>
      <c r="I9" s="40"/>
    </row>
    <row r="10" spans="3:11" ht="30" customHeight="1" thickBot="1" x14ac:dyDescent="0.3">
      <c r="C10" s="48" t="s">
        <v>3</v>
      </c>
      <c r="D10" s="49"/>
      <c r="E10" s="49"/>
      <c r="F10" s="49">
        <f>Innovation!E5+Innovation!E6</f>
        <v>3100000</v>
      </c>
      <c r="G10" s="50">
        <v>3100000</v>
      </c>
      <c r="H10" s="51">
        <f t="shared" ref="H10" si="2">G10/$G$11</f>
        <v>9.2105417192085856E-2</v>
      </c>
      <c r="I10" s="52">
        <f>G10/($G$12)</f>
        <v>9.9758891319636916E-2</v>
      </c>
    </row>
    <row r="11" spans="3:11" ht="15.75" thickTop="1" x14ac:dyDescent="0.25">
      <c r="C11" s="53" t="s">
        <v>1</v>
      </c>
      <c r="D11" s="54">
        <f>SUM(D4,D9,D10)</f>
        <v>3834339.1</v>
      </c>
      <c r="E11" s="54">
        <f t="shared" ref="E11:F11" si="3">SUM(E4,E9,E10)</f>
        <v>11923845.77</v>
      </c>
      <c r="F11" s="54">
        <f t="shared" si="3"/>
        <v>17898901.699999999</v>
      </c>
      <c r="G11" s="55">
        <f>SUM(G4,G9,G10)</f>
        <v>33657086.57</v>
      </c>
      <c r="H11" s="56">
        <f>SUM(H4:H10)</f>
        <v>1</v>
      </c>
      <c r="I11" s="57"/>
    </row>
    <row r="12" spans="3:11" ht="30.75" thickBot="1" x14ac:dyDescent="0.3">
      <c r="C12" s="58" t="s">
        <v>12</v>
      </c>
      <c r="D12" s="59"/>
      <c r="E12" s="59"/>
      <c r="F12" s="59"/>
      <c r="G12" s="60">
        <f>G4+G8+G10</f>
        <v>31074924.34</v>
      </c>
      <c r="H12" s="59"/>
      <c r="I12" s="61">
        <f>SUM(I4:I10)</f>
        <v>1</v>
      </c>
    </row>
  </sheetData>
  <mergeCells count="1">
    <mergeCell ref="C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8C954-5EB7-4019-B9A9-DD0F3A326473}">
  <dimension ref="C2:P11"/>
  <sheetViews>
    <sheetView showGridLines="0" tabSelected="1" workbookViewId="0">
      <selection activeCell="M19" sqref="M19"/>
    </sheetView>
  </sheetViews>
  <sheetFormatPr defaultRowHeight="15" x14ac:dyDescent="0.25"/>
  <cols>
    <col min="3" max="3" width="12.85546875" customWidth="1"/>
    <col min="4" max="4" width="11.7109375" customWidth="1"/>
    <col min="5" max="5" width="11.28515625" customWidth="1"/>
    <col min="6" max="6" width="11.140625" customWidth="1"/>
    <col min="7" max="7" width="9.7109375" customWidth="1"/>
    <col min="8" max="9" width="11.85546875" customWidth="1"/>
    <col min="10" max="10" width="14.7109375" customWidth="1"/>
    <col min="11" max="11" width="10.140625" bestFit="1" customWidth="1"/>
    <col min="12" max="12" width="28.7109375" customWidth="1"/>
    <col min="13" max="13" width="12.7109375" customWidth="1"/>
    <col min="14" max="14" width="12.5703125" customWidth="1"/>
    <col min="15" max="15" width="10" customWidth="1"/>
  </cols>
  <sheetData>
    <row r="2" spans="3:16" ht="15.75" thickBot="1" x14ac:dyDescent="0.3">
      <c r="L2" s="96" t="s">
        <v>47</v>
      </c>
      <c r="M2" s="96"/>
      <c r="N2" s="96"/>
      <c r="O2" s="96"/>
    </row>
    <row r="3" spans="3:16" x14ac:dyDescent="0.25">
      <c r="C3" s="97" t="s">
        <v>34</v>
      </c>
      <c r="D3" s="99">
        <v>2022</v>
      </c>
      <c r="E3" s="99"/>
      <c r="F3" s="100">
        <v>2023</v>
      </c>
      <c r="G3" s="100"/>
      <c r="H3" s="100">
        <v>2024</v>
      </c>
      <c r="I3" s="100"/>
      <c r="J3" s="100" t="s">
        <v>1</v>
      </c>
      <c r="K3" s="101"/>
      <c r="L3" s="74" t="s">
        <v>34</v>
      </c>
      <c r="M3" s="88" t="s">
        <v>1</v>
      </c>
      <c r="N3" s="88" t="s">
        <v>42</v>
      </c>
      <c r="O3" s="75" t="s">
        <v>43</v>
      </c>
    </row>
    <row r="4" spans="3:16" x14ac:dyDescent="0.25">
      <c r="C4" s="98"/>
      <c r="D4" s="14" t="s">
        <v>32</v>
      </c>
      <c r="E4" s="14" t="s">
        <v>33</v>
      </c>
      <c r="F4" s="14" t="s">
        <v>32</v>
      </c>
      <c r="G4" s="14" t="s">
        <v>33</v>
      </c>
      <c r="H4" s="14" t="s">
        <v>32</v>
      </c>
      <c r="I4" s="14" t="s">
        <v>33</v>
      </c>
      <c r="J4" s="14" t="s">
        <v>32</v>
      </c>
      <c r="K4" s="71" t="s">
        <v>33</v>
      </c>
      <c r="L4" s="76"/>
      <c r="M4" s="84" t="s">
        <v>32</v>
      </c>
      <c r="N4" s="89" t="s">
        <v>33</v>
      </c>
      <c r="O4" s="77" t="s">
        <v>33</v>
      </c>
    </row>
    <row r="5" spans="3:16" x14ac:dyDescent="0.25">
      <c r="C5" s="17" t="s">
        <v>5</v>
      </c>
      <c r="D5" s="1">
        <v>95214.1</v>
      </c>
      <c r="E5" s="15">
        <v>106744</v>
      </c>
      <c r="F5" s="1">
        <v>291202.43</v>
      </c>
      <c r="G5" s="1">
        <v>251285</v>
      </c>
      <c r="H5" s="1">
        <v>364368</v>
      </c>
      <c r="I5" s="15">
        <v>189203</v>
      </c>
      <c r="J5" s="16">
        <v>750784.53</v>
      </c>
      <c r="K5" s="72">
        <f t="shared" ref="K5" si="0">SUM(E5,G5,I5)</f>
        <v>547232</v>
      </c>
      <c r="L5" s="78" t="s">
        <v>5</v>
      </c>
      <c r="M5" s="85">
        <f t="shared" ref="M5:N7" si="1">D5+F5+H5</f>
        <v>750784.53</v>
      </c>
      <c r="N5" s="90">
        <f t="shared" si="1"/>
        <v>547232</v>
      </c>
      <c r="O5" s="79">
        <f>N5/$N$10</f>
        <v>2.8902293627052759E-2</v>
      </c>
      <c r="P5" s="68"/>
    </row>
    <row r="6" spans="3:16" x14ac:dyDescent="0.25">
      <c r="C6" s="17" t="s">
        <v>7</v>
      </c>
      <c r="D6" s="1">
        <v>429710</v>
      </c>
      <c r="E6" s="1">
        <v>0</v>
      </c>
      <c r="F6" s="1">
        <v>1215075</v>
      </c>
      <c r="G6" s="1">
        <v>385578</v>
      </c>
      <c r="H6" s="1">
        <v>186592.7</v>
      </c>
      <c r="I6" s="15">
        <v>192292.65</v>
      </c>
      <c r="J6" s="16">
        <v>1831377.7</v>
      </c>
      <c r="K6" s="72">
        <f>SUM(E6,G6,I6)</f>
        <v>577870.65</v>
      </c>
      <c r="L6" s="78" t="s">
        <v>7</v>
      </c>
      <c r="M6" s="85">
        <f t="shared" si="1"/>
        <v>1831377.7</v>
      </c>
      <c r="N6" s="90">
        <f t="shared" si="1"/>
        <v>577870.65</v>
      </c>
      <c r="O6" s="79">
        <f>N6/$N$10</f>
        <v>3.0520487114707905E-2</v>
      </c>
      <c r="P6" s="69"/>
    </row>
    <row r="7" spans="3:16" ht="15" customHeight="1" thickBot="1" x14ac:dyDescent="0.3">
      <c r="C7" s="18" t="s">
        <v>6</v>
      </c>
      <c r="D7" s="19">
        <v>3309415</v>
      </c>
      <c r="E7" s="19">
        <v>0</v>
      </c>
      <c r="F7" s="19">
        <v>4153892.34</v>
      </c>
      <c r="G7" s="19">
        <v>746485</v>
      </c>
      <c r="H7" s="19">
        <v>5352474</v>
      </c>
      <c r="I7" s="20">
        <v>1903130</v>
      </c>
      <c r="J7" s="21">
        <v>12815781.34</v>
      </c>
      <c r="K7" s="73">
        <f>SUM(E7,G7,I7)</f>
        <v>2649615</v>
      </c>
      <c r="L7" s="78" t="s">
        <v>45</v>
      </c>
      <c r="M7" s="85">
        <f t="shared" si="1"/>
        <v>12815781.34</v>
      </c>
      <c r="N7" s="90">
        <f t="shared" si="1"/>
        <v>2649615</v>
      </c>
      <c r="O7" s="79">
        <f>N7/$N$10</f>
        <v>0.13994055670838584</v>
      </c>
      <c r="P7" s="69"/>
    </row>
    <row r="8" spans="3:16" x14ac:dyDescent="0.25">
      <c r="C8" s="64"/>
      <c r="D8" s="13"/>
      <c r="E8" s="13"/>
      <c r="F8" s="13"/>
      <c r="G8" s="13"/>
      <c r="H8" s="13"/>
      <c r="I8" s="65"/>
      <c r="J8" s="66"/>
      <c r="K8" s="62"/>
      <c r="L8" s="80" t="s">
        <v>44</v>
      </c>
      <c r="M8" s="85">
        <v>3100000</v>
      </c>
      <c r="N8" s="90">
        <v>0</v>
      </c>
      <c r="O8" s="79">
        <f>N8/$N$10</f>
        <v>0</v>
      </c>
      <c r="P8" s="67"/>
    </row>
    <row r="9" spans="3:16" x14ac:dyDescent="0.25">
      <c r="K9" s="63"/>
      <c r="L9" s="80" t="s">
        <v>46</v>
      </c>
      <c r="M9" s="86">
        <f>'Company Owned'!E14</f>
        <v>15159143</v>
      </c>
      <c r="N9" s="91">
        <f>'Company Owned'!E14</f>
        <v>15159143</v>
      </c>
      <c r="O9" s="81">
        <f>N9/$N$10</f>
        <v>0.80063666254985355</v>
      </c>
    </row>
    <row r="10" spans="3:16" ht="15.75" thickBot="1" x14ac:dyDescent="0.3">
      <c r="K10" s="62"/>
      <c r="L10" s="82"/>
      <c r="M10" s="87">
        <f>SUM(M5:M9)</f>
        <v>33657086.57</v>
      </c>
      <c r="N10" s="92">
        <f>SUM(N5:N9)</f>
        <v>18933860.649999999</v>
      </c>
      <c r="O10" s="83">
        <f>SUM(O5:O9)</f>
        <v>1</v>
      </c>
    </row>
    <row r="11" spans="3:16" x14ac:dyDescent="0.25">
      <c r="L11" s="95" t="s">
        <v>48</v>
      </c>
      <c r="M11" s="95"/>
      <c r="N11" s="95"/>
      <c r="O11" s="95"/>
    </row>
  </sheetData>
  <mergeCells count="7">
    <mergeCell ref="L11:O11"/>
    <mergeCell ref="L2:O2"/>
    <mergeCell ref="C3:C4"/>
    <mergeCell ref="D3:E3"/>
    <mergeCell ref="F3:G3"/>
    <mergeCell ref="H3:I3"/>
    <mergeCell ref="J3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A4437-B7A4-4F0B-AD0D-6CD3A0BB52BB}">
  <dimension ref="B2:E16"/>
  <sheetViews>
    <sheetView workbookViewId="0">
      <selection activeCell="I20" sqref="I20"/>
    </sheetView>
  </sheetViews>
  <sheetFormatPr defaultRowHeight="15" x14ac:dyDescent="0.25"/>
  <cols>
    <col min="2" max="2" width="15.140625" customWidth="1"/>
    <col min="3" max="3" width="16.140625" bestFit="1" customWidth="1"/>
    <col min="5" max="5" width="13.140625" customWidth="1"/>
  </cols>
  <sheetData>
    <row r="2" spans="2:5" ht="15.75" thickBot="1" x14ac:dyDescent="0.3"/>
    <row r="3" spans="2:5" x14ac:dyDescent="0.25">
      <c r="B3" s="2" t="s">
        <v>13</v>
      </c>
      <c r="C3" s="3" t="s">
        <v>14</v>
      </c>
      <c r="D3" s="3" t="s">
        <v>15</v>
      </c>
      <c r="E3" s="4" t="s">
        <v>16</v>
      </c>
    </row>
    <row r="4" spans="2:5" x14ac:dyDescent="0.25">
      <c r="B4" s="5" t="s">
        <v>17</v>
      </c>
      <c r="C4" s="5" t="s">
        <v>18</v>
      </c>
      <c r="D4" s="6">
        <v>6</v>
      </c>
      <c r="E4" s="7">
        <v>1356370</v>
      </c>
    </row>
    <row r="5" spans="2:5" x14ac:dyDescent="0.25">
      <c r="B5" s="5" t="s">
        <v>19</v>
      </c>
      <c r="C5" s="5" t="s">
        <v>18</v>
      </c>
      <c r="D5" s="6">
        <v>4</v>
      </c>
      <c r="E5" s="7">
        <v>1077698</v>
      </c>
    </row>
    <row r="6" spans="2:5" x14ac:dyDescent="0.25">
      <c r="B6" s="5" t="s">
        <v>20</v>
      </c>
      <c r="C6" s="5" t="s">
        <v>18</v>
      </c>
      <c r="D6" s="6">
        <v>4</v>
      </c>
      <c r="E6" s="7">
        <v>1294797</v>
      </c>
    </row>
    <row r="7" spans="2:5" x14ac:dyDescent="0.25">
      <c r="B7" s="5" t="s">
        <v>21</v>
      </c>
      <c r="C7" s="5" t="s">
        <v>18</v>
      </c>
      <c r="D7" s="6">
        <v>8</v>
      </c>
      <c r="E7" s="7">
        <v>2534811</v>
      </c>
    </row>
    <row r="8" spans="2:5" x14ac:dyDescent="0.25">
      <c r="B8" s="5" t="s">
        <v>22</v>
      </c>
      <c r="C8" s="5" t="s">
        <v>30</v>
      </c>
      <c r="D8" s="6">
        <v>6</v>
      </c>
      <c r="E8" s="7">
        <v>1597631</v>
      </c>
    </row>
    <row r="9" spans="2:5" x14ac:dyDescent="0.25">
      <c r="B9" s="5" t="s">
        <v>23</v>
      </c>
      <c r="C9" s="5" t="s">
        <v>30</v>
      </c>
      <c r="D9" s="6">
        <v>4</v>
      </c>
      <c r="E9" s="7">
        <v>1515492</v>
      </c>
    </row>
    <row r="10" spans="2:5" x14ac:dyDescent="0.25">
      <c r="B10" s="5" t="s">
        <v>24</v>
      </c>
      <c r="C10" s="5" t="s">
        <v>30</v>
      </c>
      <c r="D10" s="6">
        <v>8</v>
      </c>
      <c r="E10" s="7">
        <v>1639789</v>
      </c>
    </row>
    <row r="11" spans="2:5" x14ac:dyDescent="0.25">
      <c r="B11" s="5" t="s">
        <v>25</v>
      </c>
      <c r="C11" s="5" t="s">
        <v>26</v>
      </c>
      <c r="D11" s="6">
        <v>4</v>
      </c>
      <c r="E11" s="7">
        <v>1271500</v>
      </c>
    </row>
    <row r="12" spans="2:5" x14ac:dyDescent="0.25">
      <c r="B12" s="5" t="s">
        <v>27</v>
      </c>
      <c r="C12" s="5" t="s">
        <v>28</v>
      </c>
      <c r="D12" s="6">
        <v>4</v>
      </c>
      <c r="E12" s="7">
        <v>1271055</v>
      </c>
    </row>
    <row r="13" spans="2:5" x14ac:dyDescent="0.25">
      <c r="B13" s="5" t="s">
        <v>29</v>
      </c>
      <c r="C13" s="5" t="s">
        <v>28</v>
      </c>
      <c r="D13" s="6">
        <v>6</v>
      </c>
      <c r="E13" s="7">
        <v>1600000</v>
      </c>
    </row>
    <row r="14" spans="2:5" x14ac:dyDescent="0.25">
      <c r="B14" s="10" t="s">
        <v>1</v>
      </c>
      <c r="C14" s="8"/>
      <c r="D14" s="8"/>
      <c r="E14" s="12">
        <f>SUM(E4:E13)</f>
        <v>15159143</v>
      </c>
    </row>
    <row r="15" spans="2:5" x14ac:dyDescent="0.25">
      <c r="B15" s="11" t="s">
        <v>31</v>
      </c>
    </row>
    <row r="16" spans="2:5" x14ac:dyDescent="0.25">
      <c r="E16" s="70">
        <f>E14-SUM(E11:E13)</f>
        <v>11016588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7B0F5-F6F5-48E7-A97E-DC9E79A60FE0}">
  <dimension ref="C2:F6"/>
  <sheetViews>
    <sheetView workbookViewId="0">
      <selection activeCell="C2" sqref="C2"/>
    </sheetView>
  </sheetViews>
  <sheetFormatPr defaultRowHeight="15" x14ac:dyDescent="0.25"/>
  <cols>
    <col min="3" max="3" width="19.140625" bestFit="1" customWidth="1"/>
    <col min="4" max="4" width="12.42578125" bestFit="1" customWidth="1"/>
    <col min="5" max="5" width="9.85546875" bestFit="1" customWidth="1"/>
  </cols>
  <sheetData>
    <row r="2" spans="3:6" x14ac:dyDescent="0.25">
      <c r="C2" s="26" t="s">
        <v>41</v>
      </c>
    </row>
    <row r="3" spans="3:6" ht="30" x14ac:dyDescent="0.25">
      <c r="C3" s="23" t="s">
        <v>35</v>
      </c>
      <c r="D3" s="24" t="s">
        <v>36</v>
      </c>
      <c r="E3" s="24" t="s">
        <v>37</v>
      </c>
      <c r="F3" s="23" t="s">
        <v>33</v>
      </c>
    </row>
    <row r="4" spans="3:6" x14ac:dyDescent="0.25">
      <c r="C4" s="8" t="s">
        <v>38</v>
      </c>
      <c r="D4" s="25">
        <v>1000000</v>
      </c>
      <c r="E4" s="9"/>
      <c r="F4" s="9"/>
    </row>
    <row r="5" spans="3:6" x14ac:dyDescent="0.25">
      <c r="C5" s="8" t="s">
        <v>39</v>
      </c>
      <c r="D5" s="22">
        <v>1000000</v>
      </c>
      <c r="E5" s="22">
        <v>1000000</v>
      </c>
      <c r="F5" s="9"/>
    </row>
    <row r="6" spans="3:6" x14ac:dyDescent="0.25">
      <c r="C6" s="8" t="s">
        <v>40</v>
      </c>
      <c r="D6" s="22">
        <v>2100000</v>
      </c>
      <c r="E6" s="22">
        <v>2100000</v>
      </c>
      <c r="F6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Customer Incentives</vt:lpstr>
      <vt:lpstr>Company Owned</vt:lpstr>
      <vt:lpstr>Innovation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Campbell, James (PacifiCorp)</dc:creator>
  <cp:lastModifiedBy>Fred Nass</cp:lastModifiedBy>
  <dcterms:created xsi:type="dcterms:W3CDTF">2025-03-28T15:55:01Z</dcterms:created>
  <dcterms:modified xsi:type="dcterms:W3CDTF">2025-10-03T20:45:16Z</dcterms:modified>
</cp:coreProperties>
</file>