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31748A48-93B8-4682-9E52-00EBFF631715}" xr6:coauthVersionLast="47" xr6:coauthVersionMax="47" xr10:uidLastSave="{00000000-0000-0000-0000-000000000000}"/>
  <bookViews>
    <workbookView xWindow="225" yWindow="480" windowWidth="24315" windowHeight="19875" xr2:uid="{44A7B379-3E2A-41F2-AF24-51EFE1180B84}"/>
  </bookViews>
  <sheets>
    <sheet name="Attach DPU 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G39" i="1" s="1"/>
  <c r="H27" i="1"/>
  <c r="H39" i="1" s="1"/>
  <c r="I27" i="1"/>
  <c r="I39" i="1" s="1"/>
  <c r="J27" i="1"/>
  <c r="K27" i="1"/>
  <c r="L27" i="1"/>
  <c r="M27" i="1"/>
  <c r="N27" i="1"/>
  <c r="O27" i="1"/>
  <c r="C27" i="1"/>
  <c r="F39" i="1"/>
  <c r="E39" i="1"/>
  <c r="J39" i="1"/>
  <c r="O34" i="1"/>
  <c r="L23" i="1"/>
  <c r="L39" i="1" s="1"/>
  <c r="K23" i="1"/>
  <c r="J23" i="1"/>
  <c r="I23" i="1"/>
  <c r="H23" i="1"/>
  <c r="G23" i="1"/>
  <c r="F23" i="1"/>
  <c r="E23" i="1"/>
  <c r="D23" i="1"/>
  <c r="D39" i="1" s="1"/>
  <c r="C23" i="1"/>
  <c r="O22" i="1"/>
  <c r="O21" i="1"/>
  <c r="O20" i="1"/>
  <c r="O19" i="1"/>
  <c r="O17" i="1"/>
  <c r="O16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K39" i="1" l="1"/>
  <c r="C39" i="1"/>
  <c r="C41" i="1" s="1"/>
  <c r="N23" i="1"/>
  <c r="N39" i="1" s="1"/>
  <c r="O23" i="1"/>
  <c r="O39" i="1" s="1"/>
  <c r="M23" i="1"/>
  <c r="M39" i="1" s="1"/>
  <c r="C43" i="1" l="1"/>
  <c r="C45" i="1" s="1"/>
  <c r="D41" i="1" l="1"/>
  <c r="D43" i="1"/>
  <c r="D45" i="1" l="1"/>
  <c r="E41" i="1" l="1"/>
  <c r="E43" i="1"/>
  <c r="E45" i="1" l="1"/>
  <c r="F41" i="1" l="1"/>
  <c r="F43" i="1"/>
  <c r="F45" i="1" l="1"/>
  <c r="G41" i="1" l="1"/>
  <c r="G43" i="1"/>
  <c r="G45" i="1" l="1"/>
  <c r="H41" i="1" l="1"/>
  <c r="H43" i="1"/>
  <c r="H45" i="1" l="1"/>
  <c r="I41" i="1"/>
  <c r="I43" i="1"/>
  <c r="I45" i="1" s="1"/>
  <c r="J41" i="1" l="1"/>
  <c r="J43" i="1"/>
  <c r="J45" i="1" s="1"/>
  <c r="K41" i="1" l="1"/>
  <c r="K43" i="1"/>
  <c r="K45" i="1" s="1"/>
  <c r="L41" i="1" l="1"/>
  <c r="L43" i="1"/>
  <c r="L45" i="1" s="1"/>
  <c r="M41" i="1" l="1"/>
  <c r="M43" i="1"/>
  <c r="M45" i="1" s="1"/>
  <c r="N41" i="1" l="1"/>
  <c r="N43" i="1"/>
  <c r="N45" i="1" l="1"/>
  <c r="O43" i="1"/>
  <c r="O45" i="1" l="1"/>
  <c r="O41" i="1"/>
</calcChain>
</file>

<file path=xl/sharedStrings.xml><?xml version="1.0" encoding="utf-8"?>
<sst xmlns="http://schemas.openxmlformats.org/spreadsheetml/2006/main" count="35" uniqueCount="29">
  <si>
    <t>EVIP Accounting</t>
  </si>
  <si>
    <t>(calendar year 2023)</t>
  </si>
  <si>
    <t>Beginning Balance</t>
  </si>
  <si>
    <t>Ending Balance</t>
  </si>
  <si>
    <t>CY 2023</t>
  </si>
  <si>
    <t>Total</t>
  </si>
  <si>
    <t>Revenue</t>
  </si>
  <si>
    <t xml:space="preserve">Schedule 198 </t>
  </si>
  <si>
    <t xml:space="preserve">Schedule 60 </t>
  </si>
  <si>
    <t>Total Revenue</t>
  </si>
  <si>
    <t>Expenses</t>
  </si>
  <si>
    <t>RMP Chargers</t>
  </si>
  <si>
    <t>Program Management</t>
  </si>
  <si>
    <t>Marketing</t>
  </si>
  <si>
    <t>Incentive Admin.</t>
  </si>
  <si>
    <t>O&amp;M</t>
  </si>
  <si>
    <t>Warranty</t>
  </si>
  <si>
    <t>Network Services</t>
  </si>
  <si>
    <t>Property Tax</t>
  </si>
  <si>
    <t>Total Expense RMP Chargers</t>
  </si>
  <si>
    <t>Make Ready</t>
  </si>
  <si>
    <t>Charger Incentives</t>
  </si>
  <si>
    <t>Capital Spend</t>
  </si>
  <si>
    <t>Chargers</t>
  </si>
  <si>
    <t>Infrastructure</t>
  </si>
  <si>
    <t>Total Expenses</t>
  </si>
  <si>
    <t>Balance Before Carrying Charge</t>
  </si>
  <si>
    <t>Carrying charge</t>
  </si>
  <si>
    <t>Total Balancing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</si>
</sst>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43" fontId="0" fillId="0" borderId="0" xfId="1" applyFont="1"/>
    <xf numFmtId="0" fontId="4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43" fontId="0" fillId="0" borderId="0" xfId="0" applyNumberFormat="1"/>
    <xf numFmtId="43" fontId="0" fillId="0" borderId="0" xfId="1" applyFont="1" applyFill="1"/>
    <xf numFmtId="0" fontId="4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3" fontId="0" fillId="0" borderId="2" xfId="1" applyFont="1" applyFill="1" applyBorder="1"/>
    <xf numFmtId="43" fontId="0" fillId="0" borderId="2" xfId="1" applyFont="1" applyBorder="1"/>
    <xf numFmtId="43" fontId="4" fillId="0" borderId="2" xfId="0" applyNumberFormat="1" applyFont="1" applyBorder="1"/>
    <xf numFmtId="43" fontId="4" fillId="0" borderId="0" xfId="0" applyNumberFormat="1" applyFont="1"/>
    <xf numFmtId="43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0" xfId="2" applyNumberFormat="1" applyFont="1"/>
    <xf numFmtId="3" fontId="0" fillId="0" borderId="0" xfId="0" applyNumberFormat="1"/>
    <xf numFmtId="0" fontId="0" fillId="0" borderId="0" xfId="0" applyAlignment="1">
      <alignment horizontal="center"/>
    </xf>
    <xf numFmtId="43" fontId="0" fillId="0" borderId="1" xfId="1" applyFont="1" applyFill="1" applyBorder="1"/>
    <xf numFmtId="43" fontId="0" fillId="0" borderId="1" xfId="1" applyFont="1" applyBorder="1"/>
    <xf numFmtId="4" fontId="0" fillId="0" borderId="0" xfId="0" applyNumberForma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4123-1A42-48CD-88AF-632841F9C669}">
  <dimension ref="A1:P48"/>
  <sheetViews>
    <sheetView tabSelected="1" workbookViewId="0"/>
  </sheetViews>
  <sheetFormatPr defaultRowHeight="15" x14ac:dyDescent="0.25"/>
  <cols>
    <col min="1" max="1" width="16.140625" customWidth="1"/>
    <col min="2" max="2" width="20.85546875" bestFit="1" customWidth="1"/>
    <col min="3" max="14" width="14.140625" customWidth="1"/>
    <col min="15" max="15" width="18.140625" bestFit="1" customWidth="1"/>
    <col min="16" max="16" width="13.28515625" bestFit="1" customWidth="1"/>
  </cols>
  <sheetData>
    <row r="1" spans="1:15" x14ac:dyDescent="0.25">
      <c r="A1" s="1" t="s">
        <v>0</v>
      </c>
    </row>
    <row r="2" spans="1:15" x14ac:dyDescent="0.25">
      <c r="A2" t="s">
        <v>1</v>
      </c>
    </row>
    <row r="4" spans="1:15" x14ac:dyDescent="0.25">
      <c r="A4" t="s">
        <v>2</v>
      </c>
      <c r="B4" s="2">
        <v>-5137089.7321587848</v>
      </c>
    </row>
    <row r="5" spans="1:15" x14ac:dyDescent="0.25">
      <c r="A5" t="s">
        <v>3</v>
      </c>
      <c r="B5" s="2">
        <v>-3879770.67</v>
      </c>
    </row>
    <row r="7" spans="1:15" x14ac:dyDescent="0.25">
      <c r="O7" s="3" t="s">
        <v>4</v>
      </c>
    </row>
    <row r="8" spans="1:15" x14ac:dyDescent="0.25">
      <c r="C8" s="4">
        <v>44927</v>
      </c>
      <c r="D8" s="4">
        <v>44958</v>
      </c>
      <c r="E8" s="4">
        <v>44986</v>
      </c>
      <c r="F8" s="4">
        <v>45017</v>
      </c>
      <c r="G8" s="4">
        <v>45047</v>
      </c>
      <c r="H8" s="4">
        <v>45078</v>
      </c>
      <c r="I8" s="4">
        <v>45108</v>
      </c>
      <c r="J8" s="4">
        <v>45139</v>
      </c>
      <c r="K8" s="4">
        <v>45170</v>
      </c>
      <c r="L8" s="4">
        <v>45200</v>
      </c>
      <c r="M8" s="4">
        <v>45231</v>
      </c>
      <c r="N8" s="4">
        <v>45261</v>
      </c>
      <c r="O8" s="4" t="s">
        <v>5</v>
      </c>
    </row>
    <row r="9" spans="1:15" x14ac:dyDescent="0.25">
      <c r="A9" s="5" t="s">
        <v>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5">
      <c r="B10" t="s">
        <v>7</v>
      </c>
      <c r="C10" s="2">
        <v>-473955.5</v>
      </c>
      <c r="D10" s="2">
        <v>-449550.76</v>
      </c>
      <c r="E10" s="2">
        <v>-425384.1</v>
      </c>
      <c r="F10" s="2">
        <v>-411824.25</v>
      </c>
      <c r="G10" s="2">
        <v>-392771.38999999996</v>
      </c>
      <c r="H10" s="2">
        <v>-441338.19</v>
      </c>
      <c r="I10" s="2">
        <v>-608076.3899999999</v>
      </c>
      <c r="J10" s="2">
        <v>-701403.19</v>
      </c>
      <c r="K10" s="2">
        <v>-625079.75</v>
      </c>
      <c r="L10" s="2">
        <v>-463535.08</v>
      </c>
      <c r="M10" s="2">
        <v>-425931.88</v>
      </c>
      <c r="N10" s="2">
        <v>-486927.95</v>
      </c>
      <c r="O10" s="7">
        <v>-5905778.4299999988</v>
      </c>
    </row>
    <row r="11" spans="1:15" x14ac:dyDescent="0.25">
      <c r="B11" t="s">
        <v>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  <row r="12" spans="1:15" x14ac:dyDescent="0.25">
      <c r="A12" s="9" t="s">
        <v>9</v>
      </c>
      <c r="B12" s="10"/>
      <c r="C12" s="11">
        <f>SUM(C10:C11)</f>
        <v>-473955.5</v>
      </c>
      <c r="D12" s="11">
        <f t="shared" ref="D12:N12" si="0">SUM(D10:D11)</f>
        <v>-449550.76</v>
      </c>
      <c r="E12" s="11">
        <f t="shared" si="0"/>
        <v>-425384.1</v>
      </c>
      <c r="F12" s="11">
        <f t="shared" si="0"/>
        <v>-411824.25</v>
      </c>
      <c r="G12" s="11">
        <f t="shared" si="0"/>
        <v>-392771.38999999996</v>
      </c>
      <c r="H12" s="11">
        <f t="shared" si="0"/>
        <v>-441338.19</v>
      </c>
      <c r="I12" s="11">
        <f t="shared" si="0"/>
        <v>-608076.3899999999</v>
      </c>
      <c r="J12" s="11">
        <f t="shared" si="0"/>
        <v>-701403.19</v>
      </c>
      <c r="K12" s="11">
        <f t="shared" si="0"/>
        <v>-625079.75</v>
      </c>
      <c r="L12" s="11">
        <f t="shared" si="0"/>
        <v>-463535.08</v>
      </c>
      <c r="M12" s="11">
        <f t="shared" si="0"/>
        <v>-425931.88</v>
      </c>
      <c r="N12" s="11">
        <f t="shared" si="0"/>
        <v>-486927.95</v>
      </c>
      <c r="O12" s="11">
        <f>SUM(O10:O11)</f>
        <v>-5905778.4299999988</v>
      </c>
    </row>
    <row r="14" spans="1:15" x14ac:dyDescent="0.25">
      <c r="A14" s="5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12" t="s">
        <v>11</v>
      </c>
    </row>
    <row r="16" spans="1:15" x14ac:dyDescent="0.25">
      <c r="A16" s="13"/>
      <c r="B16" t="s">
        <v>12</v>
      </c>
      <c r="C16" s="2">
        <v>6226</v>
      </c>
      <c r="D16" s="2">
        <v>7528</v>
      </c>
      <c r="E16" s="2">
        <v>8988</v>
      </c>
      <c r="F16" s="2">
        <v>8558</v>
      </c>
      <c r="G16" s="2">
        <v>13716</v>
      </c>
      <c r="H16" s="2">
        <v>18490</v>
      </c>
      <c r="I16" s="2">
        <v>23727</v>
      </c>
      <c r="J16" s="2">
        <v>9565</v>
      </c>
      <c r="K16" s="2">
        <v>12663</v>
      </c>
      <c r="L16" s="2">
        <v>16665</v>
      </c>
      <c r="M16" s="2">
        <v>15013</v>
      </c>
      <c r="N16" s="2">
        <v>12748</v>
      </c>
      <c r="O16" s="7">
        <f>SUM(C16:N16)</f>
        <v>153887</v>
      </c>
    </row>
    <row r="17" spans="1:15" x14ac:dyDescent="0.25">
      <c r="A17" s="13"/>
      <c r="B17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>
        <v>25200</v>
      </c>
      <c r="M17" s="2"/>
      <c r="N17" s="2">
        <v>2400</v>
      </c>
      <c r="O17" s="7">
        <f t="shared" ref="O17:O22" si="1">SUM(C17:N17)</f>
        <v>27600</v>
      </c>
    </row>
    <row r="18" spans="1:15" x14ac:dyDescent="0.25">
      <c r="A18" s="13"/>
      <c r="B18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8"/>
      <c r="N18" s="8"/>
      <c r="O18" s="7"/>
    </row>
    <row r="19" spans="1:15" x14ac:dyDescent="0.25">
      <c r="A19" s="13"/>
      <c r="B19" t="s">
        <v>15</v>
      </c>
      <c r="O19" s="7">
        <f t="shared" si="1"/>
        <v>0</v>
      </c>
    </row>
    <row r="20" spans="1:15" x14ac:dyDescent="0.25">
      <c r="A20" s="13"/>
      <c r="B20" t="s">
        <v>16</v>
      </c>
      <c r="K20" s="8">
        <v>703564.4</v>
      </c>
      <c r="O20" s="7">
        <f t="shared" si="1"/>
        <v>703564.4</v>
      </c>
    </row>
    <row r="21" spans="1:15" x14ac:dyDescent="0.25">
      <c r="A21" s="13"/>
      <c r="B21" t="s">
        <v>17</v>
      </c>
      <c r="C21" s="2">
        <v>0</v>
      </c>
      <c r="D21" s="2">
        <v>0</v>
      </c>
      <c r="E21" s="2">
        <v>0</v>
      </c>
      <c r="F21" s="2">
        <v>0</v>
      </c>
      <c r="G21" s="2">
        <v>672.72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5757.2900000000009</v>
      </c>
      <c r="N21" s="2">
        <v>6475.0300000000007</v>
      </c>
      <c r="O21" s="7">
        <f t="shared" si="1"/>
        <v>12905.04</v>
      </c>
    </row>
    <row r="22" spans="1:15" x14ac:dyDescent="0.25">
      <c r="A22" s="13"/>
      <c r="B22" t="s">
        <v>18</v>
      </c>
      <c r="O22" s="7">
        <f t="shared" si="1"/>
        <v>0</v>
      </c>
    </row>
    <row r="23" spans="1:15" x14ac:dyDescent="0.25">
      <c r="A23" s="9" t="s">
        <v>19</v>
      </c>
      <c r="B23" s="10"/>
      <c r="C23" s="11">
        <f t="shared" ref="C23:N23" si="2">SUM(C16:C22)</f>
        <v>6226</v>
      </c>
      <c r="D23" s="11">
        <f t="shared" si="2"/>
        <v>7528</v>
      </c>
      <c r="E23" s="11">
        <f t="shared" si="2"/>
        <v>8988</v>
      </c>
      <c r="F23" s="11">
        <f t="shared" si="2"/>
        <v>8558</v>
      </c>
      <c r="G23" s="11">
        <f t="shared" si="2"/>
        <v>14388.72</v>
      </c>
      <c r="H23" s="11">
        <f t="shared" si="2"/>
        <v>18490</v>
      </c>
      <c r="I23" s="11">
        <f t="shared" si="2"/>
        <v>23727</v>
      </c>
      <c r="J23" s="11">
        <f t="shared" si="2"/>
        <v>9565</v>
      </c>
      <c r="K23" s="11">
        <f>SUM(K16:K22)</f>
        <v>716227.4</v>
      </c>
      <c r="L23" s="11">
        <f t="shared" si="2"/>
        <v>41865</v>
      </c>
      <c r="M23" s="11">
        <f t="shared" si="2"/>
        <v>20770.29</v>
      </c>
      <c r="N23" s="11">
        <f t="shared" si="2"/>
        <v>21623.03</v>
      </c>
      <c r="O23" s="11">
        <f>SUM(O16:O22)</f>
        <v>897956.44000000006</v>
      </c>
    </row>
    <row r="24" spans="1:15" x14ac:dyDescent="0.25">
      <c r="A24" s="1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12" t="s">
        <v>20</v>
      </c>
    </row>
    <row r="26" spans="1:15" x14ac:dyDescent="0.25">
      <c r="B26" t="s">
        <v>21</v>
      </c>
      <c r="C26" s="14">
        <v>5200</v>
      </c>
      <c r="D26" s="14">
        <v>2800</v>
      </c>
      <c r="E26" s="14">
        <v>43025</v>
      </c>
      <c r="F26" s="14">
        <v>57360.25</v>
      </c>
      <c r="G26" s="14">
        <v>57104.25</v>
      </c>
      <c r="H26" s="14">
        <v>48823.43</v>
      </c>
      <c r="I26" s="14">
        <v>13610</v>
      </c>
      <c r="J26" s="14">
        <v>30572</v>
      </c>
      <c r="K26" s="14">
        <v>22764.62</v>
      </c>
      <c r="L26" s="14">
        <v>331586.75</v>
      </c>
      <c r="M26" s="14">
        <v>11200</v>
      </c>
      <c r="N26" s="14">
        <v>12817</v>
      </c>
      <c r="O26" s="14">
        <v>636863.30000000005</v>
      </c>
    </row>
    <row r="27" spans="1:15" x14ac:dyDescent="0.25">
      <c r="A27" s="9" t="s">
        <v>19</v>
      </c>
      <c r="B27" s="10"/>
      <c r="C27" s="11">
        <f>C26</f>
        <v>5200</v>
      </c>
      <c r="D27" s="11">
        <f t="shared" ref="D27:O27" si="3">D26</f>
        <v>2800</v>
      </c>
      <c r="E27" s="11">
        <f t="shared" si="3"/>
        <v>43025</v>
      </c>
      <c r="F27" s="11">
        <f t="shared" si="3"/>
        <v>57360.25</v>
      </c>
      <c r="G27" s="11">
        <f t="shared" si="3"/>
        <v>57104.25</v>
      </c>
      <c r="H27" s="11">
        <f t="shared" si="3"/>
        <v>48823.43</v>
      </c>
      <c r="I27" s="11">
        <f t="shared" si="3"/>
        <v>13610</v>
      </c>
      <c r="J27" s="11">
        <f t="shared" si="3"/>
        <v>30572</v>
      </c>
      <c r="K27" s="11">
        <f t="shared" si="3"/>
        <v>22764.62</v>
      </c>
      <c r="L27" s="11">
        <f t="shared" si="3"/>
        <v>331586.75</v>
      </c>
      <c r="M27" s="11">
        <f t="shared" si="3"/>
        <v>11200</v>
      </c>
      <c r="N27" s="11">
        <f t="shared" si="3"/>
        <v>12817</v>
      </c>
      <c r="O27" s="11">
        <f t="shared" si="3"/>
        <v>636863.30000000005</v>
      </c>
    </row>
    <row r="29" spans="1:15" x14ac:dyDescent="0.25">
      <c r="A29" s="5" t="s">
        <v>22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5">
      <c r="A30" s="12" t="s">
        <v>11</v>
      </c>
    </row>
    <row r="31" spans="1:15" x14ac:dyDescent="0.25">
      <c r="B31" t="s">
        <v>23</v>
      </c>
      <c r="C31" s="22"/>
      <c r="D31" s="22"/>
      <c r="E31" s="22"/>
      <c r="F31" s="22"/>
      <c r="G31" s="22"/>
      <c r="H31" s="22"/>
      <c r="I31" s="22"/>
      <c r="J31" s="22"/>
      <c r="K31" s="25">
        <v>4927085.7</v>
      </c>
      <c r="L31" s="22"/>
      <c r="M31" s="22"/>
      <c r="N31" s="22"/>
      <c r="O31" s="25">
        <v>4927085.7</v>
      </c>
    </row>
    <row r="32" spans="1:15" x14ac:dyDescent="0.25">
      <c r="B32" t="s">
        <v>16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6" x14ac:dyDescent="0.25">
      <c r="B33" t="s">
        <v>24</v>
      </c>
      <c r="C33" s="23">
        <v>92712.88</v>
      </c>
      <c r="D33" s="24">
        <v>34761.980000000003</v>
      </c>
      <c r="E33" s="24">
        <v>-3052.73</v>
      </c>
      <c r="F33" s="24">
        <v>11289.95</v>
      </c>
      <c r="G33" s="24">
        <v>224632.11</v>
      </c>
      <c r="H33" s="24">
        <v>38864.080000000002</v>
      </c>
      <c r="I33" s="24">
        <v>4316.49</v>
      </c>
      <c r="J33" s="24">
        <v>21100.45</v>
      </c>
      <c r="K33" s="25">
        <v>13681.1</v>
      </c>
      <c r="L33" s="24">
        <v>17770.54</v>
      </c>
      <c r="M33" s="24">
        <v>12431.43</v>
      </c>
      <c r="N33" s="24">
        <v>10327.58</v>
      </c>
      <c r="O33" s="25">
        <v>478835.86</v>
      </c>
    </row>
    <row r="34" spans="1:16" x14ac:dyDescent="0.25">
      <c r="A34" s="9" t="s">
        <v>19</v>
      </c>
      <c r="B34" s="10"/>
      <c r="C34" s="15">
        <v>92712.88</v>
      </c>
      <c r="D34" s="15">
        <v>34761.980000000003</v>
      </c>
      <c r="E34" s="15">
        <v>-3052.73</v>
      </c>
      <c r="F34" s="15">
        <v>11289.95</v>
      </c>
      <c r="G34" s="15">
        <v>224632.11</v>
      </c>
      <c r="H34" s="15">
        <v>38864.080000000002</v>
      </c>
      <c r="I34" s="15">
        <v>4316.49</v>
      </c>
      <c r="J34" s="15">
        <v>21100.45</v>
      </c>
      <c r="K34" s="15">
        <v>4940766.8</v>
      </c>
      <c r="L34" s="15">
        <v>17770.54</v>
      </c>
      <c r="M34" s="15">
        <v>12431.43</v>
      </c>
      <c r="N34" s="15">
        <v>10327.58</v>
      </c>
      <c r="O34" s="15">
        <f>SUM(C34:N34)</f>
        <v>5405921.5599999996</v>
      </c>
    </row>
    <row r="35" spans="1:16" x14ac:dyDescent="0.25">
      <c r="A35" s="1"/>
    </row>
    <row r="36" spans="1:16" x14ac:dyDescent="0.25">
      <c r="A36" s="12" t="s">
        <v>20</v>
      </c>
    </row>
    <row r="37" spans="1:16" x14ac:dyDescent="0.25">
      <c r="B37" t="s">
        <v>24</v>
      </c>
      <c r="C37">
        <v>0</v>
      </c>
      <c r="D37">
        <v>0</v>
      </c>
      <c r="E37" s="20">
        <v>11391</v>
      </c>
      <c r="F37">
        <v>0</v>
      </c>
      <c r="G37">
        <v>0</v>
      </c>
      <c r="H37">
        <v>0</v>
      </c>
      <c r="I37">
        <v>0</v>
      </c>
      <c r="J37" s="21">
        <v>19000</v>
      </c>
      <c r="K37">
        <v>0</v>
      </c>
      <c r="L37" s="21">
        <v>619745</v>
      </c>
      <c r="M37" s="21">
        <v>96349</v>
      </c>
      <c r="N37">
        <v>0</v>
      </c>
      <c r="O37" s="21">
        <v>746485</v>
      </c>
    </row>
    <row r="39" spans="1:16" s="1" customFormat="1" x14ac:dyDescent="0.25">
      <c r="A39" s="9" t="s">
        <v>25</v>
      </c>
      <c r="B39" s="9"/>
      <c r="C39" s="16">
        <f>SUM(C37,C34,C27,C23)</f>
        <v>104138.88</v>
      </c>
      <c r="D39" s="16">
        <f t="shared" ref="D39:N39" si="4">SUM(D37,D34,D27,D23)</f>
        <v>45089.98</v>
      </c>
      <c r="E39" s="16">
        <f>SUM(E37,E34,E27,E23)</f>
        <v>60351.270000000004</v>
      </c>
      <c r="F39" s="16">
        <f>SUM(F37,F34,F27,F23)</f>
        <v>77208.2</v>
      </c>
      <c r="G39" s="16">
        <f t="shared" si="4"/>
        <v>296125.07999999996</v>
      </c>
      <c r="H39" s="16">
        <f t="shared" si="4"/>
        <v>106177.51000000001</v>
      </c>
      <c r="I39" s="16">
        <f t="shared" si="4"/>
        <v>41653.49</v>
      </c>
      <c r="J39" s="16">
        <f t="shared" si="4"/>
        <v>80237.45</v>
      </c>
      <c r="K39" s="16">
        <f t="shared" si="4"/>
        <v>5679758.8200000003</v>
      </c>
      <c r="L39" s="16">
        <f t="shared" si="4"/>
        <v>1010967.29</v>
      </c>
      <c r="M39" s="16">
        <f t="shared" si="4"/>
        <v>140750.72</v>
      </c>
      <c r="N39" s="16">
        <f t="shared" si="4"/>
        <v>44767.61</v>
      </c>
      <c r="O39" s="16">
        <f>SUM(O37,O34,O26,O23)</f>
        <v>7687226.2999999998</v>
      </c>
      <c r="P39" s="17"/>
    </row>
    <row r="41" spans="1:16" x14ac:dyDescent="0.25">
      <c r="A41" t="s">
        <v>26</v>
      </c>
      <c r="C41" s="7">
        <f>B4+C39+C12</f>
        <v>-5506906.3521587849</v>
      </c>
      <c r="D41" s="7">
        <f>C45+D39+D12</f>
        <v>-5951237.7674912903</v>
      </c>
      <c r="E41" s="7">
        <f t="shared" ref="E41:N41" si="5">D45+E39+E12</f>
        <v>-6359340.2444276623</v>
      </c>
      <c r="F41" s="7">
        <f t="shared" si="5"/>
        <v>-6740230.9996164581</v>
      </c>
      <c r="G41" s="7">
        <f t="shared" si="5"/>
        <v>-6886119.4575679591</v>
      </c>
      <c r="H41" s="7">
        <f t="shared" si="5"/>
        <v>-7272506.6282013645</v>
      </c>
      <c r="I41" s="7">
        <f t="shared" si="5"/>
        <v>-7892157.2676438056</v>
      </c>
      <c r="J41" s="7">
        <f t="shared" si="5"/>
        <v>-8570326.6933943201</v>
      </c>
      <c r="K41" s="7">
        <f t="shared" si="5"/>
        <v>-3577526.8708712496</v>
      </c>
      <c r="L41" s="7">
        <f t="shared" si="5"/>
        <v>-3075830.2850285685</v>
      </c>
      <c r="M41" s="7">
        <f t="shared" si="5"/>
        <v>-3386105.130067199</v>
      </c>
      <c r="N41" s="7">
        <f t="shared" si="5"/>
        <v>-3852564.7999047861</v>
      </c>
      <c r="O41" s="7">
        <f t="shared" ref="O41" si="6">N45</f>
        <v>-3879770.6722571561</v>
      </c>
    </row>
    <row r="43" spans="1:16" x14ac:dyDescent="0.25">
      <c r="A43" t="s">
        <v>27</v>
      </c>
      <c r="C43" s="2">
        <f>(((C12+C39)/2)+B4)*(0.0899/12)</f>
        <v>-39870.635332506223</v>
      </c>
      <c r="D43" s="2">
        <f>(((D12+D39)/2)+C45)*(0.0899/12)</f>
        <v>-43069.64693637225</v>
      </c>
      <c r="E43" s="2">
        <f t="shared" ref="E43:N43" si="7">(((E12+E39)/2)+D45)*(0.0899/12)</f>
        <v>-46274.705188795568</v>
      </c>
      <c r="F43" s="2">
        <f t="shared" si="7"/>
        <v>-49242.147951501633</v>
      </c>
      <c r="G43" s="2">
        <f t="shared" si="7"/>
        <v>-51226.490633404967</v>
      </c>
      <c r="H43" s="2">
        <f t="shared" si="7"/>
        <v>-53227.739442441882</v>
      </c>
      <c r="I43" s="2">
        <f t="shared" si="7"/>
        <v>-57003.685750514851</v>
      </c>
      <c r="J43" s="2">
        <f t="shared" si="7"/>
        <v>-61879.247476929122</v>
      </c>
      <c r="K43" s="2">
        <f t="shared" si="7"/>
        <v>-45735.62415731878</v>
      </c>
      <c r="L43" s="2">
        <f t="shared" si="7"/>
        <v>-25093.685038630691</v>
      </c>
      <c r="M43" s="2">
        <f t="shared" si="7"/>
        <v>-24299.329837586767</v>
      </c>
      <c r="N43" s="2">
        <f t="shared" si="7"/>
        <v>-27205.872352370017</v>
      </c>
      <c r="O43" s="2">
        <f>SUM(C43:N43)</f>
        <v>-524128.81009837275</v>
      </c>
    </row>
    <row r="45" spans="1:16" x14ac:dyDescent="0.25">
      <c r="A45" s="9" t="s">
        <v>28</v>
      </c>
      <c r="B45" s="10"/>
      <c r="C45" s="11">
        <f>C43+C41</f>
        <v>-5546776.987491291</v>
      </c>
      <c r="D45" s="11">
        <f>D43+D41</f>
        <v>-5994307.4144276623</v>
      </c>
      <c r="E45" s="11">
        <f t="shared" ref="E45:N45" si="8">E43+E41</f>
        <v>-6405614.9496164583</v>
      </c>
      <c r="F45" s="11">
        <f t="shared" si="8"/>
        <v>-6789473.1475679595</v>
      </c>
      <c r="G45" s="11">
        <f t="shared" si="8"/>
        <v>-6937345.9482013639</v>
      </c>
      <c r="H45" s="11">
        <f t="shared" si="8"/>
        <v>-7325734.3676438062</v>
      </c>
      <c r="I45" s="11">
        <f t="shared" si="8"/>
        <v>-7949160.9533943208</v>
      </c>
      <c r="J45" s="11">
        <f t="shared" si="8"/>
        <v>-8632205.9408712499</v>
      </c>
      <c r="K45" s="11">
        <f t="shared" si="8"/>
        <v>-3623262.4950285684</v>
      </c>
      <c r="L45" s="11">
        <f t="shared" si="8"/>
        <v>-3100923.9700671993</v>
      </c>
      <c r="M45" s="11">
        <f t="shared" si="8"/>
        <v>-3410404.4599047857</v>
      </c>
      <c r="N45" s="11">
        <f t="shared" si="8"/>
        <v>-3879770.6722571561</v>
      </c>
      <c r="O45" s="11">
        <f>N45</f>
        <v>-3879770.6722571561</v>
      </c>
    </row>
    <row r="47" spans="1:16" x14ac:dyDescent="0.25">
      <c r="O47" s="18"/>
    </row>
    <row r="48" spans="1:16" x14ac:dyDescent="0.25">
      <c r="O48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 DPU 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2024-04-09T20:55:38Z</dcterms:created>
  <dcterms:modified xsi:type="dcterms:W3CDTF">2025-10-03T20:47:20Z</dcterms:modified>
</cp:coreProperties>
</file>