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0docs\2003537\"/>
    </mc:Choice>
  </mc:AlternateContent>
  <bookViews>
    <workbookView xWindow="0" yWindow="0" windowWidth="16395" windowHeight="11370"/>
  </bookViews>
  <sheets>
    <sheet name="Table 1" sheetId="25" r:id="rId1"/>
    <sheet name="Table 2" sheetId="66" r:id="rId2"/>
    <sheet name="Table 4" sheetId="28" r:id="rId3"/>
    <sheet name="Table 5" sheetId="31" r:id="rId4"/>
    <sheet name="Table 3 TransCost D2 " sheetId="47" state="hidden" r:id="rId5"/>
    <sheet name="Table 3 UT Wind 2030" sheetId="63" state="hidden" r:id="rId6"/>
    <sheet name="Table 3 DJ Wind 2030" sheetId="42" state="hidden" r:id="rId7"/>
    <sheet name="Table 3 ID Wind 2030" sheetId="64" state="hidden" r:id="rId8"/>
    <sheet name="Table 3 ID Wind 2033" sheetId="44" state="hidden" r:id="rId9"/>
    <sheet name="Table 3 UT Wind 2036" sheetId="50" state="hidden" r:id="rId10"/>
    <sheet name="Table 3 WW Wind 2035" sheetId="52" state="hidden" r:id="rId11"/>
    <sheet name="Table 3 YK Wind 2035" sheetId="53" state="hidden" r:id="rId12"/>
    <sheet name="Table 3 OR Wind 2035" sheetId="54" state="hidden" r:id="rId13"/>
    <sheet name="Table 3 YK Solar 2030" sheetId="41" state="hidden" r:id="rId14"/>
    <sheet name="Table 3 YK Solar 2032" sheetId="56" state="hidden" r:id="rId15"/>
    <sheet name="Table 3 YK Solar 2033" sheetId="57" state="hidden" r:id="rId16"/>
    <sheet name="Table 3 UT Solar 2033 ST" sheetId="40" state="hidden" r:id="rId17"/>
    <sheet name="Table 3 UT Solar 2035 ST" sheetId="62" state="hidden" r:id="rId18"/>
    <sheet name="Table 3 UT Solar 2035 FT" sheetId="55" state="hidden" r:id="rId19"/>
    <sheet name="Table 3 OR Solar 2030" sheetId="58" state="hidden" r:id="rId20"/>
    <sheet name="Table 3 OR Solar 2031" sheetId="59" state="hidden" r:id="rId21"/>
    <sheet name="Table 3 OR Solar 2032" sheetId="60" state="hidden" r:id="rId22"/>
    <sheet name="Table 3 OR Solar 2033" sheetId="61" state="hidden" r:id="rId23"/>
    <sheet name="Table 3 EV2020 Wind_2020" sheetId="43" state="hidden" r:id="rId24"/>
    <sheet name="Table 3 EV2020 Wind_2021" sheetId="49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200_SCCT_UtahN">'Table 1'!$I$19</definedName>
    <definedName name="_200_SCCT_WYNE">'Table 1'!$I$21</definedName>
    <definedName name="_30_Geo_West" localSheetId="1">'[1]Table 1'!$I$17</definedName>
    <definedName name="_30_Geo_West" localSheetId="4">'Table 1'!$I$17</definedName>
    <definedName name="_30_Geo_West">'Table 1'!$I$17</definedName>
    <definedName name="_436_CCCT_WestMain" localSheetId="1">'[1]Table 1'!$I$18</definedName>
    <definedName name="_436_CCCT_WestMain" localSheetId="4">'Table 1'!$I$18</definedName>
    <definedName name="_436_CCCT_WestMain">'Table 1'!$I$18</definedName>
    <definedName name="_477_CCCT_WestMain" localSheetId="1">'Table 1'!$I$18</definedName>
    <definedName name="_477_CCCT_WestMain">'[2]Table 1'!$I$18</definedName>
    <definedName name="_477_CCCT_WYNE">'Table 1'!$I$20</definedName>
    <definedName name="_635_CCCT_UtahS" localSheetId="1">'Table 1'!$I$19</definedName>
    <definedName name="_635_CCCT_UtahS">'[2]Table 1'!$I$19</definedName>
    <definedName name="_635_CCCT_WyoNE" localSheetId="1">'Table 1'!$I$17</definedName>
    <definedName name="_635_CCCT_WyoNE">'[2]Table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23" hidden="1">{"PRINT",#N/A,TRUE,"APPA";"PRINT",#N/A,TRUE,"APS";"PRINT",#N/A,TRUE,"BHPL";"PRINT",#N/A,TRUE,"BHPL2";"PRINT",#N/A,TRUE,"CDWR";"PRINT",#N/A,TRUE,"EWEB";"PRINT",#N/A,TRUE,"LADWP";"PRINT",#N/A,TRUE,"NEVBASE"}</definedName>
    <definedName name="_j1" localSheetId="2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20" hidden="1">{"PRINT",#N/A,TRUE,"APPA";"PRINT",#N/A,TRUE,"APS";"PRINT",#N/A,TRUE,"BHPL";"PRINT",#N/A,TRUE,"BHPL2";"PRINT",#N/A,TRUE,"CDWR";"PRINT",#N/A,TRUE,"EWEB";"PRINT",#N/A,TRUE,"LADWP";"PRINT",#N/A,TRUE,"NEVBASE"}</definedName>
    <definedName name="_j1" localSheetId="21" hidden="1">{"PRINT",#N/A,TRUE,"APPA";"PRINT",#N/A,TRUE,"APS";"PRINT",#N/A,TRUE,"BHPL";"PRINT",#N/A,TRUE,"BHPL2";"PRINT",#N/A,TRUE,"CDWR";"PRINT",#N/A,TRUE,"EWEB";"PRINT",#N/A,TRUE,"LADWP";"PRINT",#N/A,TRUE,"NEVBASE"}</definedName>
    <definedName name="_j1" localSheetId="22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23" hidden="1">{"PRINT",#N/A,TRUE,"APPA";"PRINT",#N/A,TRUE,"APS";"PRINT",#N/A,TRUE,"BHPL";"PRINT",#N/A,TRUE,"BHPL2";"PRINT",#N/A,TRUE,"CDWR";"PRINT",#N/A,TRUE,"EWEB";"PRINT",#N/A,TRUE,"LADWP";"PRINT",#N/A,TRUE,"NEVBASE"}</definedName>
    <definedName name="_j2" localSheetId="2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20" hidden="1">{"PRINT",#N/A,TRUE,"APPA";"PRINT",#N/A,TRUE,"APS";"PRINT",#N/A,TRUE,"BHPL";"PRINT",#N/A,TRUE,"BHPL2";"PRINT",#N/A,TRUE,"CDWR";"PRINT",#N/A,TRUE,"EWEB";"PRINT",#N/A,TRUE,"LADWP";"PRINT",#N/A,TRUE,"NEVBASE"}</definedName>
    <definedName name="_j2" localSheetId="21" hidden="1">{"PRINT",#N/A,TRUE,"APPA";"PRINT",#N/A,TRUE,"APS";"PRINT",#N/A,TRUE,"BHPL";"PRINT",#N/A,TRUE,"BHPL2";"PRINT",#N/A,TRUE,"CDWR";"PRINT",#N/A,TRUE,"EWEB";"PRINT",#N/A,TRUE,"LADWP";"PRINT",#N/A,TRUE,"NEVBASE"}</definedName>
    <definedName name="_j2" localSheetId="22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23" hidden="1">{"PRINT",#N/A,TRUE,"APPA";"PRINT",#N/A,TRUE,"APS";"PRINT",#N/A,TRUE,"BHPL";"PRINT",#N/A,TRUE,"BHPL2";"PRINT",#N/A,TRUE,"CDWR";"PRINT",#N/A,TRUE,"EWEB";"PRINT",#N/A,TRUE,"LADWP";"PRINT",#N/A,TRUE,"NEVBASE"}</definedName>
    <definedName name="_j3" localSheetId="2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20" hidden="1">{"PRINT",#N/A,TRUE,"APPA";"PRINT",#N/A,TRUE,"APS";"PRINT",#N/A,TRUE,"BHPL";"PRINT",#N/A,TRUE,"BHPL2";"PRINT",#N/A,TRUE,"CDWR";"PRINT",#N/A,TRUE,"EWEB";"PRINT",#N/A,TRUE,"LADWP";"PRINT",#N/A,TRUE,"NEVBASE"}</definedName>
    <definedName name="_j3" localSheetId="21" hidden="1">{"PRINT",#N/A,TRUE,"APPA";"PRINT",#N/A,TRUE,"APS";"PRINT",#N/A,TRUE,"BHPL";"PRINT",#N/A,TRUE,"BHPL2";"PRINT",#N/A,TRUE,"CDWR";"PRINT",#N/A,TRUE,"EWEB";"PRINT",#N/A,TRUE,"LADWP";"PRINT",#N/A,TRUE,"NEVBASE"}</definedName>
    <definedName name="_j3" localSheetId="22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23" hidden="1">{"PRINT",#N/A,TRUE,"APPA";"PRINT",#N/A,TRUE,"APS";"PRINT",#N/A,TRUE,"BHPL";"PRINT",#N/A,TRUE,"BHPL2";"PRINT",#N/A,TRUE,"CDWR";"PRINT",#N/A,TRUE,"EWEB";"PRINT",#N/A,TRUE,"LADWP";"PRINT",#N/A,TRUE,"NEVBASE"}</definedName>
    <definedName name="_j4" localSheetId="2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20" hidden="1">{"PRINT",#N/A,TRUE,"APPA";"PRINT",#N/A,TRUE,"APS";"PRINT",#N/A,TRUE,"BHPL";"PRINT",#N/A,TRUE,"BHPL2";"PRINT",#N/A,TRUE,"CDWR";"PRINT",#N/A,TRUE,"EWEB";"PRINT",#N/A,TRUE,"LADWP";"PRINT",#N/A,TRUE,"NEVBASE"}</definedName>
    <definedName name="_j4" localSheetId="21" hidden="1">{"PRINT",#N/A,TRUE,"APPA";"PRINT",#N/A,TRUE,"APS";"PRINT",#N/A,TRUE,"BHPL";"PRINT",#N/A,TRUE,"BHPL2";"PRINT",#N/A,TRUE,"CDWR";"PRINT",#N/A,TRUE,"EWEB";"PRINT",#N/A,TRUE,"LADWP";"PRINT",#N/A,TRUE,"NEVBASE"}</definedName>
    <definedName name="_j4" localSheetId="22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23" hidden="1">{"PRINT",#N/A,TRUE,"APPA";"PRINT",#N/A,TRUE,"APS";"PRINT",#N/A,TRUE,"BHPL";"PRINT",#N/A,TRUE,"BHPL2";"PRINT",#N/A,TRUE,"CDWR";"PRINT",#N/A,TRUE,"EWEB";"PRINT",#N/A,TRUE,"LADWP";"PRINT",#N/A,TRUE,"NEVBASE"}</definedName>
    <definedName name="_j5" localSheetId="2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20" hidden="1">{"PRINT",#N/A,TRUE,"APPA";"PRINT",#N/A,TRUE,"APS";"PRINT",#N/A,TRUE,"BHPL";"PRINT",#N/A,TRUE,"BHPL2";"PRINT",#N/A,TRUE,"CDWR";"PRINT",#N/A,TRUE,"EWEB";"PRINT",#N/A,TRUE,"LADWP";"PRINT",#N/A,TRUE,"NEVBASE"}</definedName>
    <definedName name="_j5" localSheetId="21" hidden="1">{"PRINT",#N/A,TRUE,"APPA";"PRINT",#N/A,TRUE,"APS";"PRINT",#N/A,TRUE,"BHPL";"PRINT",#N/A,TRUE,"BHPL2";"PRINT",#N/A,TRUE,"CDWR";"PRINT",#N/A,TRUE,"EWEB";"PRINT",#N/A,TRUE,"LADWP";"PRINT",#N/A,TRUE,"NEVBASE"}</definedName>
    <definedName name="_j5" localSheetId="22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'[1]Table 1'!#REF!</definedName>
    <definedName name="_Percent_Last_CCCT">'[3]Table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'[4]on off peak hours'!$C$15:$ED$15</definedName>
    <definedName name="Discount_Rate">'Table 1'!$I$39</definedName>
    <definedName name="Discount_Rate_2015_IRP" localSheetId="23">'[5]Table 7 to 8'!$AE$43</definedName>
    <definedName name="Discount_Rate_2015_IRP" localSheetId="24">'[5]Table 7 to 8'!$AE$43</definedName>
    <definedName name="Discount_Rate_2015_IRP" localSheetId="7">'[5]Table 7 to 8'!$AE$43</definedName>
    <definedName name="Discount_Rate_2015_IRP" localSheetId="8">'[5]Table 7 to 8'!$AE$43</definedName>
    <definedName name="Discount_Rate_2015_IRP" localSheetId="19">'[5]Table 7 to 8'!$AE$43</definedName>
    <definedName name="Discount_Rate_2015_IRP" localSheetId="20">'[5]Table 7 to 8'!$AE$43</definedName>
    <definedName name="Discount_Rate_2015_IRP" localSheetId="21">'[5]Table 7 to 8'!$AE$43</definedName>
    <definedName name="Discount_Rate_2015_IRP" localSheetId="22">'[5]Table 7 to 8'!$AE$43</definedName>
    <definedName name="Discount_Rate_2015_IRP" localSheetId="12">'[5]Table 7 to 8'!$AE$43</definedName>
    <definedName name="Discount_Rate_2015_IRP" localSheetId="4">'[5]Table 7 to 8'!$AE$43</definedName>
    <definedName name="Discount_Rate_2015_IRP" localSheetId="16">'[5]Table 7 to 8'!$AE$43</definedName>
    <definedName name="Discount_Rate_2015_IRP" localSheetId="18">'[5]Table 7 to 8'!$AE$43</definedName>
    <definedName name="Discount_Rate_2015_IRP" localSheetId="17">'[5]Table 7 to 8'!$AE$43</definedName>
    <definedName name="Discount_Rate_2015_IRP" localSheetId="5">'[5]Table 7 to 8'!$AE$43</definedName>
    <definedName name="Discount_Rate_2015_IRP" localSheetId="9">'[5]Table 7 to 8'!$AE$43</definedName>
    <definedName name="Discount_Rate_2015_IRP" localSheetId="10">'[5]Table 7 to 8'!$AE$43</definedName>
    <definedName name="Discount_Rate_2015_IRP" localSheetId="13">'[5]Table 7 to 8'!$AE$43</definedName>
    <definedName name="Discount_Rate_2015_IRP" localSheetId="14">'[5]Table 7 to 8'!$AE$43</definedName>
    <definedName name="Discount_Rate_2015_IRP" localSheetId="15">'[5]Table 7 to 8'!$AE$43</definedName>
    <definedName name="Discount_Rate_2015_IRP" localSheetId="11">'[5]Table 7 to 8'!$AE$43</definedName>
    <definedName name="Discount_Rate_2015_IRP">'[6]Table 7 to 8'!$AE$43</definedName>
    <definedName name="DispatchSum">"GRID Thermal Generation!R2C1:R4C2"</definedName>
    <definedName name="FixedSolar_Capacity_Contr">'[6]Exhibit 3- Std FixedSolar QF'!$G$53</definedName>
    <definedName name="HoursHoliday">'[4]on off peak hours'!$C$16:$ED$20</definedName>
    <definedName name="Market" localSheetId="6">'[7]OFPC Source'!$J$8:$M$295</definedName>
    <definedName name="Market" localSheetId="23">'[7]OFPC Source'!$J$8:$M$295</definedName>
    <definedName name="Market" localSheetId="24">'[7]OFPC Source'!$J$8:$M$295</definedName>
    <definedName name="Market" localSheetId="7">'[7]OFPC Source'!$J$8:$M$295</definedName>
    <definedName name="Market" localSheetId="8">'[7]OFPC Source'!$J$8:$M$295</definedName>
    <definedName name="Market" localSheetId="19">'[7]OFPC Source'!$J$8:$M$295</definedName>
    <definedName name="Market" localSheetId="20">'[7]OFPC Source'!$J$8:$M$295</definedName>
    <definedName name="Market" localSheetId="21">'[7]OFPC Source'!$J$8:$M$295</definedName>
    <definedName name="Market" localSheetId="22">'[7]OFPC Source'!$J$8:$M$295</definedName>
    <definedName name="Market" localSheetId="12">'[7]OFPC Source'!$J$8:$M$295</definedName>
    <definedName name="Market" localSheetId="4">'[7]OFPC Source'!$J$8:$M$295</definedName>
    <definedName name="Market" localSheetId="16">'[7]OFPC Source'!$J$8:$M$295</definedName>
    <definedName name="Market" localSheetId="18">'[7]OFPC Source'!$J$8:$M$295</definedName>
    <definedName name="Market" localSheetId="17">'[7]OFPC Source'!$J$8:$M$295</definedName>
    <definedName name="Market" localSheetId="5">'[7]OFPC Source'!$J$8:$M$295</definedName>
    <definedName name="Market" localSheetId="9">'[7]OFPC Source'!$J$8:$M$295</definedName>
    <definedName name="Market" localSheetId="10">'[7]OFPC Source'!$J$8:$M$295</definedName>
    <definedName name="Market" localSheetId="13">'[7]OFPC Source'!$J$8:$M$295</definedName>
    <definedName name="Market" localSheetId="14">'[7]OFPC Source'!$J$8:$M$295</definedName>
    <definedName name="Market" localSheetId="15">'[7]OFPC Source'!$J$8:$M$295</definedName>
    <definedName name="Market" localSheetId="11">'[7]OFPC Source'!$J$8:$M$295</definedName>
    <definedName name="Market">'[6]OFPC Source'!$J$8:$M$295</definedName>
    <definedName name="MidC_Flat" localSheetId="1">[8]Market_Price!#REF!</definedName>
    <definedName name="MidC_Flat">[8]Market_Price!#REF!</definedName>
    <definedName name="OR_AC_price" localSheetId="1">#REF!</definedName>
    <definedName name="OR_AC_price">#REF!</definedName>
    <definedName name="_xlnm.Print_Area" localSheetId="0">'Table 1'!$A$1:$H$66</definedName>
    <definedName name="_xlnm.Print_Area" localSheetId="1">'Table 2'!$B$1:$P$36</definedName>
    <definedName name="_xlnm.Print_Area" localSheetId="6">'Table 3 DJ Wind 2030'!$A$1:$K$74</definedName>
    <definedName name="_xlnm.Print_Area" localSheetId="23">'Table 3 EV2020 Wind_2020'!$A$1:$M$74</definedName>
    <definedName name="_xlnm.Print_Area" localSheetId="24">'Table 3 EV2020 Wind_2021'!$A$1:$M$74</definedName>
    <definedName name="_xlnm.Print_Area" localSheetId="7">'Table 3 ID Wind 2030'!$A$1:$K$74</definedName>
    <definedName name="_xlnm.Print_Area" localSheetId="8">'Table 3 ID Wind 2033'!$A$1:$K$74</definedName>
    <definedName name="_xlnm.Print_Area" localSheetId="19">'Table 3 OR Solar 2030'!$A$1:$K$74</definedName>
    <definedName name="_xlnm.Print_Area" localSheetId="20">'Table 3 OR Solar 2031'!$A$1:$K$74</definedName>
    <definedName name="_xlnm.Print_Area" localSheetId="21">'Table 3 OR Solar 2032'!$A$1:$K$74</definedName>
    <definedName name="_xlnm.Print_Area" localSheetId="22">'Table 3 OR Solar 2033'!$A$1:$K$74</definedName>
    <definedName name="_xlnm.Print_Area" localSheetId="12">'Table 3 OR Wind 2035'!$A$1:$K$74</definedName>
    <definedName name="_xlnm.Print_Area" localSheetId="4">'Table 3 TransCost D2 '!$A$1:$K$49</definedName>
    <definedName name="_xlnm.Print_Area" localSheetId="16">'Table 3 UT Solar 2033 ST'!$A$1:$K$74</definedName>
    <definedName name="_xlnm.Print_Area" localSheetId="18">'Table 3 UT Solar 2035 FT'!$A$1:$K$74</definedName>
    <definedName name="_xlnm.Print_Area" localSheetId="17">'Table 3 UT Solar 2035 ST'!$A$1:$K$74</definedName>
    <definedName name="_xlnm.Print_Area" localSheetId="5">'Table 3 UT Wind 2030'!$A$1:$K$74</definedName>
    <definedName name="_xlnm.Print_Area" localSheetId="9">'Table 3 UT Wind 2036'!$A$1:$K$74</definedName>
    <definedName name="_xlnm.Print_Area" localSheetId="10">'Table 3 WW Wind 2035'!$A$1:$K$74</definedName>
    <definedName name="_xlnm.Print_Area" localSheetId="13">'Table 3 YK Solar 2030'!$A$1:$K$74</definedName>
    <definedName name="_xlnm.Print_Area" localSheetId="14">'Table 3 YK Solar 2032'!$A$1:$K$74</definedName>
    <definedName name="_xlnm.Print_Area" localSheetId="15">'Table 3 YK Solar 2033'!$A$1:$K$74</definedName>
    <definedName name="_xlnm.Print_Area" localSheetId="11">'Table 3 YK Wind 2035'!$A$1:$K$74</definedName>
    <definedName name="_xlnm.Print_Area" localSheetId="2">'Table 4'!$A$1:$E$44</definedName>
    <definedName name="_xlnm.Print_Area" localSheetId="3">'Table 5'!$A$1:$H$266</definedName>
    <definedName name="_xlnm.Print_Titles" localSheetId="1">'Table 2'!$1:$9</definedName>
    <definedName name="RenewableMarketShape" localSheetId="6">'[7]OFPC Source'!$P$5:$U$28</definedName>
    <definedName name="RenewableMarketShape" localSheetId="23">'[7]OFPC Source'!$P$5:$U$28</definedName>
    <definedName name="RenewableMarketShape" localSheetId="24">'[7]OFPC Source'!$P$5:$U$28</definedName>
    <definedName name="RenewableMarketShape" localSheetId="7">'[7]OFPC Source'!$P$5:$U$28</definedName>
    <definedName name="RenewableMarketShape" localSheetId="8">'[7]OFPC Source'!$P$5:$U$28</definedName>
    <definedName name="RenewableMarketShape" localSheetId="19">'[7]OFPC Source'!$P$5:$U$28</definedName>
    <definedName name="RenewableMarketShape" localSheetId="20">'[7]OFPC Source'!$P$5:$U$28</definedName>
    <definedName name="RenewableMarketShape" localSheetId="21">'[7]OFPC Source'!$P$5:$U$28</definedName>
    <definedName name="RenewableMarketShape" localSheetId="22">'[7]OFPC Source'!$P$5:$U$28</definedName>
    <definedName name="RenewableMarketShape" localSheetId="12">'[7]OFPC Source'!$P$5:$U$28</definedName>
    <definedName name="RenewableMarketShape" localSheetId="4">'[7]OFPC Source'!$P$5:$U$28</definedName>
    <definedName name="RenewableMarketShape" localSheetId="16">'[7]OFPC Source'!$P$5:$U$28</definedName>
    <definedName name="RenewableMarketShape" localSheetId="18">'[7]OFPC Source'!$P$5:$U$28</definedName>
    <definedName name="RenewableMarketShape" localSheetId="17">'[7]OFPC Source'!$P$5:$U$28</definedName>
    <definedName name="RenewableMarketShape" localSheetId="5">'[7]OFPC Source'!$P$5:$U$28</definedName>
    <definedName name="RenewableMarketShape" localSheetId="9">'[7]OFPC Source'!$P$5:$U$28</definedName>
    <definedName name="RenewableMarketShape" localSheetId="10">'[7]OFPC Source'!$P$5:$U$28</definedName>
    <definedName name="RenewableMarketShape" localSheetId="13">'[7]OFPC Source'!$P$5:$U$28</definedName>
    <definedName name="RenewableMarketShape" localSheetId="14">'[7]OFPC Source'!$P$5:$U$28</definedName>
    <definedName name="RenewableMarketShape" localSheetId="15">'[7]OFPC Source'!$P$5:$U$28</definedName>
    <definedName name="RenewableMarketShape" localSheetId="11">'[7]OFPC Source'!$P$5:$U$28</definedName>
    <definedName name="RenewableMarketShape">'[6]OFPC Source'!$P$5:$U$33</definedName>
    <definedName name="RevenueSum">"GRID Thermal Revenue!R2C1:R4C2"</definedName>
    <definedName name="Solar_Fixed_integr_cost">'[9]Table 10'!$B$46</definedName>
    <definedName name="Solar_HLH" localSheetId="6">'[7]OFPC Source'!$U$47</definedName>
    <definedName name="Solar_HLH" localSheetId="23">'[7]OFPC Source'!$U$47</definedName>
    <definedName name="Solar_HLH" localSheetId="24">'[7]OFPC Source'!$U$47</definedName>
    <definedName name="Solar_HLH" localSheetId="7">'[7]OFPC Source'!$U$47</definedName>
    <definedName name="Solar_HLH" localSheetId="8">'[7]OFPC Source'!$U$47</definedName>
    <definedName name="Solar_HLH" localSheetId="19">'[7]OFPC Source'!$U$47</definedName>
    <definedName name="Solar_HLH" localSheetId="20">'[7]OFPC Source'!$U$47</definedName>
    <definedName name="Solar_HLH" localSheetId="21">'[7]OFPC Source'!$U$47</definedName>
    <definedName name="Solar_HLH" localSheetId="22">'[7]OFPC Source'!$U$47</definedName>
    <definedName name="Solar_HLH" localSheetId="12">'[7]OFPC Source'!$U$47</definedName>
    <definedName name="Solar_HLH" localSheetId="4">'[7]OFPC Source'!$U$47</definedName>
    <definedName name="Solar_HLH" localSheetId="16">'[7]OFPC Source'!$U$47</definedName>
    <definedName name="Solar_HLH" localSheetId="18">'[7]OFPC Source'!$U$47</definedName>
    <definedName name="Solar_HLH" localSheetId="17">'[7]OFPC Source'!$U$47</definedName>
    <definedName name="Solar_HLH" localSheetId="5">'[7]OFPC Source'!$U$47</definedName>
    <definedName name="Solar_HLH" localSheetId="9">'[7]OFPC Source'!$U$47</definedName>
    <definedName name="Solar_HLH" localSheetId="10">'[7]OFPC Source'!$U$47</definedName>
    <definedName name="Solar_HLH" localSheetId="13">'[7]OFPC Source'!$U$47</definedName>
    <definedName name="Solar_HLH" localSheetId="14">'[7]OFPC Source'!$U$47</definedName>
    <definedName name="Solar_HLH" localSheetId="15">'[7]OFPC Source'!$U$47</definedName>
    <definedName name="Solar_HLH" localSheetId="11">'[7]OFPC Source'!$U$47</definedName>
    <definedName name="Solar_HLH">'[6]OFPC Source'!$U$48</definedName>
    <definedName name="Solar_LLH" localSheetId="6">'[7]OFPC Source'!$V$47</definedName>
    <definedName name="Solar_LLH" localSheetId="23">'[7]OFPC Source'!$V$47</definedName>
    <definedName name="Solar_LLH" localSheetId="24">'[7]OFPC Source'!$V$47</definedName>
    <definedName name="Solar_LLH" localSheetId="7">'[7]OFPC Source'!$V$47</definedName>
    <definedName name="Solar_LLH" localSheetId="8">'[7]OFPC Source'!$V$47</definedName>
    <definedName name="Solar_LLH" localSheetId="19">'[7]OFPC Source'!$V$47</definedName>
    <definedName name="Solar_LLH" localSheetId="20">'[7]OFPC Source'!$V$47</definedName>
    <definedName name="Solar_LLH" localSheetId="21">'[7]OFPC Source'!$V$47</definedName>
    <definedName name="Solar_LLH" localSheetId="22">'[7]OFPC Source'!$V$47</definedName>
    <definedName name="Solar_LLH" localSheetId="12">'[7]OFPC Source'!$V$47</definedName>
    <definedName name="Solar_LLH" localSheetId="4">'[7]OFPC Source'!$V$47</definedName>
    <definedName name="Solar_LLH" localSheetId="16">'[7]OFPC Source'!$V$47</definedName>
    <definedName name="Solar_LLH" localSheetId="18">'[7]OFPC Source'!$V$47</definedName>
    <definedName name="Solar_LLH" localSheetId="17">'[7]OFPC Source'!$V$47</definedName>
    <definedName name="Solar_LLH" localSheetId="5">'[7]OFPC Source'!$V$47</definedName>
    <definedName name="Solar_LLH" localSheetId="9">'[7]OFPC Source'!$V$47</definedName>
    <definedName name="Solar_LLH" localSheetId="10">'[7]OFPC Source'!$V$47</definedName>
    <definedName name="Solar_LLH" localSheetId="13">'[7]OFPC Source'!$V$47</definedName>
    <definedName name="Solar_LLH" localSheetId="14">'[7]OFPC Source'!$V$47</definedName>
    <definedName name="Solar_LLH" localSheetId="15">'[7]OFPC Source'!$V$47</definedName>
    <definedName name="Solar_LLH" localSheetId="11">'[7]OFPC Source'!$V$47</definedName>
    <definedName name="Solar_LLH">'[6]OFPC Source'!$V$48</definedName>
    <definedName name="Solar_Tracking_integr_cost">'[9]Table 10'!$B$45</definedName>
    <definedName name="Study_Cap_Adj" localSheetId="1">'Table 1'!$I$8</definedName>
    <definedName name="Study_Cap_Adj" localSheetId="4">'Table 1'!$I$8</definedName>
    <definedName name="Study_Cap_Adj">'Table 1'!$I$8</definedName>
    <definedName name="Study_CF">'Table 5'!$M$7</definedName>
    <definedName name="Study_MW">'Table 5'!$M$6</definedName>
    <definedName name="Study_Name" localSheetId="6">[4]ImportData!$D$7</definedName>
    <definedName name="Study_Name" localSheetId="23">[4]ImportData!$D$7</definedName>
    <definedName name="Study_Name" localSheetId="24">[4]ImportData!$D$7</definedName>
    <definedName name="Study_Name" localSheetId="7">[4]ImportData!$D$7</definedName>
    <definedName name="Study_Name" localSheetId="8">[4]ImportData!$D$7</definedName>
    <definedName name="Study_Name" localSheetId="19">[4]ImportData!$D$7</definedName>
    <definedName name="Study_Name" localSheetId="20">[4]ImportData!$D$7</definedName>
    <definedName name="Study_Name" localSheetId="21">[4]ImportData!$D$7</definedName>
    <definedName name="Study_Name" localSheetId="22">[4]ImportData!$D$7</definedName>
    <definedName name="Study_Name" localSheetId="12">[4]ImportData!$D$7</definedName>
    <definedName name="Study_Name" localSheetId="4">[4]ImportData!$D$7</definedName>
    <definedName name="Study_Name" localSheetId="16">[4]ImportData!$D$7</definedName>
    <definedName name="Study_Name" localSheetId="18">[4]ImportData!$D$7</definedName>
    <definedName name="Study_Name" localSheetId="17">[4]ImportData!$D$7</definedName>
    <definedName name="Study_Name" localSheetId="5">[4]ImportData!$D$7</definedName>
    <definedName name="Study_Name" localSheetId="9">[4]ImportData!$D$7</definedName>
    <definedName name="Study_Name" localSheetId="10">[4]ImportData!$D$7</definedName>
    <definedName name="Study_Name" localSheetId="13">[4]ImportData!$D$7</definedName>
    <definedName name="Study_Name" localSheetId="14">[4]ImportData!$D$7</definedName>
    <definedName name="Study_Name" localSheetId="15">[4]ImportData!$D$7</definedName>
    <definedName name="Study_Name" localSheetId="11">[4]ImportData!$D$7</definedName>
    <definedName name="ValuationDate" localSheetId="1">#REF!</definedName>
    <definedName name="ValuationDate">#REF!</definedName>
    <definedName name="Wind_Capacity_Contr">'[6]Exhibit 2- Std Wind QF '!$E$57</definedName>
    <definedName name="Wind_Integration_Charge">'[6]Exhibit 2- Std Wind QF '!$E$45</definedName>
  </definedNames>
  <calcPr calcId="152511"/>
</workbook>
</file>

<file path=xl/calcChain.xml><?xml version="1.0" encoding="utf-8"?>
<calcChain xmlns="http://schemas.openxmlformats.org/spreadsheetml/2006/main">
  <c r="B38" i="25" l="1"/>
  <c r="L13" i="31" l="1"/>
  <c r="C17" i="31"/>
  <c r="C16" i="31"/>
  <c r="C15" i="31"/>
  <c r="C14" i="31"/>
  <c r="C13" i="31"/>
  <c r="M14" i="31"/>
  <c r="B13" i="31"/>
  <c r="B22" i="66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L14" i="31" l="1"/>
  <c r="B47" i="25" l="1"/>
  <c r="A9" i="31" l="1"/>
  <c r="R6" i="31" l="1"/>
  <c r="B43" i="25" l="1"/>
  <c r="BN9" i="25" l="1"/>
  <c r="BO9" i="25"/>
  <c r="CJ9" i="25" s="1"/>
  <c r="BJ9" i="25"/>
  <c r="CE9" i="25" s="1"/>
  <c r="BI9" i="25"/>
  <c r="AT9" i="25"/>
  <c r="AO9" i="25"/>
  <c r="C24" i="64"/>
  <c r="C68" i="64"/>
  <c r="C67" i="64"/>
  <c r="P11" i="64"/>
  <c r="D47" i="64"/>
  <c r="D46" i="64"/>
  <c r="K11" i="64"/>
  <c r="E11" i="64"/>
  <c r="D49" i="64"/>
  <c r="C49" i="64"/>
  <c r="D48" i="64"/>
  <c r="C48" i="64"/>
  <c r="C47" i="64"/>
  <c r="C46" i="64"/>
  <c r="C45" i="64"/>
  <c r="H11" i="64"/>
  <c r="G11" i="64"/>
  <c r="B11" i="64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P10" i="64"/>
  <c r="C24" i="63"/>
  <c r="D24" i="64" l="1"/>
  <c r="P12" i="64"/>
  <c r="P13" i="64" s="1"/>
  <c r="F11" i="64"/>
  <c r="I11" i="64" s="1"/>
  <c r="J11" i="64" s="1"/>
  <c r="B3" i="64"/>
  <c r="C52" i="64" s="1"/>
  <c r="B9" i="64" s="1"/>
  <c r="C69" i="64"/>
  <c r="C70" i="64" l="1"/>
  <c r="P14" i="64" l="1"/>
  <c r="C71" i="64"/>
  <c r="C72" i="64" l="1"/>
  <c r="P15" i="64"/>
  <c r="P16" i="64" l="1"/>
  <c r="C73" i="64"/>
  <c r="C74" i="64" l="1"/>
  <c r="P17" i="64"/>
  <c r="C67" i="63"/>
  <c r="C68" i="63" s="1"/>
  <c r="H11" i="63"/>
  <c r="B3" i="63"/>
  <c r="C52" i="63" s="1"/>
  <c r="B9" i="63" s="1"/>
  <c r="G11" i="63"/>
  <c r="K11" i="63"/>
  <c r="E11" i="63"/>
  <c r="C49" i="63"/>
  <c r="D48" i="63"/>
  <c r="C48" i="63"/>
  <c r="C47" i="63"/>
  <c r="C46" i="63"/>
  <c r="C45" i="63"/>
  <c r="D44" i="63"/>
  <c r="D49" i="63" s="1"/>
  <c r="B12" i="63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11" i="63"/>
  <c r="P10" i="63"/>
  <c r="F11" i="63" l="1"/>
  <c r="I11" i="63" s="1"/>
  <c r="J11" i="63" s="1"/>
  <c r="D47" i="63"/>
  <c r="P11" i="63"/>
  <c r="D46" i="63"/>
  <c r="D24" i="63"/>
  <c r="P18" i="64"/>
  <c r="F66" i="64"/>
  <c r="C69" i="63"/>
  <c r="P19" i="64" l="1"/>
  <c r="F67" i="64"/>
  <c r="P12" i="63"/>
  <c r="P13" i="63" s="1"/>
  <c r="C70" i="63"/>
  <c r="F68" i="64" l="1"/>
  <c r="P20" i="64"/>
  <c r="C71" i="63"/>
  <c r="P14" i="63"/>
  <c r="P21" i="64" l="1"/>
  <c r="F69" i="64"/>
  <c r="P15" i="63"/>
  <c r="C72" i="63"/>
  <c r="P22" i="64" l="1"/>
  <c r="F70" i="64"/>
  <c r="P16" i="63"/>
  <c r="C73" i="63"/>
  <c r="P23" i="64" l="1"/>
  <c r="F71" i="64"/>
  <c r="C74" i="63"/>
  <c r="P17" i="63"/>
  <c r="P24" i="64" l="1"/>
  <c r="P18" i="63"/>
  <c r="F72" i="64"/>
  <c r="F66" i="63"/>
  <c r="P25" i="64" l="1"/>
  <c r="F73" i="64"/>
  <c r="F67" i="63"/>
  <c r="P19" i="63"/>
  <c r="P20" i="63" l="1"/>
  <c r="F74" i="64"/>
  <c r="P26" i="64"/>
  <c r="F68" i="63"/>
  <c r="I66" i="64" l="1"/>
  <c r="P27" i="64"/>
  <c r="P21" i="63"/>
  <c r="F69" i="63"/>
  <c r="P28" i="64" l="1"/>
  <c r="I67" i="64"/>
  <c r="F70" i="63"/>
  <c r="P22" i="63"/>
  <c r="I68" i="64" l="1"/>
  <c r="P29" i="64"/>
  <c r="F71" i="63"/>
  <c r="P23" i="63"/>
  <c r="P24" i="63" l="1"/>
  <c r="P30" i="64"/>
  <c r="I69" i="64"/>
  <c r="F72" i="63"/>
  <c r="I70" i="64" l="1"/>
  <c r="P31" i="64"/>
  <c r="P25" i="63"/>
  <c r="F73" i="63"/>
  <c r="P32" i="64" l="1"/>
  <c r="I71" i="64"/>
  <c r="F74" i="63"/>
  <c r="P26" i="63"/>
  <c r="P33" i="64" l="1"/>
  <c r="I72" i="64"/>
  <c r="I66" i="63"/>
  <c r="P27" i="63"/>
  <c r="P34" i="64" l="1"/>
  <c r="P28" i="63"/>
  <c r="I73" i="64"/>
  <c r="I67" i="63"/>
  <c r="P35" i="64" l="1"/>
  <c r="I74" i="64"/>
  <c r="I68" i="63"/>
  <c r="P29" i="63"/>
  <c r="D25" i="64" l="1"/>
  <c r="K12" i="64"/>
  <c r="K13" i="64" s="1"/>
  <c r="K14" i="64" s="1"/>
  <c r="K15" i="64" s="1"/>
  <c r="K16" i="64" s="1"/>
  <c r="K17" i="64" s="1"/>
  <c r="K18" i="64" s="1"/>
  <c r="K19" i="64" s="1"/>
  <c r="K20" i="64" s="1"/>
  <c r="K21" i="64" s="1"/>
  <c r="K22" i="64" s="1"/>
  <c r="K23" i="64" s="1"/>
  <c r="K24" i="64" s="1"/>
  <c r="K25" i="64" s="1"/>
  <c r="K26" i="64" s="1"/>
  <c r="K27" i="64" s="1"/>
  <c r="K28" i="64" s="1"/>
  <c r="K29" i="64" s="1"/>
  <c r="K30" i="64" s="1"/>
  <c r="K31" i="64" s="1"/>
  <c r="K32" i="64" s="1"/>
  <c r="K33" i="64" s="1"/>
  <c r="K34" i="64" s="1"/>
  <c r="K35" i="64" s="1"/>
  <c r="K36" i="64" s="1"/>
  <c r="E12" i="64"/>
  <c r="H12" i="64"/>
  <c r="H13" i="64" s="1"/>
  <c r="H14" i="64" s="1"/>
  <c r="H15" i="64" s="1"/>
  <c r="H16" i="64" s="1"/>
  <c r="H17" i="64" s="1"/>
  <c r="H18" i="64" s="1"/>
  <c r="H19" i="64" s="1"/>
  <c r="H20" i="64" s="1"/>
  <c r="H21" i="64" s="1"/>
  <c r="H22" i="64" s="1"/>
  <c r="H23" i="64" s="1"/>
  <c r="H24" i="64" s="1"/>
  <c r="H25" i="64" s="1"/>
  <c r="H26" i="64" s="1"/>
  <c r="H27" i="64" s="1"/>
  <c r="H28" i="64" s="1"/>
  <c r="H29" i="64" s="1"/>
  <c r="H30" i="64" s="1"/>
  <c r="H31" i="64" s="1"/>
  <c r="H32" i="64" s="1"/>
  <c r="H33" i="64" s="1"/>
  <c r="H34" i="64" s="1"/>
  <c r="H35" i="64" s="1"/>
  <c r="H36" i="64" s="1"/>
  <c r="G12" i="64"/>
  <c r="G13" i="64" s="1"/>
  <c r="G14" i="64" s="1"/>
  <c r="G15" i="64" s="1"/>
  <c r="G16" i="64" s="1"/>
  <c r="G17" i="64" s="1"/>
  <c r="G18" i="64" s="1"/>
  <c r="G19" i="64" s="1"/>
  <c r="G20" i="64" s="1"/>
  <c r="G21" i="64" s="1"/>
  <c r="G22" i="64" s="1"/>
  <c r="G23" i="64" s="1"/>
  <c r="G24" i="64" s="1"/>
  <c r="G25" i="64" s="1"/>
  <c r="G26" i="64" s="1"/>
  <c r="G27" i="64" s="1"/>
  <c r="G28" i="64" s="1"/>
  <c r="G29" i="64" s="1"/>
  <c r="G30" i="64" s="1"/>
  <c r="G31" i="64" s="1"/>
  <c r="G32" i="64" s="1"/>
  <c r="G33" i="64" s="1"/>
  <c r="G34" i="64" s="1"/>
  <c r="G35" i="64" s="1"/>
  <c r="G36" i="64" s="1"/>
  <c r="P36" i="64"/>
  <c r="P30" i="63"/>
  <c r="I69" i="63"/>
  <c r="D26" i="64" l="1"/>
  <c r="E13" i="64"/>
  <c r="F12" i="64"/>
  <c r="I12" i="64" s="1"/>
  <c r="J12" i="64" s="1"/>
  <c r="P31" i="63"/>
  <c r="I70" i="63"/>
  <c r="E14" i="64" l="1"/>
  <c r="F13" i="64"/>
  <c r="I13" i="64" s="1"/>
  <c r="J13" i="64" s="1"/>
  <c r="D27" i="64"/>
  <c r="P32" i="63"/>
  <c r="I71" i="63"/>
  <c r="E15" i="64" l="1"/>
  <c r="F14" i="64"/>
  <c r="I14" i="64" s="1"/>
  <c r="J14" i="64" s="1"/>
  <c r="D28" i="64"/>
  <c r="P33" i="63"/>
  <c r="I72" i="63"/>
  <c r="D29" i="64" l="1"/>
  <c r="E16" i="64"/>
  <c r="F15" i="64"/>
  <c r="I15" i="64" s="1"/>
  <c r="J15" i="64" s="1"/>
  <c r="I73" i="63"/>
  <c r="P34" i="63"/>
  <c r="E17" i="64" l="1"/>
  <c r="F16" i="64"/>
  <c r="I16" i="64" s="1"/>
  <c r="J16" i="64" s="1"/>
  <c r="D30" i="64"/>
  <c r="P35" i="63"/>
  <c r="I74" i="63"/>
  <c r="D31" i="64" l="1"/>
  <c r="G12" i="63"/>
  <c r="G13" i="63" s="1"/>
  <c r="G14" i="63" s="1"/>
  <c r="G15" i="63" s="1"/>
  <c r="G16" i="63" s="1"/>
  <c r="G17" i="63" s="1"/>
  <c r="G18" i="63" s="1"/>
  <c r="G19" i="63" s="1"/>
  <c r="G20" i="63" s="1"/>
  <c r="G21" i="63" s="1"/>
  <c r="G22" i="63" s="1"/>
  <c r="G23" i="63" s="1"/>
  <c r="G24" i="63" s="1"/>
  <c r="G25" i="63" s="1"/>
  <c r="G26" i="63" s="1"/>
  <c r="G27" i="63" s="1"/>
  <c r="G28" i="63" s="1"/>
  <c r="G29" i="63" s="1"/>
  <c r="G30" i="63" s="1"/>
  <c r="G31" i="63" s="1"/>
  <c r="G32" i="63" s="1"/>
  <c r="G33" i="63" s="1"/>
  <c r="G34" i="63" s="1"/>
  <c r="G35" i="63" s="1"/>
  <c r="G36" i="63" s="1"/>
  <c r="H12" i="63"/>
  <c r="H13" i="63" s="1"/>
  <c r="H14" i="63" s="1"/>
  <c r="H15" i="63" s="1"/>
  <c r="H16" i="63" s="1"/>
  <c r="H17" i="63" s="1"/>
  <c r="H18" i="63" s="1"/>
  <c r="H19" i="63" s="1"/>
  <c r="H20" i="63" s="1"/>
  <c r="H21" i="63" s="1"/>
  <c r="H22" i="63" s="1"/>
  <c r="H23" i="63" s="1"/>
  <c r="H24" i="63" s="1"/>
  <c r="H25" i="63" s="1"/>
  <c r="H26" i="63" s="1"/>
  <c r="H27" i="63" s="1"/>
  <c r="H28" i="63" s="1"/>
  <c r="H29" i="63" s="1"/>
  <c r="H30" i="63" s="1"/>
  <c r="H31" i="63" s="1"/>
  <c r="H32" i="63" s="1"/>
  <c r="H33" i="63" s="1"/>
  <c r="H34" i="63" s="1"/>
  <c r="H35" i="63" s="1"/>
  <c r="H36" i="63" s="1"/>
  <c r="D25" i="63"/>
  <c r="E12" i="63"/>
  <c r="K12" i="63"/>
  <c r="K13" i="63" s="1"/>
  <c r="K14" i="63" s="1"/>
  <c r="K15" i="63" s="1"/>
  <c r="K16" i="63" s="1"/>
  <c r="K17" i="63" s="1"/>
  <c r="K18" i="63" s="1"/>
  <c r="K19" i="63" s="1"/>
  <c r="K20" i="63" s="1"/>
  <c r="K21" i="63" s="1"/>
  <c r="K22" i="63" s="1"/>
  <c r="K23" i="63" s="1"/>
  <c r="K24" i="63" s="1"/>
  <c r="K25" i="63" s="1"/>
  <c r="K26" i="63" s="1"/>
  <c r="K27" i="63" s="1"/>
  <c r="K28" i="63" s="1"/>
  <c r="K29" i="63" s="1"/>
  <c r="K30" i="63" s="1"/>
  <c r="K31" i="63" s="1"/>
  <c r="K32" i="63" s="1"/>
  <c r="K33" i="63" s="1"/>
  <c r="K34" i="63" s="1"/>
  <c r="K35" i="63" s="1"/>
  <c r="K36" i="63" s="1"/>
  <c r="E18" i="64"/>
  <c r="F17" i="64"/>
  <c r="I17" i="64" s="1"/>
  <c r="J17" i="64" s="1"/>
  <c r="P36" i="63"/>
  <c r="E19" i="64" l="1"/>
  <c r="F18" i="64"/>
  <c r="I18" i="64" s="1"/>
  <c r="J18" i="64" s="1"/>
  <c r="E13" i="63"/>
  <c r="F12" i="63"/>
  <c r="I12" i="63" s="1"/>
  <c r="J12" i="63" s="1"/>
  <c r="D26" i="63"/>
  <c r="D32" i="64"/>
  <c r="E14" i="63" l="1"/>
  <c r="F13" i="63"/>
  <c r="I13" i="63" s="1"/>
  <c r="J13" i="63" s="1"/>
  <c r="D33" i="64"/>
  <c r="D27" i="63"/>
  <c r="E20" i="64"/>
  <c r="F19" i="64"/>
  <c r="I19" i="64" s="1"/>
  <c r="J19" i="64" s="1"/>
  <c r="C65" i="64"/>
  <c r="C65" i="63"/>
  <c r="E21" i="64" l="1"/>
  <c r="F20" i="64"/>
  <c r="I20" i="64" s="1"/>
  <c r="J20" i="64" s="1"/>
  <c r="D34" i="64"/>
  <c r="D28" i="63"/>
  <c r="E15" i="63"/>
  <c r="F14" i="63"/>
  <c r="I14" i="63" s="1"/>
  <c r="J14" i="63" s="1"/>
  <c r="D35" i="64" l="1"/>
  <c r="E16" i="63"/>
  <c r="F15" i="63"/>
  <c r="I15" i="63" s="1"/>
  <c r="J15" i="63" s="1"/>
  <c r="D29" i="63"/>
  <c r="E22" i="64"/>
  <c r="F21" i="64"/>
  <c r="I21" i="64" s="1"/>
  <c r="J21" i="64" s="1"/>
  <c r="CT9" i="25"/>
  <c r="CS9" i="25"/>
  <c r="CR9" i="25"/>
  <c r="CQ9" i="25"/>
  <c r="CP9" i="25"/>
  <c r="CO9" i="25"/>
  <c r="CN9" i="25"/>
  <c r="CM9" i="25"/>
  <c r="CL9" i="25"/>
  <c r="CK9" i="25"/>
  <c r="BD9" i="25"/>
  <c r="BD8" i="25"/>
  <c r="BC9" i="25"/>
  <c r="BB9" i="25"/>
  <c r="BA9" i="25"/>
  <c r="AZ9" i="25"/>
  <c r="AY9" i="25"/>
  <c r="AX9" i="25"/>
  <c r="AW9" i="25"/>
  <c r="AV9" i="25"/>
  <c r="BC8" i="25"/>
  <c r="BB8" i="25"/>
  <c r="BA8" i="25"/>
  <c r="AZ8" i="25"/>
  <c r="AY8" i="25"/>
  <c r="AX8" i="25"/>
  <c r="AW8" i="25"/>
  <c r="AV8" i="25"/>
  <c r="AU8" i="25"/>
  <c r="E23" i="64" l="1"/>
  <c r="F22" i="64"/>
  <c r="I22" i="64" s="1"/>
  <c r="J22" i="64" s="1"/>
  <c r="E17" i="63"/>
  <c r="F16" i="63"/>
  <c r="I16" i="63" s="1"/>
  <c r="J16" i="63" s="1"/>
  <c r="D30" i="63"/>
  <c r="D36" i="64"/>
  <c r="C29" i="62"/>
  <c r="D44" i="41"/>
  <c r="D44" i="56" s="1"/>
  <c r="D44" i="57" s="1"/>
  <c r="D44" i="58" s="1"/>
  <c r="D44" i="59" s="1"/>
  <c r="D44" i="60" s="1"/>
  <c r="D44" i="61" s="1"/>
  <c r="D44" i="40" s="1"/>
  <c r="D44" i="62" s="1"/>
  <c r="D44" i="55" s="1"/>
  <c r="E18" i="63" l="1"/>
  <c r="F17" i="63"/>
  <c r="I17" i="63" s="1"/>
  <c r="J17" i="63" s="1"/>
  <c r="D31" i="63"/>
  <c r="E24" i="64"/>
  <c r="F23" i="64"/>
  <c r="I23" i="64" s="1"/>
  <c r="J23" i="64" s="1"/>
  <c r="D44" i="49"/>
  <c r="D32" i="63" l="1"/>
  <c r="E25" i="64"/>
  <c r="F24" i="64"/>
  <c r="I24" i="64" s="1"/>
  <c r="J24" i="64" s="1"/>
  <c r="E19" i="63"/>
  <c r="F18" i="63"/>
  <c r="I18" i="63" s="1"/>
  <c r="J18" i="63" s="1"/>
  <c r="C67" i="62"/>
  <c r="C68" i="62" s="1"/>
  <c r="D11" i="62"/>
  <c r="D29" i="62"/>
  <c r="K11" i="62"/>
  <c r="E11" i="62"/>
  <c r="C49" i="62"/>
  <c r="D48" i="62"/>
  <c r="C48" i="62"/>
  <c r="D47" i="62"/>
  <c r="C47" i="62"/>
  <c r="C46" i="62"/>
  <c r="C45" i="62"/>
  <c r="D49" i="62"/>
  <c r="B18" i="62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15" i="62"/>
  <c r="B16" i="62" s="1"/>
  <c r="B17" i="62" s="1"/>
  <c r="B14" i="62"/>
  <c r="B13" i="62"/>
  <c r="H11" i="62"/>
  <c r="G11" i="62"/>
  <c r="B11" i="62"/>
  <c r="B12" i="62" s="1"/>
  <c r="B3" i="62"/>
  <c r="C52" i="62" s="1"/>
  <c r="B9" i="62" s="1"/>
  <c r="E26" i="64" l="1"/>
  <c r="F25" i="64"/>
  <c r="I25" i="64" s="1"/>
  <c r="J25" i="64" s="1"/>
  <c r="E20" i="63"/>
  <c r="F19" i="63"/>
  <c r="I19" i="63" s="1"/>
  <c r="J19" i="63" s="1"/>
  <c r="D33" i="63"/>
  <c r="D46" i="62"/>
  <c r="F11" i="62"/>
  <c r="I11" i="62" s="1"/>
  <c r="J11" i="62" s="1"/>
  <c r="C69" i="62"/>
  <c r="E27" i="64" l="1"/>
  <c r="F26" i="64"/>
  <c r="I26" i="64" s="1"/>
  <c r="J26" i="64" s="1"/>
  <c r="E21" i="63"/>
  <c r="F20" i="63"/>
  <c r="I20" i="63" s="1"/>
  <c r="J20" i="63" s="1"/>
  <c r="D34" i="63"/>
  <c r="C70" i="62"/>
  <c r="D12" i="62"/>
  <c r="E22" i="63" l="1"/>
  <c r="F21" i="63"/>
  <c r="I21" i="63" s="1"/>
  <c r="J21" i="63" s="1"/>
  <c r="D35" i="63"/>
  <c r="E28" i="64"/>
  <c r="F27" i="64"/>
  <c r="I27" i="64" s="1"/>
  <c r="J27" i="64" s="1"/>
  <c r="C71" i="62"/>
  <c r="D13" i="62"/>
  <c r="D36" i="63" l="1"/>
  <c r="E29" i="64"/>
  <c r="F28" i="64"/>
  <c r="I28" i="64" s="1"/>
  <c r="J28" i="64" s="1"/>
  <c r="E23" i="63"/>
  <c r="F22" i="63"/>
  <c r="I22" i="63" s="1"/>
  <c r="J22" i="63" s="1"/>
  <c r="D14" i="62"/>
  <c r="C72" i="62"/>
  <c r="E30" i="64" l="1"/>
  <c r="F29" i="64"/>
  <c r="I29" i="64" s="1"/>
  <c r="J29" i="64" s="1"/>
  <c r="E24" i="63"/>
  <c r="F23" i="63"/>
  <c r="I23" i="63" s="1"/>
  <c r="J23" i="63" s="1"/>
  <c r="D15" i="62"/>
  <c r="C73" i="62"/>
  <c r="E25" i="63" l="1"/>
  <c r="F24" i="63"/>
  <c r="I24" i="63" s="1"/>
  <c r="J24" i="63" s="1"/>
  <c r="E31" i="64"/>
  <c r="F30" i="64"/>
  <c r="I30" i="64" s="1"/>
  <c r="J30" i="64" s="1"/>
  <c r="D16" i="62"/>
  <c r="C74" i="62"/>
  <c r="E32" i="64" l="1"/>
  <c r="F31" i="64"/>
  <c r="I31" i="64" s="1"/>
  <c r="J31" i="64" s="1"/>
  <c r="E26" i="63"/>
  <c r="F25" i="63"/>
  <c r="I25" i="63" s="1"/>
  <c r="J25" i="63" s="1"/>
  <c r="D17" i="62"/>
  <c r="F66" i="62"/>
  <c r="CI9" i="25"/>
  <c r="BM9" i="25"/>
  <c r="CH9" i="25" s="1"/>
  <c r="BL9" i="25"/>
  <c r="CG9" i="25" s="1"/>
  <c r="BK9" i="25"/>
  <c r="CF9" i="25" s="1"/>
  <c r="CD9" i="25"/>
  <c r="BH9" i="25"/>
  <c r="CC9" i="25" s="1"/>
  <c r="BG9" i="25"/>
  <c r="CB9" i="25" s="1"/>
  <c r="BF9" i="25"/>
  <c r="CA9" i="25" s="1"/>
  <c r="AU9" i="25"/>
  <c r="AS9" i="25"/>
  <c r="AR9" i="25"/>
  <c r="AQ9" i="25"/>
  <c r="AP9" i="25"/>
  <c r="AN9" i="25"/>
  <c r="AM9" i="25"/>
  <c r="AL9" i="25"/>
  <c r="AK9" i="25"/>
  <c r="E27" i="63" l="1"/>
  <c r="F26" i="63"/>
  <c r="I26" i="63" s="1"/>
  <c r="J26" i="63" s="1"/>
  <c r="E33" i="64"/>
  <c r="F32" i="64"/>
  <c r="I32" i="64" s="1"/>
  <c r="J32" i="64" s="1"/>
  <c r="F67" i="62"/>
  <c r="D18" i="62"/>
  <c r="E28" i="63" l="1"/>
  <c r="F27" i="63"/>
  <c r="I27" i="63" s="1"/>
  <c r="J27" i="63" s="1"/>
  <c r="E34" i="64"/>
  <c r="F33" i="64"/>
  <c r="I33" i="64" s="1"/>
  <c r="J33" i="64" s="1"/>
  <c r="F68" i="62"/>
  <c r="D19" i="62"/>
  <c r="C27" i="61"/>
  <c r="C67" i="61"/>
  <c r="B3" i="61"/>
  <c r="C52" i="61" s="1"/>
  <c r="B9" i="61" s="1"/>
  <c r="K11" i="61"/>
  <c r="E11" i="61"/>
  <c r="C49" i="61"/>
  <c r="D48" i="61"/>
  <c r="C48" i="61"/>
  <c r="C47" i="61"/>
  <c r="D46" i="61"/>
  <c r="C46" i="61"/>
  <c r="C45" i="61"/>
  <c r="D49" i="61"/>
  <c r="H11" i="61"/>
  <c r="G11" i="61"/>
  <c r="B11" i="6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C26" i="60"/>
  <c r="C67" i="60"/>
  <c r="C68" i="60" s="1"/>
  <c r="D47" i="60"/>
  <c r="D46" i="60"/>
  <c r="G11" i="60"/>
  <c r="K11" i="60"/>
  <c r="E11" i="60"/>
  <c r="C49" i="60"/>
  <c r="D48" i="60"/>
  <c r="C48" i="60"/>
  <c r="C47" i="60"/>
  <c r="C46" i="60"/>
  <c r="C45" i="60"/>
  <c r="D49" i="60"/>
  <c r="H11" i="60"/>
  <c r="B11" i="60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C25" i="59"/>
  <c r="C67" i="59"/>
  <c r="C68" i="59" s="1"/>
  <c r="D47" i="59"/>
  <c r="K11" i="59"/>
  <c r="E11" i="59"/>
  <c r="C49" i="59"/>
  <c r="D48" i="59"/>
  <c r="C48" i="59"/>
  <c r="C47" i="59"/>
  <c r="D46" i="59"/>
  <c r="C46" i="59"/>
  <c r="C45" i="59"/>
  <c r="D49" i="59"/>
  <c r="H11" i="59"/>
  <c r="G11" i="59"/>
  <c r="B11" i="59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D47" i="58"/>
  <c r="D46" i="58"/>
  <c r="G11" i="58"/>
  <c r="E11" i="58"/>
  <c r="C68" i="58"/>
  <c r="C69" i="58" s="1"/>
  <c r="C67" i="58"/>
  <c r="C49" i="58"/>
  <c r="D48" i="58"/>
  <c r="C48" i="58"/>
  <c r="C47" i="58"/>
  <c r="C46" i="58"/>
  <c r="C45" i="58"/>
  <c r="D49" i="58"/>
  <c r="B12" i="58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K11" i="58"/>
  <c r="H11" i="58"/>
  <c r="B11" i="58"/>
  <c r="C27" i="57"/>
  <c r="C68" i="57"/>
  <c r="C69" i="57" s="1"/>
  <c r="C67" i="57"/>
  <c r="B3" i="57"/>
  <c r="C52" i="57" s="1"/>
  <c r="B9" i="57" s="1"/>
  <c r="D46" i="57"/>
  <c r="G11" i="57"/>
  <c r="K11" i="57"/>
  <c r="E11" i="57"/>
  <c r="C49" i="57"/>
  <c r="D48" i="57"/>
  <c r="C48" i="57"/>
  <c r="D47" i="57"/>
  <c r="C47" i="57"/>
  <c r="C46" i="57"/>
  <c r="C45" i="57"/>
  <c r="D49" i="57"/>
  <c r="H11" i="57"/>
  <c r="B11" i="57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H11" i="56"/>
  <c r="H11" i="41"/>
  <c r="C26" i="56"/>
  <c r="C68" i="56"/>
  <c r="C69" i="56" s="1"/>
  <c r="C67" i="56"/>
  <c r="D47" i="56"/>
  <c r="G11" i="56"/>
  <c r="K11" i="56"/>
  <c r="E11" i="56"/>
  <c r="C49" i="56"/>
  <c r="D48" i="56"/>
  <c r="C48" i="56"/>
  <c r="C47" i="56"/>
  <c r="D46" i="56"/>
  <c r="C46" i="56"/>
  <c r="C45" i="56"/>
  <c r="D49" i="56"/>
  <c r="B11" i="56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G11" i="41"/>
  <c r="K11" i="41"/>
  <c r="E11" i="41"/>
  <c r="C24" i="41"/>
  <c r="D24" i="41" s="1"/>
  <c r="B3" i="55"/>
  <c r="C52" i="55" s="1"/>
  <c r="B9" i="55" s="1"/>
  <c r="D46" i="55"/>
  <c r="G11" i="55"/>
  <c r="K11" i="55"/>
  <c r="E11" i="55"/>
  <c r="E11" i="40"/>
  <c r="K11" i="40"/>
  <c r="C29" i="55"/>
  <c r="C67" i="55"/>
  <c r="C68" i="55" s="1"/>
  <c r="D11" i="55"/>
  <c r="C49" i="55"/>
  <c r="D48" i="55"/>
  <c r="C48" i="55"/>
  <c r="C47" i="55"/>
  <c r="C46" i="55"/>
  <c r="C45" i="55"/>
  <c r="D49" i="55"/>
  <c r="H11" i="55"/>
  <c r="B11" i="55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H11" i="40"/>
  <c r="G11" i="40"/>
  <c r="C27" i="40"/>
  <c r="B3" i="54"/>
  <c r="C52" i="54" s="1"/>
  <c r="B9" i="54" s="1"/>
  <c r="D46" i="54"/>
  <c r="G11" i="54"/>
  <c r="K11" i="54"/>
  <c r="E11" i="54"/>
  <c r="C29" i="54"/>
  <c r="D29" i="54" s="1"/>
  <c r="C68" i="54"/>
  <c r="C67" i="54"/>
  <c r="P11" i="54"/>
  <c r="D49" i="54"/>
  <c r="C49" i="54"/>
  <c r="D48" i="54"/>
  <c r="C48" i="54"/>
  <c r="C47" i="54"/>
  <c r="C46" i="54"/>
  <c r="C45" i="54"/>
  <c r="B15" i="54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13" i="54"/>
  <c r="B14" i="54" s="1"/>
  <c r="H11" i="54"/>
  <c r="B11" i="54"/>
  <c r="B12" i="54" s="1"/>
  <c r="P10" i="54"/>
  <c r="C29" i="53"/>
  <c r="C68" i="53"/>
  <c r="C67" i="53"/>
  <c r="D47" i="53"/>
  <c r="D46" i="53"/>
  <c r="G11" i="53"/>
  <c r="K11" i="53"/>
  <c r="E11" i="53"/>
  <c r="D49" i="53"/>
  <c r="C49" i="53"/>
  <c r="D48" i="53"/>
  <c r="C48" i="53"/>
  <c r="C47" i="53"/>
  <c r="C46" i="53"/>
  <c r="C45" i="53"/>
  <c r="B13" i="53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12" i="53"/>
  <c r="H11" i="53"/>
  <c r="B11" i="53"/>
  <c r="P10" i="53"/>
  <c r="D47" i="52"/>
  <c r="D46" i="52"/>
  <c r="G11" i="52"/>
  <c r="K11" i="52"/>
  <c r="E11" i="52"/>
  <c r="C29" i="52"/>
  <c r="D29" i="52" s="1"/>
  <c r="C67" i="52"/>
  <c r="D49" i="52"/>
  <c r="C49" i="52"/>
  <c r="D48" i="52"/>
  <c r="C48" i="52"/>
  <c r="C47" i="52"/>
  <c r="C46" i="52"/>
  <c r="C45" i="52"/>
  <c r="B15" i="52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14" i="52"/>
  <c r="H11" i="52"/>
  <c r="B11" i="52"/>
  <c r="B12" i="52" s="1"/>
  <c r="B13" i="52" s="1"/>
  <c r="P10" i="52"/>
  <c r="H11" i="44"/>
  <c r="G11" i="44"/>
  <c r="K11" i="44"/>
  <c r="E11" i="44"/>
  <c r="C27" i="44"/>
  <c r="C30" i="50"/>
  <c r="D47" i="50"/>
  <c r="D46" i="50"/>
  <c r="G11" i="50"/>
  <c r="K11" i="50"/>
  <c r="E11" i="50"/>
  <c r="C24" i="42"/>
  <c r="C68" i="50"/>
  <c r="C67" i="50"/>
  <c r="H11" i="50"/>
  <c r="C49" i="50"/>
  <c r="D48" i="50"/>
  <c r="C48" i="50"/>
  <c r="C47" i="50"/>
  <c r="C46" i="50"/>
  <c r="C45" i="50"/>
  <c r="D44" i="50"/>
  <c r="D49" i="50" s="1"/>
  <c r="B12" i="50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B11" i="50"/>
  <c r="P10" i="50"/>
  <c r="D44" i="42"/>
  <c r="G11" i="42"/>
  <c r="C15" i="49"/>
  <c r="C69" i="49"/>
  <c r="C70" i="49" s="1"/>
  <c r="C67" i="49"/>
  <c r="C68" i="49" s="1"/>
  <c r="D47" i="49"/>
  <c r="D46" i="49"/>
  <c r="H11" i="49"/>
  <c r="G11" i="49"/>
  <c r="L11" i="49"/>
  <c r="E11" i="49"/>
  <c r="D49" i="49"/>
  <c r="C49" i="49"/>
  <c r="D48" i="49"/>
  <c r="C48" i="49"/>
  <c r="C47" i="49"/>
  <c r="C46" i="49"/>
  <c r="C45" i="49"/>
  <c r="B11" i="49"/>
  <c r="B12" i="49" s="1"/>
  <c r="B13" i="49" s="1"/>
  <c r="B14" i="49" s="1"/>
  <c r="K11" i="42"/>
  <c r="E35" i="64" l="1"/>
  <c r="F34" i="64"/>
  <c r="I34" i="64" s="1"/>
  <c r="J34" i="64" s="1"/>
  <c r="E29" i="63"/>
  <c r="F28" i="63"/>
  <c r="I28" i="63" s="1"/>
  <c r="J28" i="63" s="1"/>
  <c r="F11" i="58"/>
  <c r="F11" i="60"/>
  <c r="F11" i="50"/>
  <c r="F11" i="53"/>
  <c r="F11" i="56"/>
  <c r="F11" i="57"/>
  <c r="I11" i="57" s="1"/>
  <c r="J11" i="57" s="1"/>
  <c r="D27" i="40"/>
  <c r="B3" i="50"/>
  <c r="C52" i="50" s="1"/>
  <c r="B9" i="50" s="1"/>
  <c r="P12" i="54"/>
  <c r="B3" i="58"/>
  <c r="C52" i="58" s="1"/>
  <c r="B9" i="58" s="1"/>
  <c r="P11" i="52"/>
  <c r="P11" i="50"/>
  <c r="P12" i="50" s="1"/>
  <c r="P11" i="53"/>
  <c r="P12" i="53" s="1"/>
  <c r="P13" i="53" s="1"/>
  <c r="D20" i="62"/>
  <c r="F69" i="62"/>
  <c r="F11" i="49"/>
  <c r="J11" i="49" s="1"/>
  <c r="K11" i="49" s="1"/>
  <c r="B3" i="56"/>
  <c r="C52" i="56" s="1"/>
  <c r="B9" i="56" s="1"/>
  <c r="D27" i="61"/>
  <c r="D29" i="53"/>
  <c r="I11" i="53"/>
  <c r="J11" i="53" s="1"/>
  <c r="D47" i="55"/>
  <c r="B3" i="59"/>
  <c r="C52" i="59" s="1"/>
  <c r="B9" i="59" s="1"/>
  <c r="B3" i="60"/>
  <c r="C52" i="60" s="1"/>
  <c r="B9" i="60" s="1"/>
  <c r="D15" i="49"/>
  <c r="B3" i="53"/>
  <c r="C52" i="53" s="1"/>
  <c r="B9" i="53" s="1"/>
  <c r="D24" i="42"/>
  <c r="I11" i="50"/>
  <c r="J11" i="50" s="1"/>
  <c r="B3" i="49"/>
  <c r="C52" i="49" s="1"/>
  <c r="B9" i="49" s="1"/>
  <c r="D30" i="50"/>
  <c r="D27" i="44"/>
  <c r="D47" i="54"/>
  <c r="D27" i="57"/>
  <c r="D29" i="55"/>
  <c r="D26" i="60"/>
  <c r="D26" i="56"/>
  <c r="D25" i="59"/>
  <c r="F11" i="61"/>
  <c r="I11" i="61" s="1"/>
  <c r="J11" i="61" s="1"/>
  <c r="C68" i="61"/>
  <c r="D47" i="61"/>
  <c r="I11" i="60"/>
  <c r="J11" i="60" s="1"/>
  <c r="C69" i="60"/>
  <c r="C69" i="59"/>
  <c r="F11" i="59"/>
  <c r="I11" i="59" s="1"/>
  <c r="J11" i="59" s="1"/>
  <c r="I11" i="58"/>
  <c r="J11" i="58" s="1"/>
  <c r="C70" i="58"/>
  <c r="C70" i="57"/>
  <c r="C70" i="56"/>
  <c r="F11" i="55"/>
  <c r="I11" i="55" s="1"/>
  <c r="J11" i="55" s="1"/>
  <c r="C69" i="55"/>
  <c r="F11" i="54"/>
  <c r="I11" i="54" s="1"/>
  <c r="J11" i="54" s="1"/>
  <c r="C69" i="54"/>
  <c r="C69" i="53"/>
  <c r="F11" i="52"/>
  <c r="I11" i="52" s="1"/>
  <c r="J11" i="52" s="1"/>
  <c r="C68" i="52"/>
  <c r="B3" i="52"/>
  <c r="C52" i="52" s="1"/>
  <c r="B9" i="52" s="1"/>
  <c r="C69" i="50"/>
  <c r="B15" i="49"/>
  <c r="C71" i="49"/>
  <c r="E36" i="64" l="1"/>
  <c r="F36" i="64" s="1"/>
  <c r="I36" i="64" s="1"/>
  <c r="J36" i="64" s="1"/>
  <c r="F35" i="64"/>
  <c r="I35" i="64" s="1"/>
  <c r="J35" i="64" s="1"/>
  <c r="E30" i="63"/>
  <c r="F29" i="63"/>
  <c r="I29" i="63" s="1"/>
  <c r="J29" i="63" s="1"/>
  <c r="P13" i="54"/>
  <c r="D21" i="62"/>
  <c r="F70" i="62"/>
  <c r="C69" i="61"/>
  <c r="C70" i="60"/>
  <c r="C70" i="59"/>
  <c r="C71" i="58"/>
  <c r="C71" i="57"/>
  <c r="C71" i="56"/>
  <c r="I11" i="56"/>
  <c r="J11" i="56" s="1"/>
  <c r="D12" i="55"/>
  <c r="C70" i="55"/>
  <c r="C70" i="54"/>
  <c r="C70" i="53"/>
  <c r="C69" i="52"/>
  <c r="P12" i="52"/>
  <c r="C70" i="50"/>
  <c r="P13" i="50"/>
  <c r="B16" i="49"/>
  <c r="C72" i="49"/>
  <c r="E31" i="63" l="1"/>
  <c r="F30" i="63"/>
  <c r="I30" i="63" s="1"/>
  <c r="J30" i="63" s="1"/>
  <c r="P14" i="54"/>
  <c r="P14" i="50"/>
  <c r="D22" i="62"/>
  <c r="F71" i="62"/>
  <c r="C70" i="61"/>
  <c r="C71" i="60"/>
  <c r="C71" i="59"/>
  <c r="C72" i="58"/>
  <c r="C72" i="57"/>
  <c r="C72" i="56"/>
  <c r="D13" i="55"/>
  <c r="C71" i="55"/>
  <c r="C71" i="54"/>
  <c r="P14" i="53"/>
  <c r="C71" i="53"/>
  <c r="P13" i="52"/>
  <c r="C70" i="52"/>
  <c r="C71" i="50"/>
  <c r="B17" i="49"/>
  <c r="C73" i="49"/>
  <c r="E32" i="63" l="1"/>
  <c r="F31" i="63"/>
  <c r="I31" i="63" s="1"/>
  <c r="J31" i="63" s="1"/>
  <c r="P15" i="54"/>
  <c r="F72" i="62"/>
  <c r="D23" i="62"/>
  <c r="C71" i="61"/>
  <c r="C72" i="60"/>
  <c r="C72" i="59"/>
  <c r="C24" i="58"/>
  <c r="D24" i="58" s="1"/>
  <c r="C73" i="58"/>
  <c r="C73" i="57"/>
  <c r="C73" i="56"/>
  <c r="C72" i="55"/>
  <c r="D14" i="55"/>
  <c r="C72" i="54"/>
  <c r="P15" i="53"/>
  <c r="C72" i="53"/>
  <c r="P14" i="52"/>
  <c r="C71" i="52"/>
  <c r="C72" i="50"/>
  <c r="P15" i="50"/>
  <c r="C74" i="49"/>
  <c r="B18" i="49"/>
  <c r="E33" i="63" l="1"/>
  <c r="F32" i="63"/>
  <c r="I32" i="63" s="1"/>
  <c r="J32" i="63" s="1"/>
  <c r="P16" i="54"/>
  <c r="P16" i="53"/>
  <c r="F73" i="62"/>
  <c r="D24" i="62"/>
  <c r="C72" i="61"/>
  <c r="C73" i="60"/>
  <c r="C73" i="59"/>
  <c r="C74" i="58"/>
  <c r="C74" i="57"/>
  <c r="C74" i="56"/>
  <c r="C73" i="55"/>
  <c r="D15" i="55"/>
  <c r="C73" i="54"/>
  <c r="C73" i="53"/>
  <c r="C72" i="52"/>
  <c r="P15" i="52"/>
  <c r="P16" i="50"/>
  <c r="C73" i="50"/>
  <c r="F66" i="49"/>
  <c r="B19" i="49"/>
  <c r="E34" i="63" l="1"/>
  <c r="F33" i="63"/>
  <c r="I33" i="63" s="1"/>
  <c r="J33" i="63" s="1"/>
  <c r="P17" i="54"/>
  <c r="P17" i="53"/>
  <c r="F74" i="62"/>
  <c r="D25" i="62"/>
  <c r="C73" i="61"/>
  <c r="C74" i="60"/>
  <c r="C74" i="59"/>
  <c r="F66" i="58"/>
  <c r="F66" i="57"/>
  <c r="F66" i="56"/>
  <c r="C74" i="55"/>
  <c r="D16" i="55"/>
  <c r="C74" i="54"/>
  <c r="C74" i="53"/>
  <c r="C73" i="52"/>
  <c r="P16" i="52"/>
  <c r="C74" i="50"/>
  <c r="P17" i="50"/>
  <c r="F67" i="49"/>
  <c r="B20" i="49"/>
  <c r="E35" i="63" l="1"/>
  <c r="F34" i="63"/>
  <c r="I34" i="63" s="1"/>
  <c r="J34" i="63" s="1"/>
  <c r="P18" i="54"/>
  <c r="P19" i="54" s="1"/>
  <c r="P18" i="53"/>
  <c r="P17" i="52"/>
  <c r="D26" i="62"/>
  <c r="I66" i="62"/>
  <c r="C74" i="61"/>
  <c r="F66" i="60"/>
  <c r="F66" i="59"/>
  <c r="F67" i="58"/>
  <c r="F67" i="57"/>
  <c r="F67" i="56"/>
  <c r="F66" i="55"/>
  <c r="D17" i="55"/>
  <c r="F66" i="54"/>
  <c r="F66" i="53"/>
  <c r="C74" i="52"/>
  <c r="P18" i="50"/>
  <c r="F66" i="50"/>
  <c r="B21" i="49"/>
  <c r="F68" i="49"/>
  <c r="E36" i="63" l="1"/>
  <c r="F36" i="63" s="1"/>
  <c r="I36" i="63" s="1"/>
  <c r="J36" i="63" s="1"/>
  <c r="F35" i="63"/>
  <c r="I35" i="63" s="1"/>
  <c r="J35" i="63" s="1"/>
  <c r="P20" i="54"/>
  <c r="P19" i="50"/>
  <c r="D27" i="62"/>
  <c r="D28" i="62" s="1"/>
  <c r="I67" i="62"/>
  <c r="F66" i="61"/>
  <c r="F67" i="60"/>
  <c r="F67" i="59"/>
  <c r="F68" i="58"/>
  <c r="F68" i="57"/>
  <c r="F68" i="56"/>
  <c r="D18" i="55"/>
  <c r="F67" i="55"/>
  <c r="F67" i="54"/>
  <c r="F67" i="53"/>
  <c r="P19" i="53"/>
  <c r="F66" i="52"/>
  <c r="P18" i="52"/>
  <c r="F67" i="50"/>
  <c r="F69" i="49"/>
  <c r="B22" i="49"/>
  <c r="D30" i="62" l="1"/>
  <c r="P19" i="52"/>
  <c r="I68" i="62"/>
  <c r="F67" i="61"/>
  <c r="F68" i="60"/>
  <c r="F68" i="59"/>
  <c r="F69" i="58"/>
  <c r="F69" i="57"/>
  <c r="F69" i="56"/>
  <c r="F68" i="55"/>
  <c r="D19" i="55"/>
  <c r="F68" i="54"/>
  <c r="P20" i="53"/>
  <c r="F68" i="53"/>
  <c r="F67" i="52"/>
  <c r="F68" i="50"/>
  <c r="P20" i="50"/>
  <c r="F70" i="49"/>
  <c r="B23" i="49"/>
  <c r="D31" i="62" l="1"/>
  <c r="P20" i="52"/>
  <c r="P21" i="50"/>
  <c r="I69" i="62"/>
  <c r="F68" i="61"/>
  <c r="F69" i="60"/>
  <c r="F69" i="59"/>
  <c r="F70" i="58"/>
  <c r="F70" i="57"/>
  <c r="F70" i="56"/>
  <c r="D20" i="55"/>
  <c r="F69" i="55"/>
  <c r="F69" i="54"/>
  <c r="P21" i="54"/>
  <c r="F69" i="53"/>
  <c r="P21" i="53"/>
  <c r="F68" i="52"/>
  <c r="F69" i="50"/>
  <c r="B24" i="49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F71" i="49"/>
  <c r="D32" i="62" l="1"/>
  <c r="P22" i="54"/>
  <c r="P22" i="50"/>
  <c r="I70" i="62"/>
  <c r="F69" i="61"/>
  <c r="F70" i="60"/>
  <c r="F70" i="59"/>
  <c r="F71" i="58"/>
  <c r="F71" i="57"/>
  <c r="F71" i="56"/>
  <c r="D21" i="55"/>
  <c r="F70" i="55"/>
  <c r="F70" i="54"/>
  <c r="P22" i="53"/>
  <c r="F70" i="53"/>
  <c r="F69" i="52"/>
  <c r="P21" i="52"/>
  <c r="F70" i="50"/>
  <c r="F72" i="49"/>
  <c r="D33" i="62" l="1"/>
  <c r="P22" i="52"/>
  <c r="P23" i="53"/>
  <c r="P23" i="54"/>
  <c r="I71" i="62"/>
  <c r="F70" i="61"/>
  <c r="F71" i="60"/>
  <c r="F71" i="59"/>
  <c r="F72" i="58"/>
  <c r="F72" i="57"/>
  <c r="F72" i="56"/>
  <c r="F71" i="55"/>
  <c r="D22" i="55"/>
  <c r="F71" i="54"/>
  <c r="F71" i="53"/>
  <c r="F70" i="52"/>
  <c r="P23" i="50"/>
  <c r="F71" i="50"/>
  <c r="F73" i="49"/>
  <c r="D34" i="62" l="1"/>
  <c r="P24" i="54"/>
  <c r="P25" i="54" s="1"/>
  <c r="P24" i="53"/>
  <c r="I72" i="62"/>
  <c r="F71" i="61"/>
  <c r="F72" i="60"/>
  <c r="F72" i="59"/>
  <c r="F73" i="58"/>
  <c r="F73" i="57"/>
  <c r="F73" i="56"/>
  <c r="D23" i="55"/>
  <c r="F72" i="55"/>
  <c r="F72" i="54"/>
  <c r="F72" i="53"/>
  <c r="P23" i="52"/>
  <c r="F71" i="52"/>
  <c r="F72" i="50"/>
  <c r="P24" i="50"/>
  <c r="F74" i="49"/>
  <c r="D35" i="62" l="1"/>
  <c r="P25" i="53"/>
  <c r="I73" i="62"/>
  <c r="F72" i="61"/>
  <c r="F73" i="60"/>
  <c r="F73" i="59"/>
  <c r="F74" i="58"/>
  <c r="F74" i="57"/>
  <c r="F74" i="56"/>
  <c r="D24" i="55"/>
  <c r="F73" i="55"/>
  <c r="F73" i="54"/>
  <c r="P26" i="54"/>
  <c r="F73" i="53"/>
  <c r="F72" i="52"/>
  <c r="P24" i="52"/>
  <c r="P25" i="50"/>
  <c r="F73" i="50"/>
  <c r="I66" i="49"/>
  <c r="D36" i="62" l="1"/>
  <c r="P25" i="52"/>
  <c r="P26" i="53"/>
  <c r="I74" i="62"/>
  <c r="F73" i="61"/>
  <c r="F74" i="60"/>
  <c r="F74" i="59"/>
  <c r="I66" i="58"/>
  <c r="I66" i="57"/>
  <c r="I66" i="56"/>
  <c r="F74" i="55"/>
  <c r="D25" i="55"/>
  <c r="F74" i="54"/>
  <c r="F74" i="53"/>
  <c r="F73" i="52"/>
  <c r="F74" i="50"/>
  <c r="P26" i="50"/>
  <c r="I67" i="49"/>
  <c r="E12" i="62" l="1"/>
  <c r="H12" i="62"/>
  <c r="H13" i="62" s="1"/>
  <c r="H14" i="62" s="1"/>
  <c r="H15" i="62" s="1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K12" i="62"/>
  <c r="K13" i="62" s="1"/>
  <c r="K14" i="62" s="1"/>
  <c r="K15" i="62" s="1"/>
  <c r="K16" i="62" s="1"/>
  <c r="K17" i="62" s="1"/>
  <c r="K18" i="62" s="1"/>
  <c r="K19" i="62" s="1"/>
  <c r="K20" i="62" s="1"/>
  <c r="K21" i="62" s="1"/>
  <c r="K22" i="62" s="1"/>
  <c r="K23" i="62" s="1"/>
  <c r="K24" i="62" s="1"/>
  <c r="K25" i="62" s="1"/>
  <c r="K26" i="62" s="1"/>
  <c r="K27" i="62" s="1"/>
  <c r="K28" i="62" s="1"/>
  <c r="K29" i="62" s="1"/>
  <c r="K30" i="62" s="1"/>
  <c r="K31" i="62" s="1"/>
  <c r="K32" i="62" s="1"/>
  <c r="K33" i="62" s="1"/>
  <c r="K34" i="62" s="1"/>
  <c r="K35" i="62" s="1"/>
  <c r="K36" i="62" s="1"/>
  <c r="G12" i="62"/>
  <c r="G13" i="62" s="1"/>
  <c r="G14" i="62" s="1"/>
  <c r="G15" i="62" s="1"/>
  <c r="G16" i="62" s="1"/>
  <c r="G17" i="62" s="1"/>
  <c r="G18" i="62" s="1"/>
  <c r="G19" i="62" s="1"/>
  <c r="G20" i="62" s="1"/>
  <c r="G21" i="62" s="1"/>
  <c r="G22" i="62" s="1"/>
  <c r="G23" i="62" s="1"/>
  <c r="G24" i="62" s="1"/>
  <c r="G25" i="62" s="1"/>
  <c r="G26" i="62" s="1"/>
  <c r="G27" i="62" s="1"/>
  <c r="G28" i="62" s="1"/>
  <c r="G29" i="62" s="1"/>
  <c r="G30" i="62" s="1"/>
  <c r="G31" i="62" s="1"/>
  <c r="G32" i="62" s="1"/>
  <c r="G33" i="62" s="1"/>
  <c r="G34" i="62" s="1"/>
  <c r="G35" i="62" s="1"/>
  <c r="G36" i="62" s="1"/>
  <c r="P27" i="50"/>
  <c r="P27" i="54"/>
  <c r="F74" i="61"/>
  <c r="I66" i="60"/>
  <c r="I66" i="59"/>
  <c r="I67" i="58"/>
  <c r="I67" i="57"/>
  <c r="I67" i="56"/>
  <c r="D26" i="55"/>
  <c r="I66" i="55"/>
  <c r="I66" i="54"/>
  <c r="I66" i="53"/>
  <c r="P27" i="53"/>
  <c r="P26" i="52"/>
  <c r="F74" i="52"/>
  <c r="I66" i="50"/>
  <c r="I68" i="49"/>
  <c r="E13" i="62" l="1"/>
  <c r="F12" i="62"/>
  <c r="I12" i="62" s="1"/>
  <c r="J12" i="62" s="1"/>
  <c r="P28" i="54"/>
  <c r="D27" i="55"/>
  <c r="D28" i="55" s="1"/>
  <c r="I66" i="61"/>
  <c r="I67" i="60"/>
  <c r="I67" i="59"/>
  <c r="I68" i="58"/>
  <c r="I68" i="57"/>
  <c r="I68" i="56"/>
  <c r="I67" i="55"/>
  <c r="I67" i="54"/>
  <c r="P28" i="53"/>
  <c r="I67" i="53"/>
  <c r="I66" i="52"/>
  <c r="P27" i="52"/>
  <c r="I67" i="50"/>
  <c r="P28" i="50"/>
  <c r="I69" i="49"/>
  <c r="D30" i="54" l="1"/>
  <c r="E14" i="62"/>
  <c r="F13" i="62"/>
  <c r="I13" i="62" s="1"/>
  <c r="J13" i="62" s="1"/>
  <c r="D30" i="55"/>
  <c r="D30" i="53"/>
  <c r="P29" i="54"/>
  <c r="I67" i="61"/>
  <c r="I68" i="60"/>
  <c r="I68" i="59"/>
  <c r="I69" i="58"/>
  <c r="I69" i="57"/>
  <c r="I69" i="56"/>
  <c r="I68" i="55"/>
  <c r="I68" i="54"/>
  <c r="I68" i="53"/>
  <c r="P29" i="53"/>
  <c r="I67" i="52"/>
  <c r="D30" i="52" s="1"/>
  <c r="P28" i="52"/>
  <c r="I68" i="50"/>
  <c r="P29" i="50"/>
  <c r="I70" i="49"/>
  <c r="D31" i="55" l="1"/>
  <c r="D31" i="53"/>
  <c r="D31" i="50"/>
  <c r="D31" i="54"/>
  <c r="E15" i="62"/>
  <c r="F14" i="62"/>
  <c r="I14" i="62" s="1"/>
  <c r="J14" i="62" s="1"/>
  <c r="P29" i="52"/>
  <c r="P30" i="53"/>
  <c r="P30" i="54"/>
  <c r="I68" i="61"/>
  <c r="I69" i="60"/>
  <c r="I69" i="59"/>
  <c r="I70" i="58"/>
  <c r="I70" i="57"/>
  <c r="I70" i="56"/>
  <c r="I69" i="55"/>
  <c r="I69" i="54"/>
  <c r="I69" i="53"/>
  <c r="I68" i="52"/>
  <c r="I69" i="50"/>
  <c r="P30" i="50"/>
  <c r="I71" i="49"/>
  <c r="D32" i="50" l="1"/>
  <c r="D32" i="55"/>
  <c r="D31" i="52"/>
  <c r="D32" i="53"/>
  <c r="D32" i="54"/>
  <c r="E16" i="62"/>
  <c r="F15" i="62"/>
  <c r="I15" i="62" s="1"/>
  <c r="J15" i="62" s="1"/>
  <c r="P31" i="53"/>
  <c r="P31" i="50"/>
  <c r="I69" i="61"/>
  <c r="I70" i="60"/>
  <c r="I70" i="59"/>
  <c r="I71" i="58"/>
  <c r="I71" i="57"/>
  <c r="I71" i="56"/>
  <c r="I70" i="55"/>
  <c r="I70" i="54"/>
  <c r="P31" i="54"/>
  <c r="I70" i="53"/>
  <c r="P30" i="52"/>
  <c r="I69" i="52"/>
  <c r="I70" i="50"/>
  <c r="I72" i="49"/>
  <c r="D33" i="55" l="1"/>
  <c r="D32" i="52"/>
  <c r="E17" i="62"/>
  <c r="F16" i="62"/>
  <c r="I16" i="62" s="1"/>
  <c r="J16" i="62" s="1"/>
  <c r="D33" i="54"/>
  <c r="D33" i="50"/>
  <c r="D33" i="53"/>
  <c r="P32" i="53"/>
  <c r="P31" i="52"/>
  <c r="I70" i="61"/>
  <c r="I71" i="60"/>
  <c r="I71" i="59"/>
  <c r="I72" i="58"/>
  <c r="I72" i="57"/>
  <c r="I72" i="56"/>
  <c r="I71" i="55"/>
  <c r="P32" i="54"/>
  <c r="I71" i="54"/>
  <c r="I71" i="53"/>
  <c r="I70" i="52"/>
  <c r="I71" i="50"/>
  <c r="P32" i="50"/>
  <c r="I73" i="49"/>
  <c r="D34" i="54" l="1"/>
  <c r="D34" i="55"/>
  <c r="D34" i="53"/>
  <c r="D33" i="52"/>
  <c r="D34" i="50"/>
  <c r="E18" i="62"/>
  <c r="F17" i="62"/>
  <c r="I17" i="62" s="1"/>
  <c r="J17" i="62" s="1"/>
  <c r="P33" i="53"/>
  <c r="P32" i="52"/>
  <c r="P33" i="54"/>
  <c r="P33" i="50"/>
  <c r="P34" i="50" s="1"/>
  <c r="I71" i="61"/>
  <c r="I72" i="60"/>
  <c r="I72" i="59"/>
  <c r="I73" i="58"/>
  <c r="I73" i="57"/>
  <c r="I73" i="56"/>
  <c r="I72" i="55"/>
  <c r="I72" i="54"/>
  <c r="I72" i="53"/>
  <c r="I71" i="52"/>
  <c r="I72" i="50"/>
  <c r="I74" i="49"/>
  <c r="D35" i="50" l="1"/>
  <c r="D34" i="52"/>
  <c r="G12" i="49"/>
  <c r="G13" i="49" s="1"/>
  <c r="G14" i="49" s="1"/>
  <c r="G15" i="49" s="1"/>
  <c r="G16" i="49" s="1"/>
  <c r="G17" i="49" s="1"/>
  <c r="G18" i="49" s="1"/>
  <c r="G19" i="49" s="1"/>
  <c r="G20" i="49" s="1"/>
  <c r="G21" i="49" s="1"/>
  <c r="G22" i="49" s="1"/>
  <c r="G23" i="49" s="1"/>
  <c r="G24" i="49" s="1"/>
  <c r="G25" i="49" s="1"/>
  <c r="G26" i="49" s="1"/>
  <c r="G27" i="49" s="1"/>
  <c r="G28" i="49" s="1"/>
  <c r="G29" i="49" s="1"/>
  <c r="G30" i="49" s="1"/>
  <c r="G31" i="49" s="1"/>
  <c r="G32" i="49" s="1"/>
  <c r="G33" i="49" s="1"/>
  <c r="G34" i="49" s="1"/>
  <c r="G35" i="49" s="1"/>
  <c r="G36" i="49" s="1"/>
  <c r="E12" i="49"/>
  <c r="L12" i="49"/>
  <c r="L13" i="49" s="1"/>
  <c r="L14" i="49" s="1"/>
  <c r="L15" i="49" s="1"/>
  <c r="L16" i="49" s="1"/>
  <c r="L17" i="49" s="1"/>
  <c r="L18" i="49" s="1"/>
  <c r="L19" i="49" s="1"/>
  <c r="L20" i="49" s="1"/>
  <c r="L21" i="49" s="1"/>
  <c r="L22" i="49" s="1"/>
  <c r="L23" i="49" s="1"/>
  <c r="L24" i="49" s="1"/>
  <c r="L25" i="49" s="1"/>
  <c r="L26" i="49" s="1"/>
  <c r="L27" i="49" s="1"/>
  <c r="L28" i="49" s="1"/>
  <c r="L29" i="49" s="1"/>
  <c r="L30" i="49" s="1"/>
  <c r="L31" i="49" s="1"/>
  <c r="L32" i="49" s="1"/>
  <c r="L33" i="49" s="1"/>
  <c r="L34" i="49" s="1"/>
  <c r="L35" i="49" s="1"/>
  <c r="L36" i="49" s="1"/>
  <c r="H12" i="49"/>
  <c r="H13" i="49" s="1"/>
  <c r="H14" i="49" s="1"/>
  <c r="H15" i="49" s="1"/>
  <c r="H16" i="49" s="1"/>
  <c r="H17" i="49" s="1"/>
  <c r="H18" i="49" s="1"/>
  <c r="H19" i="49" s="1"/>
  <c r="H20" i="49" s="1"/>
  <c r="H21" i="49" s="1"/>
  <c r="H22" i="49" s="1"/>
  <c r="H23" i="49" s="1"/>
  <c r="H24" i="49" s="1"/>
  <c r="H25" i="49" s="1"/>
  <c r="H26" i="49" s="1"/>
  <c r="H27" i="49" s="1"/>
  <c r="H28" i="49" s="1"/>
  <c r="H29" i="49" s="1"/>
  <c r="H30" i="49" s="1"/>
  <c r="H31" i="49" s="1"/>
  <c r="H32" i="49" s="1"/>
  <c r="H33" i="49" s="1"/>
  <c r="H34" i="49" s="1"/>
  <c r="H35" i="49" s="1"/>
  <c r="H36" i="49" s="1"/>
  <c r="D16" i="49"/>
  <c r="D35" i="53"/>
  <c r="D35" i="55"/>
  <c r="E19" i="62"/>
  <c r="F18" i="62"/>
  <c r="I18" i="62" s="1"/>
  <c r="J18" i="62" s="1"/>
  <c r="D35" i="54"/>
  <c r="P34" i="53"/>
  <c r="P34" i="54"/>
  <c r="I72" i="61"/>
  <c r="I73" i="60"/>
  <c r="I73" i="59"/>
  <c r="I74" i="58"/>
  <c r="I74" i="57"/>
  <c r="I74" i="56"/>
  <c r="I73" i="55"/>
  <c r="I73" i="54"/>
  <c r="I73" i="53"/>
  <c r="P33" i="52"/>
  <c r="I72" i="52"/>
  <c r="P35" i="50"/>
  <c r="I73" i="50"/>
  <c r="D36" i="54" l="1"/>
  <c r="D36" i="53"/>
  <c r="K12" i="57"/>
  <c r="K13" i="57" s="1"/>
  <c r="K14" i="57" s="1"/>
  <c r="K15" i="57" s="1"/>
  <c r="K16" i="57" s="1"/>
  <c r="K17" i="57" s="1"/>
  <c r="K18" i="57" s="1"/>
  <c r="K19" i="57" s="1"/>
  <c r="K20" i="57" s="1"/>
  <c r="K21" i="57" s="1"/>
  <c r="K22" i="57" s="1"/>
  <c r="K23" i="57" s="1"/>
  <c r="K24" i="57" s="1"/>
  <c r="K25" i="57" s="1"/>
  <c r="K26" i="57" s="1"/>
  <c r="K27" i="57" s="1"/>
  <c r="K28" i="57" s="1"/>
  <c r="K29" i="57" s="1"/>
  <c r="K30" i="57" s="1"/>
  <c r="K31" i="57" s="1"/>
  <c r="K32" i="57" s="1"/>
  <c r="K33" i="57" s="1"/>
  <c r="K34" i="57" s="1"/>
  <c r="K35" i="57" s="1"/>
  <c r="K36" i="57" s="1"/>
  <c r="D28" i="57"/>
  <c r="H12" i="57"/>
  <c r="H13" i="57" s="1"/>
  <c r="H14" i="57" s="1"/>
  <c r="H15" i="57" s="1"/>
  <c r="H16" i="57" s="1"/>
  <c r="H17" i="57" s="1"/>
  <c r="H18" i="57" s="1"/>
  <c r="H19" i="57" s="1"/>
  <c r="H20" i="57" s="1"/>
  <c r="H21" i="57" s="1"/>
  <c r="H22" i="57" s="1"/>
  <c r="H23" i="57" s="1"/>
  <c r="H24" i="57" s="1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G12" i="57"/>
  <c r="G13" i="57" s="1"/>
  <c r="G14" i="57" s="1"/>
  <c r="G15" i="57" s="1"/>
  <c r="G16" i="57" s="1"/>
  <c r="G17" i="57" s="1"/>
  <c r="G18" i="57" s="1"/>
  <c r="G19" i="57" s="1"/>
  <c r="G20" i="57" s="1"/>
  <c r="G21" i="57" s="1"/>
  <c r="G22" i="57" s="1"/>
  <c r="G23" i="57" s="1"/>
  <c r="G24" i="57" s="1"/>
  <c r="G25" i="57" s="1"/>
  <c r="G26" i="57" s="1"/>
  <c r="G27" i="57" s="1"/>
  <c r="G28" i="57" s="1"/>
  <c r="G29" i="57" s="1"/>
  <c r="G30" i="57" s="1"/>
  <c r="G31" i="57" s="1"/>
  <c r="G32" i="57" s="1"/>
  <c r="G33" i="57" s="1"/>
  <c r="G34" i="57" s="1"/>
  <c r="G35" i="57" s="1"/>
  <c r="G36" i="57" s="1"/>
  <c r="E12" i="57"/>
  <c r="D36" i="55"/>
  <c r="K12" i="56"/>
  <c r="K13" i="56" s="1"/>
  <c r="K14" i="56" s="1"/>
  <c r="K15" i="56" s="1"/>
  <c r="K16" i="56" s="1"/>
  <c r="K17" i="56" s="1"/>
  <c r="K18" i="56" s="1"/>
  <c r="K19" i="56" s="1"/>
  <c r="K20" i="56" s="1"/>
  <c r="K21" i="56" s="1"/>
  <c r="K22" i="56" s="1"/>
  <c r="K23" i="56" s="1"/>
  <c r="K24" i="56" s="1"/>
  <c r="K25" i="56" s="1"/>
  <c r="K26" i="56" s="1"/>
  <c r="K27" i="56" s="1"/>
  <c r="K28" i="56" s="1"/>
  <c r="K29" i="56" s="1"/>
  <c r="K30" i="56" s="1"/>
  <c r="K31" i="56" s="1"/>
  <c r="K32" i="56" s="1"/>
  <c r="K33" i="56" s="1"/>
  <c r="K34" i="56" s="1"/>
  <c r="K35" i="56" s="1"/>
  <c r="K36" i="56" s="1"/>
  <c r="H12" i="56"/>
  <c r="H13" i="56" s="1"/>
  <c r="H14" i="56" s="1"/>
  <c r="H15" i="56" s="1"/>
  <c r="H16" i="56" s="1"/>
  <c r="H17" i="56" s="1"/>
  <c r="H18" i="56" s="1"/>
  <c r="H19" i="56" s="1"/>
  <c r="H20" i="56" s="1"/>
  <c r="H21" i="56" s="1"/>
  <c r="H22" i="56" s="1"/>
  <c r="H23" i="56" s="1"/>
  <c r="H24" i="56" s="1"/>
  <c r="H25" i="56" s="1"/>
  <c r="H26" i="56" s="1"/>
  <c r="H27" i="56" s="1"/>
  <c r="H28" i="56" s="1"/>
  <c r="H29" i="56" s="1"/>
  <c r="H30" i="56" s="1"/>
  <c r="H31" i="56" s="1"/>
  <c r="H32" i="56" s="1"/>
  <c r="H33" i="56" s="1"/>
  <c r="H34" i="56" s="1"/>
  <c r="H35" i="56" s="1"/>
  <c r="H36" i="56" s="1"/>
  <c r="G12" i="56"/>
  <c r="G13" i="56" s="1"/>
  <c r="G14" i="56" s="1"/>
  <c r="G15" i="56" s="1"/>
  <c r="G16" i="56" s="1"/>
  <c r="G17" i="56" s="1"/>
  <c r="G18" i="56" s="1"/>
  <c r="G19" i="56" s="1"/>
  <c r="G20" i="56" s="1"/>
  <c r="G21" i="56" s="1"/>
  <c r="G22" i="56" s="1"/>
  <c r="G23" i="56" s="1"/>
  <c r="G24" i="56" s="1"/>
  <c r="G25" i="56" s="1"/>
  <c r="G26" i="56" s="1"/>
  <c r="G27" i="56" s="1"/>
  <c r="G28" i="56" s="1"/>
  <c r="G29" i="56" s="1"/>
  <c r="G30" i="56" s="1"/>
  <c r="G31" i="56" s="1"/>
  <c r="G32" i="56" s="1"/>
  <c r="G33" i="56" s="1"/>
  <c r="G34" i="56" s="1"/>
  <c r="G35" i="56" s="1"/>
  <c r="G36" i="56" s="1"/>
  <c r="E12" i="56"/>
  <c r="D27" i="56"/>
  <c r="H12" i="58"/>
  <c r="H13" i="58" s="1"/>
  <c r="H14" i="58" s="1"/>
  <c r="H15" i="58" s="1"/>
  <c r="H16" i="58" s="1"/>
  <c r="H17" i="58" s="1"/>
  <c r="H18" i="58" s="1"/>
  <c r="H19" i="58" s="1"/>
  <c r="H20" i="58" s="1"/>
  <c r="H21" i="58" s="1"/>
  <c r="H22" i="58" s="1"/>
  <c r="H23" i="58" s="1"/>
  <c r="H24" i="58" s="1"/>
  <c r="H25" i="58" s="1"/>
  <c r="H26" i="58" s="1"/>
  <c r="H27" i="58" s="1"/>
  <c r="H28" i="58" s="1"/>
  <c r="H29" i="58" s="1"/>
  <c r="H30" i="58" s="1"/>
  <c r="H31" i="58" s="1"/>
  <c r="H32" i="58" s="1"/>
  <c r="H33" i="58" s="1"/>
  <c r="H34" i="58" s="1"/>
  <c r="H35" i="58" s="1"/>
  <c r="H36" i="58" s="1"/>
  <c r="K12" i="58"/>
  <c r="K13" i="58" s="1"/>
  <c r="K14" i="58" s="1"/>
  <c r="K15" i="58" s="1"/>
  <c r="K16" i="58" s="1"/>
  <c r="K17" i="58" s="1"/>
  <c r="K18" i="58" s="1"/>
  <c r="K19" i="58" s="1"/>
  <c r="K20" i="58" s="1"/>
  <c r="K21" i="58" s="1"/>
  <c r="K22" i="58" s="1"/>
  <c r="K23" i="58" s="1"/>
  <c r="K24" i="58" s="1"/>
  <c r="K25" i="58" s="1"/>
  <c r="K26" i="58" s="1"/>
  <c r="K27" i="58" s="1"/>
  <c r="K28" i="58" s="1"/>
  <c r="K29" i="58" s="1"/>
  <c r="K30" i="58" s="1"/>
  <c r="K31" i="58" s="1"/>
  <c r="K32" i="58" s="1"/>
  <c r="K33" i="58" s="1"/>
  <c r="K34" i="58" s="1"/>
  <c r="K35" i="58" s="1"/>
  <c r="K36" i="58" s="1"/>
  <c r="G12" i="58"/>
  <c r="G13" i="58" s="1"/>
  <c r="G14" i="58" s="1"/>
  <c r="G15" i="58" s="1"/>
  <c r="G16" i="58" s="1"/>
  <c r="G17" i="58" s="1"/>
  <c r="G18" i="58" s="1"/>
  <c r="G19" i="58" s="1"/>
  <c r="G20" i="58" s="1"/>
  <c r="G21" i="58" s="1"/>
  <c r="G22" i="58" s="1"/>
  <c r="G23" i="58" s="1"/>
  <c r="G24" i="58" s="1"/>
  <c r="G25" i="58" s="1"/>
  <c r="G26" i="58" s="1"/>
  <c r="G27" i="58" s="1"/>
  <c r="G28" i="58" s="1"/>
  <c r="G29" i="58" s="1"/>
  <c r="G30" i="58" s="1"/>
  <c r="G31" i="58" s="1"/>
  <c r="G32" i="58" s="1"/>
  <c r="G33" i="58" s="1"/>
  <c r="G34" i="58" s="1"/>
  <c r="G35" i="58" s="1"/>
  <c r="G36" i="58" s="1"/>
  <c r="E12" i="58"/>
  <c r="D25" i="58"/>
  <c r="D17" i="49"/>
  <c r="E20" i="62"/>
  <c r="F19" i="62"/>
  <c r="I19" i="62" s="1"/>
  <c r="J19" i="62" s="1"/>
  <c r="D35" i="52"/>
  <c r="E13" i="49"/>
  <c r="F12" i="49"/>
  <c r="J12" i="49" s="1"/>
  <c r="K12" i="49" s="1"/>
  <c r="D36" i="50"/>
  <c r="P35" i="53"/>
  <c r="P36" i="53" s="1"/>
  <c r="P35" i="54"/>
  <c r="I73" i="61"/>
  <c r="I74" i="60"/>
  <c r="I74" i="59"/>
  <c r="I74" i="55"/>
  <c r="I74" i="54"/>
  <c r="I74" i="53"/>
  <c r="P34" i="52"/>
  <c r="I73" i="52"/>
  <c r="P36" i="50"/>
  <c r="I74" i="50"/>
  <c r="K12" i="55" l="1"/>
  <c r="K13" i="55" s="1"/>
  <c r="K14" i="55" s="1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E12" i="55"/>
  <c r="G12" i="55"/>
  <c r="G13" i="55" s="1"/>
  <c r="G14" i="55" s="1"/>
  <c r="G15" i="55" s="1"/>
  <c r="G16" i="55" s="1"/>
  <c r="G17" i="55" s="1"/>
  <c r="G18" i="55" s="1"/>
  <c r="G19" i="55" s="1"/>
  <c r="G20" i="55" s="1"/>
  <c r="G21" i="55" s="1"/>
  <c r="G22" i="55" s="1"/>
  <c r="G23" i="55" s="1"/>
  <c r="G24" i="55" s="1"/>
  <c r="G25" i="55" s="1"/>
  <c r="G26" i="55" s="1"/>
  <c r="G27" i="55" s="1"/>
  <c r="G28" i="55" s="1"/>
  <c r="G29" i="55" s="1"/>
  <c r="G30" i="55" s="1"/>
  <c r="G31" i="55" s="1"/>
  <c r="G32" i="55" s="1"/>
  <c r="G33" i="55" s="1"/>
  <c r="G34" i="55" s="1"/>
  <c r="G35" i="55" s="1"/>
  <c r="G36" i="55" s="1"/>
  <c r="H12" i="55"/>
  <c r="H13" i="55" s="1"/>
  <c r="H14" i="55" s="1"/>
  <c r="H15" i="55" s="1"/>
  <c r="H16" i="55" s="1"/>
  <c r="H17" i="55" s="1"/>
  <c r="H18" i="55" s="1"/>
  <c r="H19" i="55" s="1"/>
  <c r="H20" i="55" s="1"/>
  <c r="H21" i="55" s="1"/>
  <c r="H22" i="55" s="1"/>
  <c r="H23" i="55" s="1"/>
  <c r="H24" i="55" s="1"/>
  <c r="H25" i="55" s="1"/>
  <c r="H26" i="55" s="1"/>
  <c r="H27" i="55" s="1"/>
  <c r="H28" i="55" s="1"/>
  <c r="H29" i="55" s="1"/>
  <c r="H30" i="55" s="1"/>
  <c r="H31" i="55" s="1"/>
  <c r="H32" i="55" s="1"/>
  <c r="H33" i="55" s="1"/>
  <c r="H34" i="55" s="1"/>
  <c r="H35" i="55" s="1"/>
  <c r="H36" i="55" s="1"/>
  <c r="D36" i="52"/>
  <c r="D18" i="49"/>
  <c r="E13" i="56"/>
  <c r="F12" i="56"/>
  <c r="I12" i="56" s="1"/>
  <c r="J12" i="56" s="1"/>
  <c r="E12" i="50"/>
  <c r="H12" i="50"/>
  <c r="H13" i="50" s="1"/>
  <c r="H14" i="50" s="1"/>
  <c r="H15" i="50" s="1"/>
  <c r="H16" i="50" s="1"/>
  <c r="H17" i="50" s="1"/>
  <c r="H18" i="50" s="1"/>
  <c r="H19" i="50" s="1"/>
  <c r="H20" i="50" s="1"/>
  <c r="H21" i="50" s="1"/>
  <c r="H22" i="50" s="1"/>
  <c r="H23" i="50" s="1"/>
  <c r="H24" i="50" s="1"/>
  <c r="H25" i="50" s="1"/>
  <c r="H26" i="50" s="1"/>
  <c r="H27" i="50" s="1"/>
  <c r="H28" i="50" s="1"/>
  <c r="H29" i="50" s="1"/>
  <c r="H30" i="50" s="1"/>
  <c r="H31" i="50" s="1"/>
  <c r="H32" i="50" s="1"/>
  <c r="H33" i="50" s="1"/>
  <c r="H34" i="50" s="1"/>
  <c r="H35" i="50" s="1"/>
  <c r="H36" i="50" s="1"/>
  <c r="G12" i="50"/>
  <c r="G13" i="50" s="1"/>
  <c r="G14" i="50" s="1"/>
  <c r="G15" i="50" s="1"/>
  <c r="G16" i="50" s="1"/>
  <c r="G17" i="50" s="1"/>
  <c r="G18" i="50" s="1"/>
  <c r="G19" i="50" s="1"/>
  <c r="G20" i="50" s="1"/>
  <c r="G21" i="50" s="1"/>
  <c r="G22" i="50" s="1"/>
  <c r="G23" i="50" s="1"/>
  <c r="G24" i="50" s="1"/>
  <c r="G25" i="50" s="1"/>
  <c r="G26" i="50" s="1"/>
  <c r="G27" i="50" s="1"/>
  <c r="G28" i="50" s="1"/>
  <c r="G29" i="50" s="1"/>
  <c r="G30" i="50" s="1"/>
  <c r="G31" i="50" s="1"/>
  <c r="G32" i="50" s="1"/>
  <c r="G33" i="50" s="1"/>
  <c r="G34" i="50" s="1"/>
  <c r="G35" i="50" s="1"/>
  <c r="G36" i="50" s="1"/>
  <c r="K12" i="50"/>
  <c r="K13" i="50" s="1"/>
  <c r="K14" i="50" s="1"/>
  <c r="K15" i="50" s="1"/>
  <c r="K16" i="50" s="1"/>
  <c r="K17" i="50" s="1"/>
  <c r="K18" i="50" s="1"/>
  <c r="K19" i="50" s="1"/>
  <c r="K20" i="50" s="1"/>
  <c r="K21" i="50" s="1"/>
  <c r="K22" i="50" s="1"/>
  <c r="K23" i="50" s="1"/>
  <c r="K24" i="50" s="1"/>
  <c r="K25" i="50" s="1"/>
  <c r="K26" i="50" s="1"/>
  <c r="K27" i="50" s="1"/>
  <c r="K28" i="50" s="1"/>
  <c r="K29" i="50" s="1"/>
  <c r="K30" i="50" s="1"/>
  <c r="K31" i="50" s="1"/>
  <c r="K32" i="50" s="1"/>
  <c r="K33" i="50" s="1"/>
  <c r="K34" i="50" s="1"/>
  <c r="K35" i="50" s="1"/>
  <c r="K36" i="50" s="1"/>
  <c r="H12" i="53"/>
  <c r="H13" i="53" s="1"/>
  <c r="H14" i="53" s="1"/>
  <c r="H15" i="53" s="1"/>
  <c r="H16" i="53" s="1"/>
  <c r="H17" i="53" s="1"/>
  <c r="H18" i="53" s="1"/>
  <c r="H19" i="53" s="1"/>
  <c r="H20" i="53" s="1"/>
  <c r="H21" i="53" s="1"/>
  <c r="H22" i="53" s="1"/>
  <c r="H23" i="53" s="1"/>
  <c r="H24" i="53" s="1"/>
  <c r="H25" i="53" s="1"/>
  <c r="H26" i="53" s="1"/>
  <c r="H27" i="53" s="1"/>
  <c r="H28" i="53" s="1"/>
  <c r="H29" i="53" s="1"/>
  <c r="H30" i="53" s="1"/>
  <c r="H31" i="53" s="1"/>
  <c r="H32" i="53" s="1"/>
  <c r="H33" i="53" s="1"/>
  <c r="H34" i="53" s="1"/>
  <c r="H35" i="53" s="1"/>
  <c r="H36" i="53" s="1"/>
  <c r="E12" i="53"/>
  <c r="K12" i="53"/>
  <c r="K13" i="53" s="1"/>
  <c r="K14" i="53" s="1"/>
  <c r="K15" i="53" s="1"/>
  <c r="K16" i="53" s="1"/>
  <c r="K17" i="53" s="1"/>
  <c r="K18" i="53" s="1"/>
  <c r="K19" i="53" s="1"/>
  <c r="K20" i="53" s="1"/>
  <c r="K21" i="53" s="1"/>
  <c r="K22" i="53" s="1"/>
  <c r="K23" i="53" s="1"/>
  <c r="K24" i="53" s="1"/>
  <c r="K25" i="53" s="1"/>
  <c r="K26" i="53" s="1"/>
  <c r="K27" i="53" s="1"/>
  <c r="K28" i="53" s="1"/>
  <c r="K29" i="53" s="1"/>
  <c r="K30" i="53" s="1"/>
  <c r="K31" i="53" s="1"/>
  <c r="K32" i="53" s="1"/>
  <c r="K33" i="53" s="1"/>
  <c r="K34" i="53" s="1"/>
  <c r="K35" i="53" s="1"/>
  <c r="K36" i="53" s="1"/>
  <c r="G12" i="53"/>
  <c r="G13" i="53" s="1"/>
  <c r="G14" i="53" s="1"/>
  <c r="G15" i="53" s="1"/>
  <c r="G16" i="53" s="1"/>
  <c r="G17" i="53" s="1"/>
  <c r="G18" i="53" s="1"/>
  <c r="G19" i="53" s="1"/>
  <c r="G20" i="53" s="1"/>
  <c r="G21" i="53" s="1"/>
  <c r="G22" i="53" s="1"/>
  <c r="G23" i="53" s="1"/>
  <c r="G24" i="53" s="1"/>
  <c r="G25" i="53" s="1"/>
  <c r="G26" i="53" s="1"/>
  <c r="G27" i="53" s="1"/>
  <c r="G28" i="53" s="1"/>
  <c r="G29" i="53" s="1"/>
  <c r="G30" i="53" s="1"/>
  <c r="G31" i="53" s="1"/>
  <c r="G32" i="53" s="1"/>
  <c r="G33" i="53" s="1"/>
  <c r="G34" i="53" s="1"/>
  <c r="G35" i="53" s="1"/>
  <c r="G36" i="53" s="1"/>
  <c r="D26" i="59"/>
  <c r="H12" i="59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H35" i="59" s="1"/>
  <c r="H36" i="59" s="1"/>
  <c r="E12" i="59"/>
  <c r="G12" i="59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G35" i="59" s="1"/>
  <c r="G36" i="59" s="1"/>
  <c r="K12" i="59"/>
  <c r="K13" i="59" s="1"/>
  <c r="K14" i="59" s="1"/>
  <c r="K15" i="59" s="1"/>
  <c r="K16" i="59" s="1"/>
  <c r="K17" i="59" s="1"/>
  <c r="K18" i="59" s="1"/>
  <c r="K19" i="59" s="1"/>
  <c r="K20" i="59" s="1"/>
  <c r="K21" i="59" s="1"/>
  <c r="K22" i="59" s="1"/>
  <c r="K23" i="59" s="1"/>
  <c r="K24" i="59" s="1"/>
  <c r="K25" i="59" s="1"/>
  <c r="K26" i="59" s="1"/>
  <c r="K27" i="59" s="1"/>
  <c r="K28" i="59" s="1"/>
  <c r="K29" i="59" s="1"/>
  <c r="K30" i="59" s="1"/>
  <c r="K31" i="59" s="1"/>
  <c r="K32" i="59" s="1"/>
  <c r="K33" i="59" s="1"/>
  <c r="K34" i="59" s="1"/>
  <c r="K35" i="59" s="1"/>
  <c r="K36" i="59" s="1"/>
  <c r="D26" i="58"/>
  <c r="D29" i="57"/>
  <c r="E14" i="49"/>
  <c r="F13" i="49"/>
  <c r="J13" i="49" s="1"/>
  <c r="K13" i="49" s="1"/>
  <c r="D28" i="56"/>
  <c r="H12" i="54"/>
  <c r="H13" i="54" s="1"/>
  <c r="H14" i="54" s="1"/>
  <c r="H15" i="54" s="1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H30" i="54" s="1"/>
  <c r="H31" i="54" s="1"/>
  <c r="H32" i="54" s="1"/>
  <c r="H33" i="54" s="1"/>
  <c r="H34" i="54" s="1"/>
  <c r="H35" i="54" s="1"/>
  <c r="H36" i="54" s="1"/>
  <c r="K12" i="54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E12" i="54"/>
  <c r="G12" i="54"/>
  <c r="G13" i="54" s="1"/>
  <c r="G14" i="54" s="1"/>
  <c r="G15" i="54" s="1"/>
  <c r="G16" i="54" s="1"/>
  <c r="G17" i="54" s="1"/>
  <c r="G18" i="54" s="1"/>
  <c r="G19" i="54" s="1"/>
  <c r="G20" i="54" s="1"/>
  <c r="G21" i="54" s="1"/>
  <c r="G22" i="54" s="1"/>
  <c r="G23" i="54" s="1"/>
  <c r="G24" i="54" s="1"/>
  <c r="G25" i="54" s="1"/>
  <c r="G26" i="54" s="1"/>
  <c r="G27" i="54" s="1"/>
  <c r="G28" i="54" s="1"/>
  <c r="G29" i="54" s="1"/>
  <c r="G30" i="54" s="1"/>
  <c r="G31" i="54" s="1"/>
  <c r="G32" i="54" s="1"/>
  <c r="G33" i="54" s="1"/>
  <c r="G34" i="54" s="1"/>
  <c r="G35" i="54" s="1"/>
  <c r="G36" i="54" s="1"/>
  <c r="D27" i="60"/>
  <c r="K12" i="60"/>
  <c r="K13" i="60" s="1"/>
  <c r="K14" i="60" s="1"/>
  <c r="K15" i="60" s="1"/>
  <c r="K16" i="60" s="1"/>
  <c r="K17" i="60" s="1"/>
  <c r="K18" i="60" s="1"/>
  <c r="K19" i="60" s="1"/>
  <c r="K20" i="60" s="1"/>
  <c r="K21" i="60" s="1"/>
  <c r="K22" i="60" s="1"/>
  <c r="K23" i="60" s="1"/>
  <c r="K24" i="60" s="1"/>
  <c r="K25" i="60" s="1"/>
  <c r="K26" i="60" s="1"/>
  <c r="K27" i="60" s="1"/>
  <c r="K28" i="60" s="1"/>
  <c r="K29" i="60" s="1"/>
  <c r="K30" i="60" s="1"/>
  <c r="K31" i="60" s="1"/>
  <c r="K32" i="60" s="1"/>
  <c r="K33" i="60" s="1"/>
  <c r="K34" i="60" s="1"/>
  <c r="K35" i="60" s="1"/>
  <c r="K36" i="60" s="1"/>
  <c r="E12" i="60"/>
  <c r="G12" i="60"/>
  <c r="G13" i="60" s="1"/>
  <c r="G14" i="60" s="1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G34" i="60" s="1"/>
  <c r="G35" i="60" s="1"/>
  <c r="G36" i="60" s="1"/>
  <c r="H12" i="60"/>
  <c r="H13" i="60" s="1"/>
  <c r="H14" i="60" s="1"/>
  <c r="H15" i="60" s="1"/>
  <c r="H16" i="60" s="1"/>
  <c r="H17" i="60" s="1"/>
  <c r="H18" i="60" s="1"/>
  <c r="H19" i="60" s="1"/>
  <c r="H20" i="60" s="1"/>
  <c r="H21" i="60" s="1"/>
  <c r="H22" i="60" s="1"/>
  <c r="H23" i="60" s="1"/>
  <c r="H24" i="60" s="1"/>
  <c r="H25" i="60" s="1"/>
  <c r="H26" i="60" s="1"/>
  <c r="H27" i="60" s="1"/>
  <c r="H28" i="60" s="1"/>
  <c r="H29" i="60" s="1"/>
  <c r="H30" i="60" s="1"/>
  <c r="H31" i="60" s="1"/>
  <c r="H32" i="60" s="1"/>
  <c r="H33" i="60" s="1"/>
  <c r="H34" i="60" s="1"/>
  <c r="H35" i="60" s="1"/>
  <c r="H36" i="60" s="1"/>
  <c r="E21" i="62"/>
  <c r="F20" i="62"/>
  <c r="I20" i="62" s="1"/>
  <c r="J20" i="62" s="1"/>
  <c r="E13" i="58"/>
  <c r="F12" i="58"/>
  <c r="I12" i="58" s="1"/>
  <c r="J12" i="58" s="1"/>
  <c r="E13" i="57"/>
  <c r="F12" i="57"/>
  <c r="I12" i="57" s="1"/>
  <c r="J12" i="57" s="1"/>
  <c r="P36" i="54"/>
  <c r="I74" i="61"/>
  <c r="P35" i="52"/>
  <c r="I74" i="52"/>
  <c r="E13" i="59" l="1"/>
  <c r="F12" i="59"/>
  <c r="I12" i="59" s="1"/>
  <c r="J12" i="59" s="1"/>
  <c r="G12" i="52"/>
  <c r="G13" i="52" s="1"/>
  <c r="G14" i="52" s="1"/>
  <c r="G15" i="52" s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H12" i="52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H23" i="52" s="1"/>
  <c r="H24" i="52" s="1"/>
  <c r="H25" i="52" s="1"/>
  <c r="H26" i="52" s="1"/>
  <c r="H27" i="52" s="1"/>
  <c r="H28" i="52" s="1"/>
  <c r="H29" i="52" s="1"/>
  <c r="H30" i="52" s="1"/>
  <c r="H31" i="52" s="1"/>
  <c r="H32" i="52" s="1"/>
  <c r="H33" i="52" s="1"/>
  <c r="H34" i="52" s="1"/>
  <c r="H35" i="52" s="1"/>
  <c r="H36" i="52" s="1"/>
  <c r="E12" i="52"/>
  <c r="K12" i="52"/>
  <c r="K13" i="52" s="1"/>
  <c r="K14" i="52" s="1"/>
  <c r="K15" i="52" s="1"/>
  <c r="K16" i="52" s="1"/>
  <c r="K17" i="52" s="1"/>
  <c r="K18" i="52" s="1"/>
  <c r="K19" i="52" s="1"/>
  <c r="K20" i="52" s="1"/>
  <c r="K21" i="52" s="1"/>
  <c r="K22" i="52" s="1"/>
  <c r="K23" i="52" s="1"/>
  <c r="K24" i="52" s="1"/>
  <c r="K25" i="52" s="1"/>
  <c r="K26" i="52" s="1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E13" i="60"/>
  <c r="F12" i="60"/>
  <c r="I12" i="60" s="1"/>
  <c r="J12" i="60" s="1"/>
  <c r="E15" i="49"/>
  <c r="F14" i="49"/>
  <c r="J14" i="49" s="1"/>
  <c r="K14" i="49" s="1"/>
  <c r="D27" i="58"/>
  <c r="D19" i="49"/>
  <c r="E13" i="55"/>
  <c r="F12" i="55"/>
  <c r="I12" i="55" s="1"/>
  <c r="J12" i="55" s="1"/>
  <c r="E13" i="50"/>
  <c r="F12" i="50"/>
  <c r="I12" i="50" s="1"/>
  <c r="J12" i="50" s="1"/>
  <c r="E14" i="57"/>
  <c r="F13" i="57"/>
  <c r="I13" i="57" s="1"/>
  <c r="J13" i="57" s="1"/>
  <c r="E22" i="62"/>
  <c r="F21" i="62"/>
  <c r="I21" i="62" s="1"/>
  <c r="J21" i="62" s="1"/>
  <c r="E13" i="54"/>
  <c r="F12" i="54"/>
  <c r="I12" i="54" s="1"/>
  <c r="J12" i="54" s="1"/>
  <c r="D27" i="59"/>
  <c r="E13" i="53"/>
  <c r="F12" i="53"/>
  <c r="I12" i="53" s="1"/>
  <c r="J12" i="53" s="1"/>
  <c r="D28" i="61"/>
  <c r="G12" i="61"/>
  <c r="G13" i="61" s="1"/>
  <c r="G14" i="61" s="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G32" i="61" s="1"/>
  <c r="G33" i="61" s="1"/>
  <c r="G34" i="61" s="1"/>
  <c r="G35" i="61" s="1"/>
  <c r="G36" i="61" s="1"/>
  <c r="H12" i="61"/>
  <c r="H13" i="61" s="1"/>
  <c r="H14" i="61" s="1"/>
  <c r="H15" i="61" s="1"/>
  <c r="H16" i="61" s="1"/>
  <c r="H17" i="61" s="1"/>
  <c r="H18" i="61" s="1"/>
  <c r="H19" i="61" s="1"/>
  <c r="H20" i="61" s="1"/>
  <c r="H21" i="61" s="1"/>
  <c r="H22" i="61" s="1"/>
  <c r="H23" i="61" s="1"/>
  <c r="H24" i="61" s="1"/>
  <c r="H25" i="61" s="1"/>
  <c r="H26" i="61" s="1"/>
  <c r="H27" i="61" s="1"/>
  <c r="H28" i="61" s="1"/>
  <c r="H29" i="61" s="1"/>
  <c r="H30" i="61" s="1"/>
  <c r="H31" i="61" s="1"/>
  <c r="H32" i="61" s="1"/>
  <c r="H33" i="61" s="1"/>
  <c r="H34" i="61" s="1"/>
  <c r="H35" i="61" s="1"/>
  <c r="H36" i="61" s="1"/>
  <c r="E12" i="61"/>
  <c r="K12" i="61"/>
  <c r="K13" i="61" s="1"/>
  <c r="K14" i="61" s="1"/>
  <c r="K15" i="61" s="1"/>
  <c r="K16" i="61" s="1"/>
  <c r="K17" i="61" s="1"/>
  <c r="K18" i="61" s="1"/>
  <c r="K19" i="61" s="1"/>
  <c r="K20" i="61" s="1"/>
  <c r="K21" i="61" s="1"/>
  <c r="K22" i="61" s="1"/>
  <c r="K23" i="61" s="1"/>
  <c r="K24" i="61" s="1"/>
  <c r="K25" i="61" s="1"/>
  <c r="K26" i="61" s="1"/>
  <c r="K27" i="61" s="1"/>
  <c r="K28" i="61" s="1"/>
  <c r="K29" i="61" s="1"/>
  <c r="K30" i="61" s="1"/>
  <c r="K31" i="61" s="1"/>
  <c r="K32" i="61" s="1"/>
  <c r="K33" i="61" s="1"/>
  <c r="K34" i="61" s="1"/>
  <c r="K35" i="61" s="1"/>
  <c r="K36" i="61" s="1"/>
  <c r="E14" i="58"/>
  <c r="F13" i="58"/>
  <c r="I13" i="58" s="1"/>
  <c r="J13" i="58" s="1"/>
  <c r="D28" i="60"/>
  <c r="D29" i="56"/>
  <c r="D30" i="57"/>
  <c r="E14" i="56"/>
  <c r="F13" i="56"/>
  <c r="I13" i="56" s="1"/>
  <c r="J13" i="56" s="1"/>
  <c r="P36" i="52"/>
  <c r="E15" i="56" l="1"/>
  <c r="F14" i="56"/>
  <c r="I14" i="56" s="1"/>
  <c r="J14" i="56" s="1"/>
  <c r="D30" i="56"/>
  <c r="E15" i="58"/>
  <c r="F14" i="58"/>
  <c r="I14" i="58" s="1"/>
  <c r="J14" i="58" s="1"/>
  <c r="E14" i="53"/>
  <c r="F13" i="53"/>
  <c r="I13" i="53" s="1"/>
  <c r="J13" i="53" s="1"/>
  <c r="E15" i="57"/>
  <c r="F14" i="57"/>
  <c r="I14" i="57" s="1"/>
  <c r="J14" i="57" s="1"/>
  <c r="E14" i="55"/>
  <c r="F13" i="55"/>
  <c r="I13" i="55" s="1"/>
  <c r="J13" i="55" s="1"/>
  <c r="D28" i="58"/>
  <c r="E14" i="60"/>
  <c r="F13" i="60"/>
  <c r="I13" i="60" s="1"/>
  <c r="J13" i="60" s="1"/>
  <c r="E14" i="54"/>
  <c r="F13" i="54"/>
  <c r="I13" i="54" s="1"/>
  <c r="J13" i="54" s="1"/>
  <c r="D29" i="61"/>
  <c r="D31" i="57"/>
  <c r="D29" i="60"/>
  <c r="E13" i="61"/>
  <c r="F12" i="61"/>
  <c r="I12" i="61" s="1"/>
  <c r="J12" i="61" s="1"/>
  <c r="D28" i="59"/>
  <c r="E23" i="62"/>
  <c r="F22" i="62"/>
  <c r="I22" i="62" s="1"/>
  <c r="J22" i="62" s="1"/>
  <c r="E14" i="50"/>
  <c r="F13" i="50"/>
  <c r="I13" i="50" s="1"/>
  <c r="J13" i="50" s="1"/>
  <c r="D20" i="49"/>
  <c r="E16" i="49"/>
  <c r="F15" i="49"/>
  <c r="J15" i="49" s="1"/>
  <c r="K15" i="49" s="1"/>
  <c r="E13" i="52"/>
  <c r="F12" i="52"/>
  <c r="I12" i="52" s="1"/>
  <c r="J12" i="52" s="1"/>
  <c r="E14" i="59"/>
  <c r="F13" i="59"/>
  <c r="I13" i="59" s="1"/>
  <c r="J13" i="59" s="1"/>
  <c r="E15" i="59" l="1"/>
  <c r="F14" i="59"/>
  <c r="I14" i="59" s="1"/>
  <c r="J14" i="59" s="1"/>
  <c r="D21" i="49"/>
  <c r="E14" i="61"/>
  <c r="F13" i="61"/>
  <c r="I13" i="61" s="1"/>
  <c r="J13" i="61" s="1"/>
  <c r="E15" i="50"/>
  <c r="F14" i="50"/>
  <c r="I14" i="50" s="1"/>
  <c r="J14" i="50" s="1"/>
  <c r="D30" i="60"/>
  <c r="D30" i="61"/>
  <c r="E15" i="55"/>
  <c r="F14" i="55"/>
  <c r="I14" i="55" s="1"/>
  <c r="J14" i="55" s="1"/>
  <c r="E15" i="53"/>
  <c r="F14" i="53"/>
  <c r="I14" i="53" s="1"/>
  <c r="J14" i="53" s="1"/>
  <c r="D31" i="56"/>
  <c r="E17" i="49"/>
  <c r="F16" i="49"/>
  <c r="J16" i="49" s="1"/>
  <c r="K16" i="49" s="1"/>
  <c r="D29" i="59"/>
  <c r="E15" i="60"/>
  <c r="F14" i="60"/>
  <c r="I14" i="60" s="1"/>
  <c r="J14" i="60" s="1"/>
  <c r="E14" i="52"/>
  <c r="F13" i="52"/>
  <c r="I13" i="52" s="1"/>
  <c r="J13" i="52" s="1"/>
  <c r="E24" i="62"/>
  <c r="F23" i="62"/>
  <c r="I23" i="62" s="1"/>
  <c r="J23" i="62" s="1"/>
  <c r="D32" i="57"/>
  <c r="E15" i="54"/>
  <c r="F14" i="54"/>
  <c r="I14" i="54" s="1"/>
  <c r="J14" i="54" s="1"/>
  <c r="D29" i="58"/>
  <c r="E16" i="57"/>
  <c r="F15" i="57"/>
  <c r="I15" i="57" s="1"/>
  <c r="J15" i="57" s="1"/>
  <c r="E16" i="58"/>
  <c r="F15" i="58"/>
  <c r="I15" i="58" s="1"/>
  <c r="J15" i="58" s="1"/>
  <c r="E16" i="56"/>
  <c r="F15" i="56"/>
  <c r="I15" i="56" s="1"/>
  <c r="J15" i="56" s="1"/>
  <c r="E11" i="42"/>
  <c r="C14" i="43"/>
  <c r="D33" i="57" l="1"/>
  <c r="E17" i="57"/>
  <c r="F16" i="57"/>
  <c r="I16" i="57" s="1"/>
  <c r="J16" i="57" s="1"/>
  <c r="E16" i="60"/>
  <c r="F15" i="60"/>
  <c r="I15" i="60" s="1"/>
  <c r="J15" i="60" s="1"/>
  <c r="E16" i="53"/>
  <c r="F15" i="53"/>
  <c r="I15" i="53" s="1"/>
  <c r="J15" i="53" s="1"/>
  <c r="D31" i="61"/>
  <c r="D22" i="49"/>
  <c r="E17" i="56"/>
  <c r="F16" i="56"/>
  <c r="I16" i="56" s="1"/>
  <c r="J16" i="56" s="1"/>
  <c r="E16" i="54"/>
  <c r="F15" i="54"/>
  <c r="I15" i="54" s="1"/>
  <c r="J15" i="54" s="1"/>
  <c r="E25" i="62"/>
  <c r="F24" i="62"/>
  <c r="I24" i="62" s="1"/>
  <c r="J24" i="62" s="1"/>
  <c r="E18" i="49"/>
  <c r="F17" i="49"/>
  <c r="J17" i="49" s="1"/>
  <c r="K17" i="49" s="1"/>
  <c r="E16" i="50"/>
  <c r="F15" i="50"/>
  <c r="I15" i="50" s="1"/>
  <c r="J15" i="50" s="1"/>
  <c r="E17" i="58"/>
  <c r="F16" i="58"/>
  <c r="I16" i="58" s="1"/>
  <c r="J16" i="58" s="1"/>
  <c r="D30" i="58"/>
  <c r="E15" i="52"/>
  <c r="F14" i="52"/>
  <c r="I14" i="52" s="1"/>
  <c r="J14" i="52" s="1"/>
  <c r="D30" i="59"/>
  <c r="D32" i="56"/>
  <c r="E16" i="55"/>
  <c r="F15" i="55"/>
  <c r="I15" i="55" s="1"/>
  <c r="J15" i="55" s="1"/>
  <c r="D31" i="60"/>
  <c r="E15" i="61"/>
  <c r="F14" i="61"/>
  <c r="I14" i="61" s="1"/>
  <c r="J14" i="61" s="1"/>
  <c r="E16" i="59"/>
  <c r="F15" i="59"/>
  <c r="I15" i="59" s="1"/>
  <c r="J15" i="59" s="1"/>
  <c r="D33" i="56" l="1"/>
  <c r="E18" i="58"/>
  <c r="F17" i="58"/>
  <c r="I17" i="58" s="1"/>
  <c r="J17" i="58" s="1"/>
  <c r="E19" i="49"/>
  <c r="F18" i="49"/>
  <c r="J18" i="49" s="1"/>
  <c r="K18" i="49" s="1"/>
  <c r="E17" i="54"/>
  <c r="F16" i="54"/>
  <c r="I16" i="54" s="1"/>
  <c r="J16" i="54" s="1"/>
  <c r="D23" i="49"/>
  <c r="E17" i="53"/>
  <c r="F16" i="53"/>
  <c r="I16" i="53" s="1"/>
  <c r="J16" i="53" s="1"/>
  <c r="E18" i="57"/>
  <c r="F17" i="57"/>
  <c r="I17" i="57" s="1"/>
  <c r="J17" i="57" s="1"/>
  <c r="D32" i="60"/>
  <c r="E16" i="52"/>
  <c r="F15" i="52"/>
  <c r="I15" i="52" s="1"/>
  <c r="J15" i="52" s="1"/>
  <c r="E17" i="59"/>
  <c r="F16" i="59"/>
  <c r="I16" i="59" s="1"/>
  <c r="J16" i="59" s="1"/>
  <c r="E17" i="55"/>
  <c r="F16" i="55"/>
  <c r="I16" i="55" s="1"/>
  <c r="J16" i="55" s="1"/>
  <c r="D31" i="58"/>
  <c r="E26" i="62"/>
  <c r="F25" i="62"/>
  <c r="I25" i="62" s="1"/>
  <c r="J25" i="62" s="1"/>
  <c r="E18" i="56"/>
  <c r="F17" i="56"/>
  <c r="I17" i="56" s="1"/>
  <c r="J17" i="56" s="1"/>
  <c r="D32" i="61"/>
  <c r="E17" i="60"/>
  <c r="F16" i="60"/>
  <c r="I16" i="60" s="1"/>
  <c r="J16" i="60" s="1"/>
  <c r="D34" i="57"/>
  <c r="E16" i="61"/>
  <c r="F15" i="61"/>
  <c r="I15" i="61" s="1"/>
  <c r="J15" i="61" s="1"/>
  <c r="D31" i="59"/>
  <c r="E17" i="50"/>
  <c r="F16" i="50"/>
  <c r="I16" i="50" s="1"/>
  <c r="J16" i="50" s="1"/>
  <c r="B11" i="43"/>
  <c r="B12" i="43"/>
  <c r="B13" i="43" s="1"/>
  <c r="E18" i="50" l="1"/>
  <c r="F17" i="50"/>
  <c r="I17" i="50" s="1"/>
  <c r="J17" i="50" s="1"/>
  <c r="D35" i="57"/>
  <c r="E27" i="62"/>
  <c r="F26" i="62"/>
  <c r="I26" i="62" s="1"/>
  <c r="J26" i="62" s="1"/>
  <c r="E18" i="60"/>
  <c r="F17" i="60"/>
  <c r="I17" i="60" s="1"/>
  <c r="J17" i="60" s="1"/>
  <c r="D32" i="58"/>
  <c r="E18" i="59"/>
  <c r="F17" i="59"/>
  <c r="I17" i="59" s="1"/>
  <c r="J17" i="59" s="1"/>
  <c r="E18" i="53"/>
  <c r="F17" i="53"/>
  <c r="I17" i="53" s="1"/>
  <c r="J17" i="53" s="1"/>
  <c r="E18" i="54"/>
  <c r="F17" i="54"/>
  <c r="I17" i="54" s="1"/>
  <c r="J17" i="54" s="1"/>
  <c r="E19" i="58"/>
  <c r="F18" i="58"/>
  <c r="I18" i="58" s="1"/>
  <c r="J18" i="58" s="1"/>
  <c r="E17" i="61"/>
  <c r="F16" i="61"/>
  <c r="I16" i="61" s="1"/>
  <c r="J16" i="61" s="1"/>
  <c r="E19" i="56"/>
  <c r="F18" i="56"/>
  <c r="I18" i="56" s="1"/>
  <c r="J18" i="56" s="1"/>
  <c r="D33" i="60"/>
  <c r="D32" i="59"/>
  <c r="D33" i="61"/>
  <c r="E18" i="55"/>
  <c r="F17" i="55"/>
  <c r="I17" i="55" s="1"/>
  <c r="J17" i="55" s="1"/>
  <c r="E17" i="52"/>
  <c r="F16" i="52"/>
  <c r="I16" i="52" s="1"/>
  <c r="J16" i="52" s="1"/>
  <c r="E19" i="57"/>
  <c r="F18" i="57"/>
  <c r="I18" i="57" s="1"/>
  <c r="J18" i="57" s="1"/>
  <c r="D24" i="49"/>
  <c r="E20" i="49"/>
  <c r="F19" i="49"/>
  <c r="J19" i="49" s="1"/>
  <c r="K19" i="49" s="1"/>
  <c r="D34" i="56"/>
  <c r="H11" i="43"/>
  <c r="D14" i="43"/>
  <c r="E18" i="52" l="1"/>
  <c r="F17" i="52"/>
  <c r="I17" i="52" s="1"/>
  <c r="J17" i="52" s="1"/>
  <c r="E20" i="57"/>
  <c r="F19" i="57"/>
  <c r="I19" i="57" s="1"/>
  <c r="J19" i="57" s="1"/>
  <c r="D33" i="59"/>
  <c r="D35" i="56"/>
  <c r="D34" i="61"/>
  <c r="E18" i="61"/>
  <c r="F17" i="61"/>
  <c r="I17" i="61" s="1"/>
  <c r="J17" i="61" s="1"/>
  <c r="E19" i="59"/>
  <c r="F18" i="59"/>
  <c r="I18" i="59" s="1"/>
  <c r="J18" i="59" s="1"/>
  <c r="E19" i="60"/>
  <c r="F18" i="60"/>
  <c r="I18" i="60" s="1"/>
  <c r="J18" i="60" s="1"/>
  <c r="D36" i="57"/>
  <c r="D25" i="49"/>
  <c r="D34" i="60"/>
  <c r="E19" i="54"/>
  <c r="F18" i="54"/>
  <c r="I18" i="54" s="1"/>
  <c r="J18" i="54" s="1"/>
  <c r="E21" i="49"/>
  <c r="F20" i="49"/>
  <c r="J20" i="49" s="1"/>
  <c r="K20" i="49" s="1"/>
  <c r="E19" i="55"/>
  <c r="F18" i="55"/>
  <c r="I18" i="55" s="1"/>
  <c r="J18" i="55" s="1"/>
  <c r="E20" i="56"/>
  <c r="F19" i="56"/>
  <c r="I19" i="56" s="1"/>
  <c r="J19" i="56" s="1"/>
  <c r="E20" i="58"/>
  <c r="F19" i="58"/>
  <c r="I19" i="58" s="1"/>
  <c r="J19" i="58" s="1"/>
  <c r="E19" i="53"/>
  <c r="F18" i="53"/>
  <c r="I18" i="53" s="1"/>
  <c r="J18" i="53" s="1"/>
  <c r="D33" i="58"/>
  <c r="E28" i="62"/>
  <c r="F27" i="62"/>
  <c r="I27" i="62" s="1"/>
  <c r="J27" i="62" s="1"/>
  <c r="E19" i="50"/>
  <c r="F18" i="50"/>
  <c r="I18" i="50" s="1"/>
  <c r="J18" i="50" s="1"/>
  <c r="G11" i="43"/>
  <c r="L11" i="43"/>
  <c r="E11" i="43"/>
  <c r="E20" i="50" l="1"/>
  <c r="F19" i="50"/>
  <c r="I19" i="50" s="1"/>
  <c r="J19" i="50" s="1"/>
  <c r="E21" i="58"/>
  <c r="F20" i="58"/>
  <c r="I20" i="58" s="1"/>
  <c r="J20" i="58" s="1"/>
  <c r="E29" i="62"/>
  <c r="F28" i="62"/>
  <c r="I28" i="62" s="1"/>
  <c r="J28" i="62" s="1"/>
  <c r="E21" i="56"/>
  <c r="F20" i="56"/>
  <c r="I20" i="56" s="1"/>
  <c r="J20" i="56" s="1"/>
  <c r="E20" i="54"/>
  <c r="F19" i="54"/>
  <c r="I19" i="54" s="1"/>
  <c r="J19" i="54" s="1"/>
  <c r="E20" i="60"/>
  <c r="F19" i="60"/>
  <c r="I19" i="60" s="1"/>
  <c r="J19" i="60" s="1"/>
  <c r="D36" i="56"/>
  <c r="E21" i="57"/>
  <c r="F20" i="57"/>
  <c r="I20" i="57" s="1"/>
  <c r="J20" i="57" s="1"/>
  <c r="E20" i="53"/>
  <c r="F19" i="53"/>
  <c r="I19" i="53" s="1"/>
  <c r="J19" i="53" s="1"/>
  <c r="E22" i="49"/>
  <c r="F21" i="49"/>
  <c r="J21" i="49" s="1"/>
  <c r="K21" i="49" s="1"/>
  <c r="D26" i="49"/>
  <c r="E19" i="61"/>
  <c r="F18" i="61"/>
  <c r="I18" i="61" s="1"/>
  <c r="J18" i="61" s="1"/>
  <c r="D34" i="58"/>
  <c r="E20" i="55"/>
  <c r="F19" i="55"/>
  <c r="I19" i="55" s="1"/>
  <c r="J19" i="55" s="1"/>
  <c r="D35" i="60"/>
  <c r="E20" i="59"/>
  <c r="F19" i="59"/>
  <c r="I19" i="59" s="1"/>
  <c r="J19" i="59" s="1"/>
  <c r="D35" i="61"/>
  <c r="D34" i="59"/>
  <c r="E19" i="52"/>
  <c r="F18" i="52"/>
  <c r="I18" i="52" s="1"/>
  <c r="J18" i="52" s="1"/>
  <c r="C65" i="62"/>
  <c r="C65" i="49"/>
  <c r="C65" i="58"/>
  <c r="C65" i="61"/>
  <c r="C65" i="56"/>
  <c r="C65" i="55"/>
  <c r="C65" i="54"/>
  <c r="C65" i="52"/>
  <c r="C65" i="60"/>
  <c r="C65" i="59"/>
  <c r="C65" i="57"/>
  <c r="C65" i="53"/>
  <c r="C65" i="50"/>
  <c r="D36" i="60" l="1"/>
  <c r="D35" i="58"/>
  <c r="D27" i="49"/>
  <c r="E21" i="53"/>
  <c r="F20" i="53"/>
  <c r="I20" i="53" s="1"/>
  <c r="J20" i="53" s="1"/>
  <c r="E22" i="58"/>
  <c r="F21" i="58"/>
  <c r="I21" i="58" s="1"/>
  <c r="J21" i="58" s="1"/>
  <c r="D35" i="59"/>
  <c r="E21" i="59"/>
  <c r="F20" i="59"/>
  <c r="I20" i="59" s="1"/>
  <c r="J20" i="59" s="1"/>
  <c r="E21" i="54"/>
  <c r="F20" i="54"/>
  <c r="I20" i="54" s="1"/>
  <c r="J20" i="54" s="1"/>
  <c r="E30" i="62"/>
  <c r="F29" i="62"/>
  <c r="I29" i="62" s="1"/>
  <c r="J29" i="62" s="1"/>
  <c r="E21" i="55"/>
  <c r="F20" i="55"/>
  <c r="I20" i="55" s="1"/>
  <c r="J20" i="55" s="1"/>
  <c r="E20" i="61"/>
  <c r="F19" i="61"/>
  <c r="I19" i="61" s="1"/>
  <c r="J19" i="61" s="1"/>
  <c r="E23" i="49"/>
  <c r="F22" i="49"/>
  <c r="J22" i="49" s="1"/>
  <c r="K22" i="49" s="1"/>
  <c r="E21" i="50"/>
  <c r="F20" i="50"/>
  <c r="I20" i="50" s="1"/>
  <c r="J20" i="50" s="1"/>
  <c r="E20" i="52"/>
  <c r="F19" i="52"/>
  <c r="I19" i="52" s="1"/>
  <c r="J19" i="52" s="1"/>
  <c r="D36" i="61"/>
  <c r="E22" i="57"/>
  <c r="F21" i="57"/>
  <c r="I21" i="57" s="1"/>
  <c r="J21" i="57" s="1"/>
  <c r="E21" i="60"/>
  <c r="F20" i="60"/>
  <c r="I20" i="60" s="1"/>
  <c r="J20" i="60" s="1"/>
  <c r="E22" i="56"/>
  <c r="F21" i="56"/>
  <c r="I21" i="56" s="1"/>
  <c r="J21" i="56" s="1"/>
  <c r="C11" i="47"/>
  <c r="E23" i="57" l="1"/>
  <c r="F22" i="57"/>
  <c r="I22" i="57" s="1"/>
  <c r="J22" i="57" s="1"/>
  <c r="E21" i="52"/>
  <c r="F20" i="52"/>
  <c r="I20" i="52" s="1"/>
  <c r="J20" i="52" s="1"/>
  <c r="E24" i="49"/>
  <c r="F23" i="49"/>
  <c r="J23" i="49" s="1"/>
  <c r="K23" i="49" s="1"/>
  <c r="E22" i="55"/>
  <c r="F21" i="55"/>
  <c r="I21" i="55" s="1"/>
  <c r="J21" i="55" s="1"/>
  <c r="E22" i="54"/>
  <c r="F21" i="54"/>
  <c r="I21" i="54" s="1"/>
  <c r="J21" i="54" s="1"/>
  <c r="D36" i="59"/>
  <c r="E22" i="53"/>
  <c r="F21" i="53"/>
  <c r="I21" i="53" s="1"/>
  <c r="J21" i="53" s="1"/>
  <c r="D36" i="58"/>
  <c r="E22" i="60"/>
  <c r="F21" i="60"/>
  <c r="I21" i="60" s="1"/>
  <c r="J21" i="60" s="1"/>
  <c r="E22" i="50"/>
  <c r="F21" i="50"/>
  <c r="I21" i="50" s="1"/>
  <c r="J21" i="50" s="1"/>
  <c r="E21" i="61"/>
  <c r="F20" i="61"/>
  <c r="I20" i="61" s="1"/>
  <c r="J20" i="61" s="1"/>
  <c r="E31" i="62"/>
  <c r="F30" i="62"/>
  <c r="I30" i="62" s="1"/>
  <c r="J30" i="62" s="1"/>
  <c r="E23" i="56"/>
  <c r="F22" i="56"/>
  <c r="I22" i="56" s="1"/>
  <c r="J22" i="56" s="1"/>
  <c r="E22" i="59"/>
  <c r="F21" i="59"/>
  <c r="I21" i="59" s="1"/>
  <c r="J21" i="59" s="1"/>
  <c r="E23" i="58"/>
  <c r="F22" i="58"/>
  <c r="I22" i="58" s="1"/>
  <c r="J22" i="58" s="1"/>
  <c r="D28" i="49"/>
  <c r="B61" i="25"/>
  <c r="E24" i="56" l="1"/>
  <c r="F23" i="56"/>
  <c r="I23" i="56" s="1"/>
  <c r="J23" i="56" s="1"/>
  <c r="E23" i="59"/>
  <c r="F22" i="59"/>
  <c r="I22" i="59" s="1"/>
  <c r="J22" i="59" s="1"/>
  <c r="E23" i="50"/>
  <c r="F22" i="50"/>
  <c r="I22" i="50" s="1"/>
  <c r="J22" i="50" s="1"/>
  <c r="E24" i="58"/>
  <c r="F23" i="58"/>
  <c r="I23" i="58" s="1"/>
  <c r="J23" i="58" s="1"/>
  <c r="E23" i="55"/>
  <c r="F22" i="55"/>
  <c r="I22" i="55" s="1"/>
  <c r="J22" i="55" s="1"/>
  <c r="E22" i="52"/>
  <c r="F21" i="52"/>
  <c r="I21" i="52" s="1"/>
  <c r="J21" i="52" s="1"/>
  <c r="E22" i="61"/>
  <c r="F21" i="61"/>
  <c r="I21" i="61" s="1"/>
  <c r="J21" i="61" s="1"/>
  <c r="E23" i="60"/>
  <c r="F22" i="60"/>
  <c r="I22" i="60" s="1"/>
  <c r="J22" i="60" s="1"/>
  <c r="D29" i="49"/>
  <c r="E32" i="62"/>
  <c r="F31" i="62"/>
  <c r="I31" i="62" s="1"/>
  <c r="J31" i="62" s="1"/>
  <c r="E23" i="53"/>
  <c r="F22" i="53"/>
  <c r="I22" i="53" s="1"/>
  <c r="J22" i="53" s="1"/>
  <c r="E23" i="54"/>
  <c r="F22" i="54"/>
  <c r="I22" i="54" s="1"/>
  <c r="J22" i="54" s="1"/>
  <c r="E25" i="49"/>
  <c r="F24" i="49"/>
  <c r="J24" i="49" s="1"/>
  <c r="K24" i="49" s="1"/>
  <c r="E24" i="57"/>
  <c r="F23" i="57"/>
  <c r="I23" i="57" s="1"/>
  <c r="J23" i="57" s="1"/>
  <c r="B51" i="25"/>
  <c r="E33" i="62" l="1"/>
  <c r="F32" i="62"/>
  <c r="I32" i="62" s="1"/>
  <c r="J32" i="62" s="1"/>
  <c r="E24" i="53"/>
  <c r="F23" i="53"/>
  <c r="I23" i="53" s="1"/>
  <c r="J23" i="53" s="1"/>
  <c r="E23" i="61"/>
  <c r="F22" i="61"/>
  <c r="I22" i="61" s="1"/>
  <c r="J22" i="61" s="1"/>
  <c r="E24" i="55"/>
  <c r="F23" i="55"/>
  <c r="I23" i="55" s="1"/>
  <c r="J23" i="55" s="1"/>
  <c r="E24" i="59"/>
  <c r="F23" i="59"/>
  <c r="I23" i="59" s="1"/>
  <c r="J23" i="59" s="1"/>
  <c r="E26" i="49"/>
  <c r="F25" i="49"/>
  <c r="J25" i="49" s="1"/>
  <c r="K25" i="49" s="1"/>
  <c r="D30" i="49"/>
  <c r="E25" i="58"/>
  <c r="F24" i="58"/>
  <c r="I24" i="58" s="1"/>
  <c r="J24" i="58" s="1"/>
  <c r="E25" i="57"/>
  <c r="F24" i="57"/>
  <c r="I24" i="57" s="1"/>
  <c r="J24" i="57" s="1"/>
  <c r="E24" i="54"/>
  <c r="F23" i="54"/>
  <c r="I23" i="54" s="1"/>
  <c r="J23" i="54" s="1"/>
  <c r="E24" i="60"/>
  <c r="F23" i="60"/>
  <c r="I23" i="60" s="1"/>
  <c r="J23" i="60" s="1"/>
  <c r="E23" i="52"/>
  <c r="F22" i="52"/>
  <c r="I22" i="52" s="1"/>
  <c r="J22" i="52" s="1"/>
  <c r="E24" i="50"/>
  <c r="F23" i="50"/>
  <c r="I23" i="50" s="1"/>
  <c r="J23" i="50" s="1"/>
  <c r="E25" i="56"/>
  <c r="F24" i="56"/>
  <c r="I24" i="56" s="1"/>
  <c r="J24" i="56" s="1"/>
  <c r="C43" i="47"/>
  <c r="C42" i="47"/>
  <c r="B13" i="47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12" i="47"/>
  <c r="E11" i="47"/>
  <c r="B11" i="47"/>
  <c r="B9" i="47"/>
  <c r="E26" i="57" l="1"/>
  <c r="F25" i="57"/>
  <c r="I25" i="57" s="1"/>
  <c r="J25" i="57" s="1"/>
  <c r="E24" i="52"/>
  <c r="F23" i="52"/>
  <c r="I23" i="52" s="1"/>
  <c r="J23" i="52" s="1"/>
  <c r="E26" i="58"/>
  <c r="F25" i="58"/>
  <c r="I25" i="58" s="1"/>
  <c r="J25" i="58" s="1"/>
  <c r="E25" i="55"/>
  <c r="F24" i="55"/>
  <c r="I24" i="55" s="1"/>
  <c r="J24" i="55" s="1"/>
  <c r="E25" i="53"/>
  <c r="F24" i="53"/>
  <c r="I24" i="53" s="1"/>
  <c r="J24" i="53" s="1"/>
  <c r="E26" i="56"/>
  <c r="F25" i="56"/>
  <c r="I25" i="56" s="1"/>
  <c r="J25" i="56" s="1"/>
  <c r="E25" i="54"/>
  <c r="F24" i="54"/>
  <c r="I24" i="54" s="1"/>
  <c r="J24" i="54" s="1"/>
  <c r="E27" i="49"/>
  <c r="F26" i="49"/>
  <c r="J26" i="49" s="1"/>
  <c r="K26" i="49" s="1"/>
  <c r="E25" i="50"/>
  <c r="F24" i="50"/>
  <c r="I24" i="50" s="1"/>
  <c r="J24" i="50" s="1"/>
  <c r="E25" i="60"/>
  <c r="F24" i="60"/>
  <c r="I24" i="60" s="1"/>
  <c r="J24" i="60" s="1"/>
  <c r="D31" i="49"/>
  <c r="E25" i="59"/>
  <c r="F24" i="59"/>
  <c r="I24" i="59" s="1"/>
  <c r="J24" i="59" s="1"/>
  <c r="E24" i="61"/>
  <c r="F23" i="61"/>
  <c r="I23" i="61" s="1"/>
  <c r="J23" i="61" s="1"/>
  <c r="E34" i="62"/>
  <c r="F33" i="62"/>
  <c r="I33" i="62" s="1"/>
  <c r="J33" i="62" s="1"/>
  <c r="C44" i="47"/>
  <c r="E35" i="62" l="1"/>
  <c r="F34" i="62"/>
  <c r="I34" i="62" s="1"/>
  <c r="J34" i="62" s="1"/>
  <c r="E26" i="60"/>
  <c r="F25" i="60"/>
  <c r="I25" i="60" s="1"/>
  <c r="J25" i="60" s="1"/>
  <c r="E28" i="49"/>
  <c r="F27" i="49"/>
  <c r="J27" i="49" s="1"/>
  <c r="K27" i="49" s="1"/>
  <c r="E26" i="55"/>
  <c r="F25" i="55"/>
  <c r="I25" i="55" s="1"/>
  <c r="J25" i="55" s="1"/>
  <c r="E25" i="52"/>
  <c r="F24" i="52"/>
  <c r="I24" i="52" s="1"/>
  <c r="J24" i="52" s="1"/>
  <c r="E26" i="59"/>
  <c r="F25" i="59"/>
  <c r="I25" i="59" s="1"/>
  <c r="J25" i="59" s="1"/>
  <c r="E27" i="56"/>
  <c r="F26" i="56"/>
  <c r="I26" i="56" s="1"/>
  <c r="J26" i="56" s="1"/>
  <c r="E25" i="61"/>
  <c r="F24" i="61"/>
  <c r="I24" i="61" s="1"/>
  <c r="J24" i="61" s="1"/>
  <c r="D32" i="49"/>
  <c r="E26" i="50"/>
  <c r="F25" i="50"/>
  <c r="I25" i="50" s="1"/>
  <c r="J25" i="50" s="1"/>
  <c r="E26" i="54"/>
  <c r="F25" i="54"/>
  <c r="I25" i="54" s="1"/>
  <c r="J25" i="54" s="1"/>
  <c r="E26" i="53"/>
  <c r="F25" i="53"/>
  <c r="I25" i="53" s="1"/>
  <c r="J25" i="53" s="1"/>
  <c r="E27" i="58"/>
  <c r="F26" i="58"/>
  <c r="I26" i="58" s="1"/>
  <c r="J26" i="58" s="1"/>
  <c r="E27" i="57"/>
  <c r="F26" i="57"/>
  <c r="I26" i="57" s="1"/>
  <c r="J26" i="57" s="1"/>
  <c r="C10" i="47"/>
  <c r="E10" i="47" s="1"/>
  <c r="C45" i="47"/>
  <c r="C40" i="47"/>
  <c r="E28" i="58" l="1"/>
  <c r="F27" i="58"/>
  <c r="I27" i="58" s="1"/>
  <c r="J27" i="58" s="1"/>
  <c r="E28" i="57"/>
  <c r="F27" i="57"/>
  <c r="I27" i="57" s="1"/>
  <c r="J27" i="57" s="1"/>
  <c r="E27" i="50"/>
  <c r="F26" i="50"/>
  <c r="I26" i="50" s="1"/>
  <c r="J26" i="50" s="1"/>
  <c r="E27" i="59"/>
  <c r="F26" i="59"/>
  <c r="I26" i="59" s="1"/>
  <c r="J26" i="59" s="1"/>
  <c r="E27" i="55"/>
  <c r="F26" i="55"/>
  <c r="I26" i="55" s="1"/>
  <c r="J26" i="55" s="1"/>
  <c r="E27" i="60"/>
  <c r="F26" i="60"/>
  <c r="I26" i="60" s="1"/>
  <c r="J26" i="60" s="1"/>
  <c r="E27" i="53"/>
  <c r="F26" i="53"/>
  <c r="I26" i="53" s="1"/>
  <c r="J26" i="53" s="1"/>
  <c r="E26" i="61"/>
  <c r="F25" i="61"/>
  <c r="I25" i="61" s="1"/>
  <c r="J25" i="61" s="1"/>
  <c r="E27" i="54"/>
  <c r="F26" i="54"/>
  <c r="I26" i="54" s="1"/>
  <c r="J26" i="54" s="1"/>
  <c r="D33" i="49"/>
  <c r="E28" i="56"/>
  <c r="F27" i="56"/>
  <c r="I27" i="56" s="1"/>
  <c r="J27" i="56" s="1"/>
  <c r="E26" i="52"/>
  <c r="F25" i="52"/>
  <c r="I25" i="52" s="1"/>
  <c r="J25" i="52" s="1"/>
  <c r="E29" i="49"/>
  <c r="F28" i="49"/>
  <c r="J28" i="49" s="1"/>
  <c r="K28" i="49" s="1"/>
  <c r="E36" i="62"/>
  <c r="F36" i="62" s="1"/>
  <c r="I36" i="62" s="1"/>
  <c r="J36" i="62" s="1"/>
  <c r="F35" i="62"/>
  <c r="I35" i="62" s="1"/>
  <c r="J35" i="62" s="1"/>
  <c r="C46" i="47"/>
  <c r="E30" i="49" l="1"/>
  <c r="F29" i="49"/>
  <c r="J29" i="49" s="1"/>
  <c r="K29" i="49" s="1"/>
  <c r="D34" i="49"/>
  <c r="E28" i="60"/>
  <c r="F27" i="60"/>
  <c r="I27" i="60" s="1"/>
  <c r="J27" i="60" s="1"/>
  <c r="E28" i="59"/>
  <c r="F27" i="59"/>
  <c r="I27" i="59" s="1"/>
  <c r="J27" i="59" s="1"/>
  <c r="E29" i="57"/>
  <c r="F28" i="57"/>
  <c r="I28" i="57" s="1"/>
  <c r="J28" i="57" s="1"/>
  <c r="E27" i="52"/>
  <c r="F26" i="52"/>
  <c r="I26" i="52" s="1"/>
  <c r="J26" i="52" s="1"/>
  <c r="E27" i="61"/>
  <c r="F26" i="61"/>
  <c r="I26" i="61" s="1"/>
  <c r="J26" i="61" s="1"/>
  <c r="E29" i="56"/>
  <c r="F28" i="56"/>
  <c r="I28" i="56" s="1"/>
  <c r="J28" i="56" s="1"/>
  <c r="E28" i="54"/>
  <c r="F27" i="54"/>
  <c r="I27" i="54" s="1"/>
  <c r="J27" i="54" s="1"/>
  <c r="E28" i="53"/>
  <c r="F27" i="53"/>
  <c r="I27" i="53" s="1"/>
  <c r="J27" i="53" s="1"/>
  <c r="E28" i="55"/>
  <c r="F27" i="55"/>
  <c r="I27" i="55" s="1"/>
  <c r="J27" i="55" s="1"/>
  <c r="E28" i="50"/>
  <c r="F27" i="50"/>
  <c r="I27" i="50" s="1"/>
  <c r="J27" i="50" s="1"/>
  <c r="E29" i="58"/>
  <c r="F28" i="58"/>
  <c r="I28" i="58" s="1"/>
  <c r="J28" i="58" s="1"/>
  <c r="C47" i="47"/>
  <c r="E30" i="58" l="1"/>
  <c r="F29" i="58"/>
  <c r="I29" i="58" s="1"/>
  <c r="J29" i="58" s="1"/>
  <c r="E29" i="50"/>
  <c r="F28" i="50"/>
  <c r="I28" i="50" s="1"/>
  <c r="J28" i="50" s="1"/>
  <c r="E30" i="56"/>
  <c r="F29" i="56"/>
  <c r="I29" i="56" s="1"/>
  <c r="J29" i="56" s="1"/>
  <c r="E29" i="59"/>
  <c r="F28" i="59"/>
  <c r="I28" i="59" s="1"/>
  <c r="J28" i="59" s="1"/>
  <c r="D35" i="49"/>
  <c r="E29" i="53"/>
  <c r="F28" i="53"/>
  <c r="I28" i="53" s="1"/>
  <c r="J28" i="53" s="1"/>
  <c r="E28" i="52"/>
  <c r="F27" i="52"/>
  <c r="I27" i="52" s="1"/>
  <c r="J27" i="52" s="1"/>
  <c r="E29" i="55"/>
  <c r="F28" i="55"/>
  <c r="I28" i="55" s="1"/>
  <c r="J28" i="55" s="1"/>
  <c r="E29" i="54"/>
  <c r="F28" i="54"/>
  <c r="I28" i="54" s="1"/>
  <c r="J28" i="54" s="1"/>
  <c r="E28" i="61"/>
  <c r="F27" i="61"/>
  <c r="I27" i="61" s="1"/>
  <c r="J27" i="61" s="1"/>
  <c r="E30" i="57"/>
  <c r="F29" i="57"/>
  <c r="I29" i="57" s="1"/>
  <c r="J29" i="57" s="1"/>
  <c r="E29" i="60"/>
  <c r="F28" i="60"/>
  <c r="I28" i="60" s="1"/>
  <c r="J28" i="60" s="1"/>
  <c r="E31" i="49"/>
  <c r="F30" i="49"/>
  <c r="J30" i="49" s="1"/>
  <c r="K30" i="49" s="1"/>
  <c r="C48" i="47"/>
  <c r="C10" i="25"/>
  <c r="E32" i="49" l="1"/>
  <c r="F31" i="49"/>
  <c r="J31" i="49" s="1"/>
  <c r="K31" i="49" s="1"/>
  <c r="E29" i="52"/>
  <c r="F28" i="52"/>
  <c r="I28" i="52" s="1"/>
  <c r="J28" i="52" s="1"/>
  <c r="E29" i="61"/>
  <c r="F28" i="61"/>
  <c r="I28" i="61" s="1"/>
  <c r="J28" i="61" s="1"/>
  <c r="E30" i="53"/>
  <c r="F29" i="53"/>
  <c r="I29" i="53" s="1"/>
  <c r="J29" i="53" s="1"/>
  <c r="E30" i="59"/>
  <c r="F29" i="59"/>
  <c r="I29" i="59" s="1"/>
  <c r="J29" i="59" s="1"/>
  <c r="E30" i="50"/>
  <c r="F29" i="50"/>
  <c r="I29" i="50" s="1"/>
  <c r="J29" i="50" s="1"/>
  <c r="E30" i="60"/>
  <c r="F29" i="60"/>
  <c r="I29" i="60" s="1"/>
  <c r="J29" i="60" s="1"/>
  <c r="E30" i="55"/>
  <c r="F29" i="55"/>
  <c r="I29" i="55" s="1"/>
  <c r="J29" i="55" s="1"/>
  <c r="E31" i="57"/>
  <c r="F30" i="57"/>
  <c r="I30" i="57" s="1"/>
  <c r="J30" i="57" s="1"/>
  <c r="E30" i="54"/>
  <c r="F29" i="54"/>
  <c r="I29" i="54" s="1"/>
  <c r="J29" i="54" s="1"/>
  <c r="D36" i="49"/>
  <c r="E31" i="56"/>
  <c r="F30" i="56"/>
  <c r="I30" i="56" s="1"/>
  <c r="J30" i="56" s="1"/>
  <c r="E31" i="58"/>
  <c r="F30" i="58"/>
  <c r="I30" i="58" s="1"/>
  <c r="J30" i="58" s="1"/>
  <c r="C49" i="47"/>
  <c r="E32" i="58" l="1"/>
  <c r="F31" i="58"/>
  <c r="I31" i="58" s="1"/>
  <c r="J31" i="58" s="1"/>
  <c r="E31" i="54"/>
  <c r="F30" i="54"/>
  <c r="I30" i="54" s="1"/>
  <c r="J30" i="54" s="1"/>
  <c r="E31" i="50"/>
  <c r="F30" i="50"/>
  <c r="I30" i="50" s="1"/>
  <c r="J30" i="50" s="1"/>
  <c r="E31" i="53"/>
  <c r="F30" i="53"/>
  <c r="I30" i="53" s="1"/>
  <c r="J30" i="53" s="1"/>
  <c r="E30" i="52"/>
  <c r="F29" i="52"/>
  <c r="I29" i="52" s="1"/>
  <c r="J29" i="52" s="1"/>
  <c r="E32" i="56"/>
  <c r="F31" i="56"/>
  <c r="I31" i="56" s="1"/>
  <c r="J31" i="56" s="1"/>
  <c r="E31" i="55"/>
  <c r="F30" i="55"/>
  <c r="I30" i="55" s="1"/>
  <c r="J30" i="55" s="1"/>
  <c r="E32" i="57"/>
  <c r="F31" i="57"/>
  <c r="I31" i="57" s="1"/>
  <c r="J31" i="57" s="1"/>
  <c r="E31" i="60"/>
  <c r="F30" i="60"/>
  <c r="I30" i="60" s="1"/>
  <c r="J30" i="60" s="1"/>
  <c r="E31" i="59"/>
  <c r="F30" i="59"/>
  <c r="I30" i="59" s="1"/>
  <c r="J30" i="59" s="1"/>
  <c r="E30" i="61"/>
  <c r="F29" i="61"/>
  <c r="I29" i="61" s="1"/>
  <c r="J29" i="61" s="1"/>
  <c r="E33" i="49"/>
  <c r="F32" i="49"/>
  <c r="J32" i="49" s="1"/>
  <c r="K32" i="49" s="1"/>
  <c r="F41" i="47"/>
  <c r="E34" i="49" l="1"/>
  <c r="F33" i="49"/>
  <c r="J33" i="49" s="1"/>
  <c r="K33" i="49" s="1"/>
  <c r="E32" i="59"/>
  <c r="F31" i="59"/>
  <c r="I31" i="59" s="1"/>
  <c r="J31" i="59" s="1"/>
  <c r="E33" i="57"/>
  <c r="F32" i="57"/>
  <c r="I32" i="57" s="1"/>
  <c r="J32" i="57" s="1"/>
  <c r="E33" i="56"/>
  <c r="F32" i="56"/>
  <c r="I32" i="56" s="1"/>
  <c r="J32" i="56" s="1"/>
  <c r="E32" i="53"/>
  <c r="F31" i="53"/>
  <c r="I31" i="53" s="1"/>
  <c r="J31" i="53" s="1"/>
  <c r="E32" i="54"/>
  <c r="F31" i="54"/>
  <c r="I31" i="54" s="1"/>
  <c r="J31" i="54" s="1"/>
  <c r="E31" i="61"/>
  <c r="F30" i="61"/>
  <c r="I30" i="61" s="1"/>
  <c r="J30" i="61" s="1"/>
  <c r="E32" i="60"/>
  <c r="F31" i="60"/>
  <c r="I31" i="60" s="1"/>
  <c r="J31" i="60" s="1"/>
  <c r="E32" i="55"/>
  <c r="F31" i="55"/>
  <c r="I31" i="55" s="1"/>
  <c r="J31" i="55" s="1"/>
  <c r="E31" i="52"/>
  <c r="F30" i="52"/>
  <c r="I30" i="52" s="1"/>
  <c r="J30" i="52" s="1"/>
  <c r="E32" i="50"/>
  <c r="F31" i="50"/>
  <c r="I31" i="50" s="1"/>
  <c r="J31" i="50" s="1"/>
  <c r="E33" i="58"/>
  <c r="F32" i="58"/>
  <c r="I32" i="58" s="1"/>
  <c r="J32" i="58" s="1"/>
  <c r="F42" i="47"/>
  <c r="E33" i="55" l="1"/>
  <c r="F32" i="55"/>
  <c r="I32" i="55" s="1"/>
  <c r="J32" i="55" s="1"/>
  <c r="E32" i="61"/>
  <c r="F31" i="61"/>
  <c r="I31" i="61" s="1"/>
  <c r="J31" i="61" s="1"/>
  <c r="E33" i="59"/>
  <c r="F32" i="59"/>
  <c r="I32" i="59" s="1"/>
  <c r="J32" i="59" s="1"/>
  <c r="E33" i="50"/>
  <c r="F32" i="50"/>
  <c r="I32" i="50" s="1"/>
  <c r="J32" i="50" s="1"/>
  <c r="E33" i="53"/>
  <c r="F32" i="53"/>
  <c r="I32" i="53" s="1"/>
  <c r="J32" i="53" s="1"/>
  <c r="E34" i="58"/>
  <c r="F33" i="58"/>
  <c r="I33" i="58" s="1"/>
  <c r="J33" i="58" s="1"/>
  <c r="E32" i="52"/>
  <c r="F31" i="52"/>
  <c r="I31" i="52" s="1"/>
  <c r="J31" i="52" s="1"/>
  <c r="E33" i="60"/>
  <c r="F32" i="60"/>
  <c r="I32" i="60" s="1"/>
  <c r="J32" i="60" s="1"/>
  <c r="E33" i="54"/>
  <c r="F32" i="54"/>
  <c r="I32" i="54" s="1"/>
  <c r="J32" i="54" s="1"/>
  <c r="E34" i="56"/>
  <c r="F33" i="56"/>
  <c r="I33" i="56" s="1"/>
  <c r="J33" i="56" s="1"/>
  <c r="E34" i="57"/>
  <c r="F33" i="57"/>
  <c r="I33" i="57" s="1"/>
  <c r="J33" i="57" s="1"/>
  <c r="E35" i="49"/>
  <c r="F34" i="49"/>
  <c r="J34" i="49" s="1"/>
  <c r="K34" i="49" s="1"/>
  <c r="F43" i="47"/>
  <c r="C67" i="44"/>
  <c r="C68" i="44" s="1"/>
  <c r="D47" i="44"/>
  <c r="D46" i="44"/>
  <c r="C49" i="44"/>
  <c r="D48" i="44"/>
  <c r="C48" i="44"/>
  <c r="C47" i="44"/>
  <c r="C46" i="44"/>
  <c r="C45" i="44"/>
  <c r="B11" i="44"/>
  <c r="B12" i="44" s="1"/>
  <c r="B13" i="44" s="1"/>
  <c r="B14" i="44" s="1"/>
  <c r="P10" i="44"/>
  <c r="D46" i="43"/>
  <c r="C67" i="43"/>
  <c r="C68" i="43" s="1"/>
  <c r="C49" i="43"/>
  <c r="D48" i="43"/>
  <c r="C48" i="43"/>
  <c r="C47" i="43"/>
  <c r="C46" i="43"/>
  <c r="C45" i="43"/>
  <c r="E36" i="49" l="1"/>
  <c r="F36" i="49" s="1"/>
  <c r="J36" i="49" s="1"/>
  <c r="K36" i="49" s="1"/>
  <c r="F35" i="49"/>
  <c r="J35" i="49" s="1"/>
  <c r="K35" i="49" s="1"/>
  <c r="E35" i="58"/>
  <c r="F34" i="58"/>
  <c r="I34" i="58" s="1"/>
  <c r="J34" i="58" s="1"/>
  <c r="E33" i="61"/>
  <c r="F32" i="61"/>
  <c r="I32" i="61" s="1"/>
  <c r="J32" i="61" s="1"/>
  <c r="E34" i="60"/>
  <c r="F33" i="60"/>
  <c r="I33" i="60" s="1"/>
  <c r="J33" i="60" s="1"/>
  <c r="E34" i="50"/>
  <c r="F33" i="50"/>
  <c r="I33" i="50" s="1"/>
  <c r="J33" i="50" s="1"/>
  <c r="E34" i="54"/>
  <c r="F33" i="54"/>
  <c r="I33" i="54" s="1"/>
  <c r="J33" i="54" s="1"/>
  <c r="E34" i="53"/>
  <c r="F33" i="53"/>
  <c r="I33" i="53" s="1"/>
  <c r="J33" i="53" s="1"/>
  <c r="E34" i="55"/>
  <c r="F33" i="55"/>
  <c r="I33" i="55" s="1"/>
  <c r="J33" i="55" s="1"/>
  <c r="E35" i="56"/>
  <c r="F34" i="56"/>
  <c r="I34" i="56" s="1"/>
  <c r="J34" i="56" s="1"/>
  <c r="E35" i="57"/>
  <c r="F34" i="57"/>
  <c r="I34" i="57" s="1"/>
  <c r="J34" i="57" s="1"/>
  <c r="E33" i="52"/>
  <c r="F32" i="52"/>
  <c r="I32" i="52" s="1"/>
  <c r="J32" i="52" s="1"/>
  <c r="E34" i="59"/>
  <c r="F33" i="59"/>
  <c r="I33" i="59" s="1"/>
  <c r="J33" i="59" s="1"/>
  <c r="F44" i="47"/>
  <c r="B3" i="44"/>
  <c r="C52" i="44" s="1"/>
  <c r="B9" i="44" s="1"/>
  <c r="C69" i="44"/>
  <c r="C70" i="44" s="1"/>
  <c r="B15" i="44"/>
  <c r="P11" i="44"/>
  <c r="D47" i="43"/>
  <c r="B3" i="43"/>
  <c r="C52" i="43" s="1"/>
  <c r="B9" i="43" s="1"/>
  <c r="C69" i="43"/>
  <c r="E34" i="52" l="1"/>
  <c r="F33" i="52"/>
  <c r="I33" i="52" s="1"/>
  <c r="J33" i="52" s="1"/>
  <c r="E35" i="59"/>
  <c r="F34" i="59"/>
  <c r="I34" i="59" s="1"/>
  <c r="J34" i="59" s="1"/>
  <c r="E35" i="55"/>
  <c r="F34" i="55"/>
  <c r="I34" i="55" s="1"/>
  <c r="J34" i="55" s="1"/>
  <c r="E35" i="60"/>
  <c r="F34" i="60"/>
  <c r="I34" i="60" s="1"/>
  <c r="J34" i="60" s="1"/>
  <c r="E36" i="58"/>
  <c r="F36" i="58" s="1"/>
  <c r="I36" i="58" s="1"/>
  <c r="J36" i="58" s="1"/>
  <c r="F35" i="58"/>
  <c r="I35" i="58" s="1"/>
  <c r="J35" i="58" s="1"/>
  <c r="E36" i="57"/>
  <c r="F36" i="57" s="1"/>
  <c r="I36" i="57" s="1"/>
  <c r="J36" i="57" s="1"/>
  <c r="F35" i="57"/>
  <c r="I35" i="57" s="1"/>
  <c r="J35" i="57" s="1"/>
  <c r="E35" i="54"/>
  <c r="F34" i="54"/>
  <c r="I34" i="54" s="1"/>
  <c r="J34" i="54" s="1"/>
  <c r="E36" i="56"/>
  <c r="F36" i="56" s="1"/>
  <c r="I36" i="56" s="1"/>
  <c r="J36" i="56" s="1"/>
  <c r="F35" i="56"/>
  <c r="I35" i="56" s="1"/>
  <c r="J35" i="56" s="1"/>
  <c r="E35" i="53"/>
  <c r="F34" i="53"/>
  <c r="I34" i="53" s="1"/>
  <c r="J34" i="53" s="1"/>
  <c r="E35" i="50"/>
  <c r="F34" i="50"/>
  <c r="I34" i="50" s="1"/>
  <c r="J34" i="50" s="1"/>
  <c r="E34" i="61"/>
  <c r="F33" i="61"/>
  <c r="I33" i="61" s="1"/>
  <c r="J33" i="61" s="1"/>
  <c r="F45" i="47"/>
  <c r="F11" i="44"/>
  <c r="I11" i="44" s="1"/>
  <c r="J11" i="44" s="1"/>
  <c r="F11" i="43"/>
  <c r="J11" i="43" s="1"/>
  <c r="C71" i="44"/>
  <c r="P12" i="44"/>
  <c r="B16" i="44"/>
  <c r="C70" i="43"/>
  <c r="E36" i="50" l="1"/>
  <c r="F36" i="50" s="1"/>
  <c r="I36" i="50" s="1"/>
  <c r="J36" i="50" s="1"/>
  <c r="F35" i="50"/>
  <c r="I35" i="50" s="1"/>
  <c r="J35" i="50" s="1"/>
  <c r="E36" i="60"/>
  <c r="F36" i="60" s="1"/>
  <c r="I36" i="60" s="1"/>
  <c r="J36" i="60" s="1"/>
  <c r="F35" i="60"/>
  <c r="I35" i="60" s="1"/>
  <c r="J35" i="60" s="1"/>
  <c r="E36" i="59"/>
  <c r="F36" i="59" s="1"/>
  <c r="I36" i="59" s="1"/>
  <c r="J36" i="59" s="1"/>
  <c r="F35" i="59"/>
  <c r="I35" i="59" s="1"/>
  <c r="J35" i="59" s="1"/>
  <c r="E35" i="61"/>
  <c r="F34" i="61"/>
  <c r="I34" i="61" s="1"/>
  <c r="J34" i="61" s="1"/>
  <c r="E36" i="53"/>
  <c r="F36" i="53" s="1"/>
  <c r="I36" i="53" s="1"/>
  <c r="J36" i="53" s="1"/>
  <c r="F35" i="53"/>
  <c r="I35" i="53" s="1"/>
  <c r="J35" i="53" s="1"/>
  <c r="E36" i="54"/>
  <c r="F36" i="54" s="1"/>
  <c r="I36" i="54" s="1"/>
  <c r="J36" i="54" s="1"/>
  <c r="F35" i="54"/>
  <c r="I35" i="54" s="1"/>
  <c r="J35" i="54" s="1"/>
  <c r="E36" i="55"/>
  <c r="F36" i="55" s="1"/>
  <c r="I36" i="55" s="1"/>
  <c r="J36" i="55" s="1"/>
  <c r="F35" i="55"/>
  <c r="I35" i="55" s="1"/>
  <c r="J35" i="55" s="1"/>
  <c r="E35" i="52"/>
  <c r="F34" i="52"/>
  <c r="I34" i="52" s="1"/>
  <c r="J34" i="52" s="1"/>
  <c r="K11" i="43"/>
  <c r="F46" i="47"/>
  <c r="C72" i="44"/>
  <c r="B17" i="44"/>
  <c r="P13" i="44"/>
  <c r="C71" i="43"/>
  <c r="B14" i="43"/>
  <c r="E36" i="52" l="1"/>
  <c r="F36" i="52" s="1"/>
  <c r="I36" i="52" s="1"/>
  <c r="J36" i="52" s="1"/>
  <c r="F35" i="52"/>
  <c r="I35" i="52" s="1"/>
  <c r="J35" i="52" s="1"/>
  <c r="E36" i="61"/>
  <c r="F36" i="61" s="1"/>
  <c r="I36" i="61" s="1"/>
  <c r="J36" i="61" s="1"/>
  <c r="F35" i="61"/>
  <c r="I35" i="61" s="1"/>
  <c r="J35" i="61" s="1"/>
  <c r="F47" i="47"/>
  <c r="C73" i="44"/>
  <c r="P14" i="44"/>
  <c r="B18" i="44"/>
  <c r="B15" i="43"/>
  <c r="C72" i="43"/>
  <c r="F48" i="47" l="1"/>
  <c r="C74" i="44"/>
  <c r="B19" i="44"/>
  <c r="P15" i="44"/>
  <c r="C73" i="43"/>
  <c r="B16" i="43"/>
  <c r="F49" i="47" l="1"/>
  <c r="F66" i="44"/>
  <c r="B20" i="44"/>
  <c r="P16" i="44"/>
  <c r="B17" i="43"/>
  <c r="C74" i="43"/>
  <c r="I41" i="47" l="1"/>
  <c r="F67" i="44"/>
  <c r="B21" i="44"/>
  <c r="P17" i="44"/>
  <c r="F66" i="43"/>
  <c r="B18" i="43"/>
  <c r="I42" i="47" l="1"/>
  <c r="F68" i="44"/>
  <c r="B22" i="44"/>
  <c r="P18" i="44"/>
  <c r="F67" i="43"/>
  <c r="B19" i="43"/>
  <c r="I43" i="47" l="1"/>
  <c r="F69" i="44"/>
  <c r="P19" i="44"/>
  <c r="B23" i="44"/>
  <c r="F68" i="43"/>
  <c r="B20" i="43"/>
  <c r="I44" i="47" l="1"/>
  <c r="F70" i="44"/>
  <c r="B24" i="44"/>
  <c r="P20" i="44"/>
  <c r="B21" i="43"/>
  <c r="F69" i="43"/>
  <c r="I45" i="47" l="1"/>
  <c r="F71" i="44"/>
  <c r="P21" i="44"/>
  <c r="B25" i="44"/>
  <c r="F70" i="43"/>
  <c r="B22" i="43"/>
  <c r="I46" i="47" l="1"/>
  <c r="F72" i="44"/>
  <c r="B26" i="44"/>
  <c r="P22" i="44"/>
  <c r="B23" i="43"/>
  <c r="F71" i="43"/>
  <c r="I47" i="47" l="1"/>
  <c r="F73" i="44"/>
  <c r="P23" i="44"/>
  <c r="B27" i="44"/>
  <c r="B24" i="43"/>
  <c r="F72" i="43"/>
  <c r="I48" i="47" l="1"/>
  <c r="F74" i="44"/>
  <c r="B28" i="44"/>
  <c r="P24" i="44"/>
  <c r="B25" i="43"/>
  <c r="F73" i="43"/>
  <c r="I49" i="47" l="1"/>
  <c r="I66" i="44"/>
  <c r="P25" i="44"/>
  <c r="B29" i="44"/>
  <c r="F74" i="43"/>
  <c r="B26" i="43"/>
  <c r="C12" i="47" l="1"/>
  <c r="I67" i="44"/>
  <c r="B30" i="44"/>
  <c r="P26" i="44"/>
  <c r="B27" i="43"/>
  <c r="I66" i="43"/>
  <c r="C13" i="47" l="1"/>
  <c r="E12" i="47"/>
  <c r="I68" i="44"/>
  <c r="P27" i="44"/>
  <c r="B31" i="44"/>
  <c r="B28" i="43"/>
  <c r="I67" i="43"/>
  <c r="C14" i="47" l="1"/>
  <c r="E13" i="47"/>
  <c r="I69" i="44"/>
  <c r="B32" i="44"/>
  <c r="P28" i="44"/>
  <c r="B29" i="43"/>
  <c r="I68" i="43"/>
  <c r="C15" i="47" l="1"/>
  <c r="E14" i="47"/>
  <c r="I70" i="44"/>
  <c r="B33" i="44"/>
  <c r="P29" i="44"/>
  <c r="B30" i="43"/>
  <c r="I69" i="43"/>
  <c r="C16" i="47" l="1"/>
  <c r="E15" i="47"/>
  <c r="I71" i="44"/>
  <c r="B34" i="44"/>
  <c r="P30" i="44"/>
  <c r="I70" i="43"/>
  <c r="B31" i="43"/>
  <c r="C17" i="47" l="1"/>
  <c r="E16" i="47"/>
  <c r="I72" i="44"/>
  <c r="B35" i="44"/>
  <c r="P31" i="44"/>
  <c r="B32" i="43"/>
  <c r="I71" i="43"/>
  <c r="C18" i="47" l="1"/>
  <c r="E17" i="47"/>
  <c r="I73" i="44"/>
  <c r="P32" i="44"/>
  <c r="B36" i="44"/>
  <c r="I72" i="43"/>
  <c r="B33" i="43"/>
  <c r="C19" i="47" l="1"/>
  <c r="E18" i="47"/>
  <c r="I74" i="44"/>
  <c r="P33" i="44"/>
  <c r="B34" i="43"/>
  <c r="I73" i="43"/>
  <c r="H12" i="44" l="1"/>
  <c r="H13" i="44" s="1"/>
  <c r="H14" i="44" s="1"/>
  <c r="H15" i="44" s="1"/>
  <c r="H16" i="44" s="1"/>
  <c r="H17" i="44" s="1"/>
  <c r="H18" i="44" s="1"/>
  <c r="H19" i="44" s="1"/>
  <c r="H20" i="44" s="1"/>
  <c r="H21" i="44" s="1"/>
  <c r="H22" i="44" s="1"/>
  <c r="H23" i="44" s="1"/>
  <c r="H24" i="44" s="1"/>
  <c r="H25" i="44" s="1"/>
  <c r="H26" i="44" s="1"/>
  <c r="H27" i="44" s="1"/>
  <c r="H28" i="44" s="1"/>
  <c r="H29" i="44" s="1"/>
  <c r="H30" i="44" s="1"/>
  <c r="H31" i="44" s="1"/>
  <c r="H32" i="44" s="1"/>
  <c r="H33" i="44" s="1"/>
  <c r="H34" i="44" s="1"/>
  <c r="H35" i="44" s="1"/>
  <c r="H36" i="44" s="1"/>
  <c r="E12" i="44"/>
  <c r="G12" i="44"/>
  <c r="G13" i="44" s="1"/>
  <c r="G14" i="44" s="1"/>
  <c r="G15" i="44" s="1"/>
  <c r="G16" i="44" s="1"/>
  <c r="G17" i="44" s="1"/>
  <c r="G18" i="44" s="1"/>
  <c r="G19" i="44" s="1"/>
  <c r="G20" i="44" s="1"/>
  <c r="G21" i="44" s="1"/>
  <c r="G22" i="44" s="1"/>
  <c r="G23" i="44" s="1"/>
  <c r="G24" i="44" s="1"/>
  <c r="G25" i="44" s="1"/>
  <c r="G26" i="44" s="1"/>
  <c r="G27" i="44" s="1"/>
  <c r="G28" i="44" s="1"/>
  <c r="G29" i="44" s="1"/>
  <c r="G30" i="44" s="1"/>
  <c r="G31" i="44" s="1"/>
  <c r="G32" i="44" s="1"/>
  <c r="G33" i="44" s="1"/>
  <c r="G34" i="44" s="1"/>
  <c r="G35" i="44" s="1"/>
  <c r="G36" i="44" s="1"/>
  <c r="K12" i="44"/>
  <c r="K13" i="44" s="1"/>
  <c r="K14" i="44" s="1"/>
  <c r="K15" i="44" s="1"/>
  <c r="K16" i="44" s="1"/>
  <c r="K17" i="44" s="1"/>
  <c r="K18" i="44" s="1"/>
  <c r="K19" i="44" s="1"/>
  <c r="K20" i="44" s="1"/>
  <c r="K21" i="44" s="1"/>
  <c r="K22" i="44" s="1"/>
  <c r="K23" i="44" s="1"/>
  <c r="K24" i="44" s="1"/>
  <c r="K25" i="44" s="1"/>
  <c r="K26" i="44" s="1"/>
  <c r="K27" i="44" s="1"/>
  <c r="K28" i="44" s="1"/>
  <c r="K29" i="44" s="1"/>
  <c r="K30" i="44" s="1"/>
  <c r="K31" i="44" s="1"/>
  <c r="K32" i="44" s="1"/>
  <c r="K33" i="44" s="1"/>
  <c r="K34" i="44" s="1"/>
  <c r="K35" i="44" s="1"/>
  <c r="K36" i="44" s="1"/>
  <c r="D28" i="44"/>
  <c r="C20" i="47"/>
  <c r="E19" i="47"/>
  <c r="P34" i="44"/>
  <c r="B35" i="43"/>
  <c r="I74" i="43"/>
  <c r="D29" i="44" l="1"/>
  <c r="D15" i="43"/>
  <c r="E12" i="43"/>
  <c r="H12" i="43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H30" i="43" s="1"/>
  <c r="H31" i="43" s="1"/>
  <c r="H32" i="43" s="1"/>
  <c r="H33" i="43" s="1"/>
  <c r="H34" i="43" s="1"/>
  <c r="H35" i="43" s="1"/>
  <c r="H36" i="43" s="1"/>
  <c r="L12" i="43"/>
  <c r="L13" i="43" s="1"/>
  <c r="L14" i="43" s="1"/>
  <c r="L15" i="43" s="1"/>
  <c r="L16" i="43" s="1"/>
  <c r="L17" i="43" s="1"/>
  <c r="L18" i="43" s="1"/>
  <c r="L19" i="43" s="1"/>
  <c r="L20" i="43" s="1"/>
  <c r="L21" i="43" s="1"/>
  <c r="L22" i="43" s="1"/>
  <c r="L23" i="43" s="1"/>
  <c r="L24" i="43" s="1"/>
  <c r="L25" i="43" s="1"/>
  <c r="L26" i="43" s="1"/>
  <c r="L27" i="43" s="1"/>
  <c r="L28" i="43" s="1"/>
  <c r="L29" i="43" s="1"/>
  <c r="L30" i="43" s="1"/>
  <c r="L31" i="43" s="1"/>
  <c r="L32" i="43" s="1"/>
  <c r="L33" i="43" s="1"/>
  <c r="L34" i="43" s="1"/>
  <c r="L35" i="43" s="1"/>
  <c r="L36" i="43" s="1"/>
  <c r="G12" i="43"/>
  <c r="G13" i="43" s="1"/>
  <c r="G14" i="43" s="1"/>
  <c r="G15" i="43" s="1"/>
  <c r="G16" i="43" s="1"/>
  <c r="G17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C21" i="47"/>
  <c r="E20" i="47"/>
  <c r="E13" i="44"/>
  <c r="F12" i="44"/>
  <c r="I12" i="44" s="1"/>
  <c r="J12" i="44" s="1"/>
  <c r="P35" i="44"/>
  <c r="B36" i="43"/>
  <c r="D16" i="43" l="1"/>
  <c r="E14" i="44"/>
  <c r="F13" i="44"/>
  <c r="I13" i="44" s="1"/>
  <c r="J13" i="44" s="1"/>
  <c r="C22" i="47"/>
  <c r="E21" i="47"/>
  <c r="E13" i="43"/>
  <c r="F12" i="43"/>
  <c r="J12" i="43" s="1"/>
  <c r="K12" i="43" s="1"/>
  <c r="D30" i="44"/>
  <c r="P36" i="44"/>
  <c r="E15" i="44" l="1"/>
  <c r="F14" i="44"/>
  <c r="I14" i="44" s="1"/>
  <c r="J14" i="44" s="1"/>
  <c r="E14" i="43"/>
  <c r="F13" i="43"/>
  <c r="J13" i="43" s="1"/>
  <c r="K13" i="43" s="1"/>
  <c r="D31" i="44"/>
  <c r="C23" i="47"/>
  <c r="E22" i="47"/>
  <c r="D17" i="43"/>
  <c r="E15" i="43" l="1"/>
  <c r="F14" i="43"/>
  <c r="J14" i="43" s="1"/>
  <c r="K14" i="43" s="1"/>
  <c r="C24" i="47"/>
  <c r="E23" i="47"/>
  <c r="D18" i="43"/>
  <c r="D32" i="44"/>
  <c r="E16" i="44"/>
  <c r="F15" i="44"/>
  <c r="I15" i="44" s="1"/>
  <c r="J15" i="44" s="1"/>
  <c r="C67" i="42"/>
  <c r="C68" i="42" s="1"/>
  <c r="H11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C25" i="47" l="1"/>
  <c r="E24" i="47"/>
  <c r="D33" i="44"/>
  <c r="E17" i="44"/>
  <c r="F16" i="44"/>
  <c r="I16" i="44" s="1"/>
  <c r="J16" i="44" s="1"/>
  <c r="D19" i="43"/>
  <c r="E16" i="43"/>
  <c r="F15" i="43"/>
  <c r="J15" i="43" s="1"/>
  <c r="K15" i="43" s="1"/>
  <c r="P11" i="42"/>
  <c r="B26" i="42"/>
  <c r="C69" i="42"/>
  <c r="B3" i="42"/>
  <c r="C52" i="42" s="1"/>
  <c r="B9" i="42" s="1"/>
  <c r="D47" i="42"/>
  <c r="D34" i="44" l="1"/>
  <c r="C26" i="47"/>
  <c r="E25" i="47"/>
  <c r="D20" i="43"/>
  <c r="E17" i="43"/>
  <c r="F16" i="43"/>
  <c r="J16" i="43" s="1"/>
  <c r="K16" i="43" s="1"/>
  <c r="E18" i="44"/>
  <c r="F17" i="44"/>
  <c r="I17" i="44" s="1"/>
  <c r="J17" i="44" s="1"/>
  <c r="P12" i="42"/>
  <c r="F11" i="42"/>
  <c r="I11" i="42" s="1"/>
  <c r="C70" i="42"/>
  <c r="B27" i="42"/>
  <c r="C27" i="47" l="1"/>
  <c r="E26" i="47"/>
  <c r="E18" i="43"/>
  <c r="F17" i="43"/>
  <c r="J17" i="43" s="1"/>
  <c r="K17" i="43" s="1"/>
  <c r="E19" i="44"/>
  <c r="F18" i="44"/>
  <c r="I18" i="44" s="1"/>
  <c r="J18" i="44" s="1"/>
  <c r="D21" i="43"/>
  <c r="D35" i="44"/>
  <c r="J11" i="42"/>
  <c r="P13" i="42"/>
  <c r="P14" i="42" s="1"/>
  <c r="C71" i="42"/>
  <c r="B28" i="42"/>
  <c r="D22" i="43" l="1"/>
  <c r="E19" i="43"/>
  <c r="F18" i="43"/>
  <c r="J18" i="43" s="1"/>
  <c r="K18" i="43" s="1"/>
  <c r="D36" i="44"/>
  <c r="E20" i="44"/>
  <c r="F19" i="44"/>
  <c r="I19" i="44" s="1"/>
  <c r="J19" i="44" s="1"/>
  <c r="C28" i="47"/>
  <c r="E27" i="47"/>
  <c r="C72" i="42"/>
  <c r="B29" i="42"/>
  <c r="P15" i="42"/>
  <c r="E21" i="44" l="1"/>
  <c r="F20" i="44"/>
  <c r="I20" i="44" s="1"/>
  <c r="J20" i="44" s="1"/>
  <c r="E20" i="43"/>
  <c r="F19" i="43"/>
  <c r="J19" i="43" s="1"/>
  <c r="K19" i="43" s="1"/>
  <c r="C29" i="47"/>
  <c r="E28" i="47"/>
  <c r="D23" i="43"/>
  <c r="P16" i="42"/>
  <c r="C73" i="42"/>
  <c r="B30" i="42"/>
  <c r="D46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D24" i="43" l="1"/>
  <c r="E21" i="43"/>
  <c r="F20" i="43"/>
  <c r="J20" i="43" s="1"/>
  <c r="K20" i="43" s="1"/>
  <c r="C30" i="47"/>
  <c r="E29" i="47"/>
  <c r="E22" i="44"/>
  <c r="F21" i="44"/>
  <c r="I21" i="44" s="1"/>
  <c r="J21" i="44" s="1"/>
  <c r="C68" i="41"/>
  <c r="P17" i="42"/>
  <c r="C74" i="42"/>
  <c r="B31" i="42"/>
  <c r="B26" i="41"/>
  <c r="B3" i="41"/>
  <c r="C52" i="41" s="1"/>
  <c r="B9" i="41" s="1"/>
  <c r="D47" i="41"/>
  <c r="C69" i="41"/>
  <c r="E23" i="44" l="1"/>
  <c r="F22" i="44"/>
  <c r="I22" i="44" s="1"/>
  <c r="J22" i="44" s="1"/>
  <c r="E22" i="43"/>
  <c r="F21" i="43"/>
  <c r="J21" i="43" s="1"/>
  <c r="K21" i="43" s="1"/>
  <c r="C31" i="47"/>
  <c r="E30" i="47"/>
  <c r="D25" i="43"/>
  <c r="F11" i="41"/>
  <c r="P18" i="42"/>
  <c r="F66" i="42"/>
  <c r="B32" i="42"/>
  <c r="C70" i="41"/>
  <c r="B27" i="41"/>
  <c r="D26" i="43" l="1"/>
  <c r="E23" i="43"/>
  <c r="F22" i="43"/>
  <c r="J22" i="43" s="1"/>
  <c r="K22" i="43" s="1"/>
  <c r="C32" i="47"/>
  <c r="E32" i="47" s="1"/>
  <c r="E31" i="47"/>
  <c r="E24" i="44"/>
  <c r="F23" i="44"/>
  <c r="I23" i="44" s="1"/>
  <c r="J23" i="44" s="1"/>
  <c r="F67" i="42"/>
  <c r="P19" i="42"/>
  <c r="B33" i="42"/>
  <c r="C71" i="41"/>
  <c r="B28" i="41"/>
  <c r="E25" i="44" l="1"/>
  <c r="F24" i="44"/>
  <c r="I24" i="44" s="1"/>
  <c r="J24" i="44" s="1"/>
  <c r="D27" i="43"/>
  <c r="E24" i="43"/>
  <c r="F23" i="43"/>
  <c r="J23" i="43" s="1"/>
  <c r="K23" i="43" s="1"/>
  <c r="I11" i="41"/>
  <c r="J11" i="41" s="1"/>
  <c r="F68" i="42"/>
  <c r="P20" i="42"/>
  <c r="B34" i="42"/>
  <c r="B29" i="41"/>
  <c r="C72" i="41"/>
  <c r="D28" i="43" l="1"/>
  <c r="E25" i="43"/>
  <c r="F24" i="43"/>
  <c r="J24" i="43" s="1"/>
  <c r="K24" i="43" s="1"/>
  <c r="E26" i="44"/>
  <c r="F25" i="44"/>
  <c r="I25" i="44" s="1"/>
  <c r="J25" i="44" s="1"/>
  <c r="P21" i="42"/>
  <c r="B35" i="42"/>
  <c r="F69" i="42"/>
  <c r="C73" i="41"/>
  <c r="B30" i="41"/>
  <c r="E27" i="44" l="1"/>
  <c r="F26" i="44"/>
  <c r="I26" i="44" s="1"/>
  <c r="J26" i="44" s="1"/>
  <c r="E26" i="43"/>
  <c r="F25" i="43"/>
  <c r="J25" i="43" s="1"/>
  <c r="K25" i="43" s="1"/>
  <c r="D29" i="43"/>
  <c r="B36" i="42"/>
  <c r="F70" i="42"/>
  <c r="P22" i="42"/>
  <c r="C74" i="41"/>
  <c r="B31" i="41"/>
  <c r="E27" i="43" l="1"/>
  <c r="F26" i="43"/>
  <c r="J26" i="43" s="1"/>
  <c r="K26" i="43" s="1"/>
  <c r="E28" i="44"/>
  <c r="F27" i="44"/>
  <c r="I27" i="44" s="1"/>
  <c r="J27" i="44" s="1"/>
  <c r="D30" i="43"/>
  <c r="P23" i="42"/>
  <c r="F71" i="42"/>
  <c r="F66" i="41"/>
  <c r="B32" i="41"/>
  <c r="D31" i="43" l="1"/>
  <c r="E29" i="44"/>
  <c r="F28" i="44"/>
  <c r="I28" i="44" s="1"/>
  <c r="J28" i="44" s="1"/>
  <c r="E28" i="43"/>
  <c r="F27" i="43"/>
  <c r="J27" i="43" s="1"/>
  <c r="K27" i="43" s="1"/>
  <c r="P24" i="42"/>
  <c r="F72" i="42"/>
  <c r="B33" i="41"/>
  <c r="F67" i="41"/>
  <c r="E29" i="43" l="1"/>
  <c r="F28" i="43"/>
  <c r="J28" i="43" s="1"/>
  <c r="K28" i="43" s="1"/>
  <c r="D32" i="43"/>
  <c r="E30" i="44"/>
  <c r="F29" i="44"/>
  <c r="I29" i="44" s="1"/>
  <c r="J29" i="44" s="1"/>
  <c r="F73" i="42"/>
  <c r="P25" i="42"/>
  <c r="B34" i="41"/>
  <c r="F68" i="41"/>
  <c r="E30" i="43" l="1"/>
  <c r="F29" i="43"/>
  <c r="J29" i="43" s="1"/>
  <c r="K29" i="43" s="1"/>
  <c r="E31" i="44"/>
  <c r="F30" i="44"/>
  <c r="I30" i="44" s="1"/>
  <c r="J30" i="44" s="1"/>
  <c r="D33" i="43"/>
  <c r="P26" i="42"/>
  <c r="F74" i="42"/>
  <c r="F69" i="41"/>
  <c r="B35" i="41"/>
  <c r="E31" i="43" l="1"/>
  <c r="F30" i="43"/>
  <c r="J30" i="43" s="1"/>
  <c r="K30" i="43" s="1"/>
  <c r="D34" i="43"/>
  <c r="E32" i="44"/>
  <c r="F31" i="44"/>
  <c r="I31" i="44" s="1"/>
  <c r="J31" i="44" s="1"/>
  <c r="P27" i="42"/>
  <c r="I66" i="42"/>
  <c r="F70" i="41"/>
  <c r="B36" i="41"/>
  <c r="D35" i="43" l="1"/>
  <c r="E32" i="43"/>
  <c r="F31" i="43"/>
  <c r="J31" i="43" s="1"/>
  <c r="K31" i="43" s="1"/>
  <c r="E33" i="44"/>
  <c r="F32" i="44"/>
  <c r="I32" i="44" s="1"/>
  <c r="J32" i="44" s="1"/>
  <c r="I67" i="42"/>
  <c r="P28" i="42"/>
  <c r="F71" i="41"/>
  <c r="D36" i="43" l="1"/>
  <c r="E33" i="43"/>
  <c r="F32" i="43"/>
  <c r="J32" i="43" s="1"/>
  <c r="K32" i="43" s="1"/>
  <c r="E34" i="44"/>
  <c r="F33" i="44"/>
  <c r="I33" i="44" s="1"/>
  <c r="J33" i="44" s="1"/>
  <c r="P29" i="42"/>
  <c r="I68" i="42"/>
  <c r="F72" i="41"/>
  <c r="E34" i="43" l="1"/>
  <c r="F33" i="43"/>
  <c r="J33" i="43" s="1"/>
  <c r="K33" i="43" s="1"/>
  <c r="E35" i="44"/>
  <c r="F34" i="44"/>
  <c r="I34" i="44" s="1"/>
  <c r="J34" i="44" s="1"/>
  <c r="P30" i="42"/>
  <c r="I69" i="42"/>
  <c r="F73" i="41"/>
  <c r="E36" i="44" l="1"/>
  <c r="F36" i="44" s="1"/>
  <c r="I36" i="44" s="1"/>
  <c r="J36" i="44" s="1"/>
  <c r="F35" i="44"/>
  <c r="I35" i="44" s="1"/>
  <c r="J35" i="44" s="1"/>
  <c r="E35" i="43"/>
  <c r="F34" i="43"/>
  <c r="J34" i="43" s="1"/>
  <c r="K34" i="43" s="1"/>
  <c r="P31" i="42"/>
  <c r="I70" i="42"/>
  <c r="F74" i="41"/>
  <c r="E36" i="43" l="1"/>
  <c r="F36" i="43" s="1"/>
  <c r="J36" i="43" s="1"/>
  <c r="K36" i="43" s="1"/>
  <c r="F35" i="43"/>
  <c r="J35" i="43" s="1"/>
  <c r="K35" i="43" s="1"/>
  <c r="P32" i="42"/>
  <c r="I71" i="42"/>
  <c r="I66" i="41"/>
  <c r="I72" i="42" l="1"/>
  <c r="P33" i="42"/>
  <c r="I67" i="41"/>
  <c r="P34" i="42" l="1"/>
  <c r="I73" i="42"/>
  <c r="I68" i="41"/>
  <c r="I74" i="42" l="1"/>
  <c r="P35" i="42"/>
  <c r="I69" i="41"/>
  <c r="E12" i="42" l="1"/>
  <c r="H12" i="42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D25" i="42"/>
  <c r="K12" i="42"/>
  <c r="K13" i="42" s="1"/>
  <c r="K14" i="42" s="1"/>
  <c r="K15" i="42" s="1"/>
  <c r="K16" i="42" s="1"/>
  <c r="K17" i="42" s="1"/>
  <c r="K18" i="42" s="1"/>
  <c r="K19" i="42" s="1"/>
  <c r="K20" i="42" s="1"/>
  <c r="K21" i="42" s="1"/>
  <c r="K22" i="42" s="1"/>
  <c r="K23" i="42" s="1"/>
  <c r="K24" i="42" s="1"/>
  <c r="K25" i="42" s="1"/>
  <c r="K26" i="42" s="1"/>
  <c r="K27" i="42" s="1"/>
  <c r="K28" i="42" s="1"/>
  <c r="K29" i="42" s="1"/>
  <c r="K30" i="42" s="1"/>
  <c r="K31" i="42" s="1"/>
  <c r="K32" i="42" s="1"/>
  <c r="K33" i="42" s="1"/>
  <c r="K34" i="42" s="1"/>
  <c r="K35" i="42" s="1"/>
  <c r="K36" i="42" s="1"/>
  <c r="G12" i="42"/>
  <c r="G13" i="42" s="1"/>
  <c r="G14" i="42" s="1"/>
  <c r="G15" i="42" s="1"/>
  <c r="G16" i="42" s="1"/>
  <c r="G17" i="42" s="1"/>
  <c r="G18" i="42" s="1"/>
  <c r="G19" i="42" s="1"/>
  <c r="G20" i="42" s="1"/>
  <c r="G21" i="42" s="1"/>
  <c r="G22" i="42" s="1"/>
  <c r="G23" i="42" s="1"/>
  <c r="G24" i="42" s="1"/>
  <c r="G25" i="42" s="1"/>
  <c r="G26" i="42" s="1"/>
  <c r="G27" i="42" s="1"/>
  <c r="G28" i="42" s="1"/>
  <c r="G29" i="42" s="1"/>
  <c r="G30" i="42" s="1"/>
  <c r="G31" i="42" s="1"/>
  <c r="G32" i="42" s="1"/>
  <c r="G33" i="42" s="1"/>
  <c r="G34" i="42" s="1"/>
  <c r="G35" i="42" s="1"/>
  <c r="G36" i="42" s="1"/>
  <c r="P36" i="42"/>
  <c r="I70" i="41"/>
  <c r="E13" i="42" l="1"/>
  <c r="F12" i="42"/>
  <c r="I12" i="42" s="1"/>
  <c r="J12" i="42" s="1"/>
  <c r="D26" i="42"/>
  <c r="I71" i="41"/>
  <c r="D27" i="42" l="1"/>
  <c r="E14" i="42"/>
  <c r="F13" i="42"/>
  <c r="I13" i="42" s="1"/>
  <c r="J13" i="42" s="1"/>
  <c r="I72" i="41"/>
  <c r="E15" i="42" l="1"/>
  <c r="F14" i="42"/>
  <c r="I14" i="42" s="1"/>
  <c r="J14" i="42" s="1"/>
  <c r="D28" i="42"/>
  <c r="I73" i="41"/>
  <c r="D29" i="42" l="1"/>
  <c r="E16" i="42"/>
  <c r="F15" i="42"/>
  <c r="I15" i="42" s="1"/>
  <c r="J15" i="42" s="1"/>
  <c r="I74" i="41"/>
  <c r="E17" i="42" l="1"/>
  <c r="F16" i="42"/>
  <c r="I16" i="42" s="1"/>
  <c r="J16" i="42" s="1"/>
  <c r="H12" i="4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K12" i="41"/>
  <c r="K13" i="41" s="1"/>
  <c r="K14" i="41" s="1"/>
  <c r="K15" i="41" s="1"/>
  <c r="K16" i="41" s="1"/>
  <c r="K17" i="41" s="1"/>
  <c r="K18" i="41" s="1"/>
  <c r="K19" i="41" s="1"/>
  <c r="K20" i="41" s="1"/>
  <c r="K21" i="41" s="1"/>
  <c r="K22" i="41" s="1"/>
  <c r="K23" i="41" s="1"/>
  <c r="K24" i="41" s="1"/>
  <c r="K25" i="41" s="1"/>
  <c r="K26" i="41" s="1"/>
  <c r="K27" i="41" s="1"/>
  <c r="K28" i="41" s="1"/>
  <c r="K29" i="41" s="1"/>
  <c r="K30" i="41" s="1"/>
  <c r="K31" i="41" s="1"/>
  <c r="K32" i="41" s="1"/>
  <c r="K33" i="41" s="1"/>
  <c r="K34" i="41" s="1"/>
  <c r="K35" i="41" s="1"/>
  <c r="K36" i="41" s="1"/>
  <c r="G12" i="41"/>
  <c r="G13" i="41" s="1"/>
  <c r="G14" i="41" s="1"/>
  <c r="G15" i="41" s="1"/>
  <c r="G16" i="41" s="1"/>
  <c r="G17" i="41" s="1"/>
  <c r="G18" i="41" s="1"/>
  <c r="G19" i="41" s="1"/>
  <c r="G20" i="41" s="1"/>
  <c r="G21" i="41" s="1"/>
  <c r="G22" i="41" s="1"/>
  <c r="G23" i="41" s="1"/>
  <c r="G24" i="41" s="1"/>
  <c r="G25" i="41" s="1"/>
  <c r="G26" i="41" s="1"/>
  <c r="G27" i="41" s="1"/>
  <c r="G28" i="41" s="1"/>
  <c r="G29" i="41" s="1"/>
  <c r="G30" i="41" s="1"/>
  <c r="G31" i="41" s="1"/>
  <c r="G32" i="41" s="1"/>
  <c r="G33" i="41" s="1"/>
  <c r="G34" i="41" s="1"/>
  <c r="G35" i="41" s="1"/>
  <c r="G36" i="41" s="1"/>
  <c r="D25" i="41"/>
  <c r="E12" i="41"/>
  <c r="D30" i="42"/>
  <c r="D31" i="42" l="1"/>
  <c r="E13" i="41"/>
  <c r="F12" i="41"/>
  <c r="I12" i="41" s="1"/>
  <c r="J12" i="41" s="1"/>
  <c r="D26" i="41"/>
  <c r="E18" i="42"/>
  <c r="F17" i="42"/>
  <c r="I17" i="42" s="1"/>
  <c r="J17" i="42" s="1"/>
  <c r="E14" i="41" l="1"/>
  <c r="F13" i="41"/>
  <c r="I13" i="41" s="1"/>
  <c r="J13" i="41" s="1"/>
  <c r="E19" i="42"/>
  <c r="F18" i="42"/>
  <c r="I18" i="42" s="1"/>
  <c r="J18" i="42" s="1"/>
  <c r="D27" i="41"/>
  <c r="D32" i="42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3" i="40"/>
  <c r="C52" i="40" s="1"/>
  <c r="B9" i="40" s="1"/>
  <c r="E20" i="42" l="1"/>
  <c r="F19" i="42"/>
  <c r="I19" i="42" s="1"/>
  <c r="J19" i="42" s="1"/>
  <c r="D33" i="42"/>
  <c r="D28" i="41"/>
  <c r="E15" i="41"/>
  <c r="F14" i="41"/>
  <c r="I14" i="41" s="1"/>
  <c r="J14" i="41" s="1"/>
  <c r="D11" i="40"/>
  <c r="B26" i="40"/>
  <c r="C69" i="40"/>
  <c r="E16" i="41" l="1"/>
  <c r="F15" i="41"/>
  <c r="I15" i="41" s="1"/>
  <c r="J15" i="41" s="1"/>
  <c r="D34" i="42"/>
  <c r="D29" i="41"/>
  <c r="E21" i="42"/>
  <c r="F20" i="42"/>
  <c r="I20" i="42" s="1"/>
  <c r="J20" i="42" s="1"/>
  <c r="B27" i="40"/>
  <c r="D12" i="40"/>
  <c r="D13" i="40" s="1"/>
  <c r="F11" i="40"/>
  <c r="C70" i="40"/>
  <c r="E22" i="42" l="1"/>
  <c r="F21" i="42"/>
  <c r="I21" i="42" s="1"/>
  <c r="J21" i="42" s="1"/>
  <c r="D35" i="42"/>
  <c r="D30" i="41"/>
  <c r="E17" i="41"/>
  <c r="F16" i="41"/>
  <c r="I16" i="41" s="1"/>
  <c r="J16" i="41" s="1"/>
  <c r="D14" i="40"/>
  <c r="B28" i="40"/>
  <c r="C71" i="40"/>
  <c r="D36" i="42" l="1"/>
  <c r="E18" i="41"/>
  <c r="F17" i="41"/>
  <c r="I17" i="41" s="1"/>
  <c r="J17" i="41" s="1"/>
  <c r="D31" i="41"/>
  <c r="E23" i="42"/>
  <c r="F22" i="42"/>
  <c r="I22" i="42" s="1"/>
  <c r="J22" i="42" s="1"/>
  <c r="I11" i="40"/>
  <c r="J11" i="40" s="1"/>
  <c r="D15" i="40"/>
  <c r="B29" i="40"/>
  <c r="C72" i="40"/>
  <c r="E24" i="42" l="1"/>
  <c r="F23" i="42"/>
  <c r="I23" i="42" s="1"/>
  <c r="J23" i="42" s="1"/>
  <c r="E19" i="41"/>
  <c r="F18" i="41"/>
  <c r="I18" i="41" s="1"/>
  <c r="J18" i="41" s="1"/>
  <c r="D32" i="41"/>
  <c r="D16" i="40"/>
  <c r="B30" i="40"/>
  <c r="C73" i="40"/>
  <c r="E20" i="41" l="1"/>
  <c r="F19" i="41"/>
  <c r="I19" i="41" s="1"/>
  <c r="J19" i="41" s="1"/>
  <c r="D33" i="41"/>
  <c r="E25" i="42"/>
  <c r="F24" i="42"/>
  <c r="I24" i="42" s="1"/>
  <c r="J24" i="42" s="1"/>
  <c r="D17" i="40"/>
  <c r="B31" i="40"/>
  <c r="C74" i="40"/>
  <c r="D34" i="41" l="1"/>
  <c r="E26" i="42"/>
  <c r="F25" i="42"/>
  <c r="I25" i="42" s="1"/>
  <c r="J25" i="42" s="1"/>
  <c r="E21" i="41"/>
  <c r="F20" i="41"/>
  <c r="I20" i="41" s="1"/>
  <c r="J20" i="41" s="1"/>
  <c r="B32" i="40"/>
  <c r="D18" i="40"/>
  <c r="F66" i="40"/>
  <c r="E27" i="42" l="1"/>
  <c r="F26" i="42"/>
  <c r="I26" i="42" s="1"/>
  <c r="J26" i="42" s="1"/>
  <c r="E22" i="41"/>
  <c r="F21" i="41"/>
  <c r="I21" i="41" s="1"/>
  <c r="J21" i="41" s="1"/>
  <c r="D35" i="41"/>
  <c r="B33" i="40"/>
  <c r="D19" i="40"/>
  <c r="F67" i="40"/>
  <c r="D36" i="41" l="1"/>
  <c r="E23" i="41"/>
  <c r="F22" i="41"/>
  <c r="I22" i="41" s="1"/>
  <c r="J22" i="41" s="1"/>
  <c r="E28" i="42"/>
  <c r="F27" i="42"/>
  <c r="I27" i="42" s="1"/>
  <c r="J27" i="42" s="1"/>
  <c r="D20" i="40"/>
  <c r="B34" i="40"/>
  <c r="F68" i="40"/>
  <c r="E29" i="42" l="1"/>
  <c r="F28" i="42"/>
  <c r="I28" i="42" s="1"/>
  <c r="J28" i="42" s="1"/>
  <c r="E24" i="41"/>
  <c r="F23" i="41"/>
  <c r="I23" i="41" s="1"/>
  <c r="J23" i="41" s="1"/>
  <c r="D21" i="40"/>
  <c r="B35" i="40"/>
  <c r="F69" i="40"/>
  <c r="E25" i="41" l="1"/>
  <c r="F24" i="41"/>
  <c r="I24" i="41" s="1"/>
  <c r="J24" i="41" s="1"/>
  <c r="E30" i="42"/>
  <c r="F29" i="42"/>
  <c r="I29" i="42" s="1"/>
  <c r="J29" i="42" s="1"/>
  <c r="B36" i="40"/>
  <c r="D22" i="40"/>
  <c r="F70" i="40"/>
  <c r="E26" i="41" l="1"/>
  <c r="F25" i="41"/>
  <c r="I25" i="41" s="1"/>
  <c r="J25" i="41" s="1"/>
  <c r="E31" i="42"/>
  <c r="F30" i="42"/>
  <c r="I30" i="42" s="1"/>
  <c r="J30" i="42" s="1"/>
  <c r="D23" i="40"/>
  <c r="F71" i="40"/>
  <c r="E32" i="42" l="1"/>
  <c r="F31" i="42"/>
  <c r="I31" i="42" s="1"/>
  <c r="J31" i="42" s="1"/>
  <c r="E27" i="41"/>
  <c r="F26" i="41"/>
  <c r="I26" i="41" s="1"/>
  <c r="J26" i="41" s="1"/>
  <c r="D24" i="40"/>
  <c r="F72" i="40"/>
  <c r="E28" i="41" l="1"/>
  <c r="F27" i="41"/>
  <c r="I27" i="41" s="1"/>
  <c r="J27" i="41" s="1"/>
  <c r="E33" i="42"/>
  <c r="F32" i="42"/>
  <c r="I32" i="42" s="1"/>
  <c r="J32" i="42" s="1"/>
  <c r="D25" i="40"/>
  <c r="F73" i="40"/>
  <c r="E34" i="42" l="1"/>
  <c r="F33" i="42"/>
  <c r="I33" i="42" s="1"/>
  <c r="J33" i="42" s="1"/>
  <c r="E29" i="41"/>
  <c r="F28" i="41"/>
  <c r="I28" i="41" s="1"/>
  <c r="J28" i="41" s="1"/>
  <c r="D26" i="40"/>
  <c r="F74" i="40"/>
  <c r="E30" i="41" l="1"/>
  <c r="F29" i="41"/>
  <c r="I29" i="41" s="1"/>
  <c r="J29" i="41" s="1"/>
  <c r="E35" i="42"/>
  <c r="F34" i="42"/>
  <c r="I34" i="42" s="1"/>
  <c r="J34" i="42" s="1"/>
  <c r="I66" i="40"/>
  <c r="E31" i="41" l="1"/>
  <c r="F30" i="41"/>
  <c r="I30" i="41" s="1"/>
  <c r="J30" i="41" s="1"/>
  <c r="E36" i="42"/>
  <c r="F36" i="42" s="1"/>
  <c r="I36" i="42" s="1"/>
  <c r="J36" i="42" s="1"/>
  <c r="F35" i="42"/>
  <c r="I35" i="42" s="1"/>
  <c r="J35" i="42" s="1"/>
  <c r="I67" i="40"/>
  <c r="E32" i="41" l="1"/>
  <c r="F31" i="41"/>
  <c r="I31" i="41" s="1"/>
  <c r="J31" i="41" s="1"/>
  <c r="I68" i="40"/>
  <c r="E33" i="41" l="1"/>
  <c r="F32" i="41"/>
  <c r="I32" i="41" s="1"/>
  <c r="J32" i="41" s="1"/>
  <c r="I69" i="40"/>
  <c r="E34" i="41" l="1"/>
  <c r="F33" i="41"/>
  <c r="I33" i="41" s="1"/>
  <c r="J33" i="41" s="1"/>
  <c r="I70" i="40"/>
  <c r="E35" i="41" l="1"/>
  <c r="F34" i="41"/>
  <c r="I34" i="41" s="1"/>
  <c r="J34" i="41" s="1"/>
  <c r="I71" i="40"/>
  <c r="E36" i="41" l="1"/>
  <c r="F36" i="41" s="1"/>
  <c r="I36" i="41" s="1"/>
  <c r="J36" i="41" s="1"/>
  <c r="F35" i="41"/>
  <c r="I35" i="41" s="1"/>
  <c r="J35" i="41" s="1"/>
  <c r="I72" i="40"/>
  <c r="I73" i="40" l="1"/>
  <c r="I74" i="40" l="1"/>
  <c r="G12" i="40" l="1"/>
  <c r="G13" i="40" s="1"/>
  <c r="G14" i="40" s="1"/>
  <c r="G15" i="40" s="1"/>
  <c r="G16" i="40" s="1"/>
  <c r="G17" i="40" s="1"/>
  <c r="G18" i="40" s="1"/>
  <c r="G19" i="40" s="1"/>
  <c r="G20" i="40" s="1"/>
  <c r="G21" i="40" s="1"/>
  <c r="G22" i="40" s="1"/>
  <c r="G23" i="40" s="1"/>
  <c r="G24" i="40" s="1"/>
  <c r="G25" i="40" s="1"/>
  <c r="G26" i="40" s="1"/>
  <c r="G27" i="40" s="1"/>
  <c r="G28" i="40" s="1"/>
  <c r="G29" i="40" s="1"/>
  <c r="G30" i="40" s="1"/>
  <c r="G31" i="40" s="1"/>
  <c r="G32" i="40" s="1"/>
  <c r="G33" i="40" s="1"/>
  <c r="G34" i="40" s="1"/>
  <c r="G35" i="40" s="1"/>
  <c r="G36" i="40" s="1"/>
  <c r="E12" i="40"/>
  <c r="H12" i="40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K12" i="40"/>
  <c r="K13" i="40" s="1"/>
  <c r="K14" i="40" s="1"/>
  <c r="K15" i="40" s="1"/>
  <c r="K16" i="40" s="1"/>
  <c r="K17" i="40" s="1"/>
  <c r="K18" i="40" s="1"/>
  <c r="K19" i="40" s="1"/>
  <c r="K20" i="40" s="1"/>
  <c r="K21" i="40" s="1"/>
  <c r="K22" i="40" s="1"/>
  <c r="K23" i="40" s="1"/>
  <c r="K24" i="40" s="1"/>
  <c r="K25" i="40" s="1"/>
  <c r="K26" i="40" s="1"/>
  <c r="K27" i="40" s="1"/>
  <c r="K28" i="40" s="1"/>
  <c r="K29" i="40" s="1"/>
  <c r="K30" i="40" s="1"/>
  <c r="K31" i="40" s="1"/>
  <c r="K32" i="40" s="1"/>
  <c r="K33" i="40" s="1"/>
  <c r="K34" i="40" s="1"/>
  <c r="K35" i="40" s="1"/>
  <c r="K36" i="40" s="1"/>
  <c r="D28" i="40"/>
  <c r="D29" i="40" l="1"/>
  <c r="E13" i="40"/>
  <c r="F12" i="40"/>
  <c r="I12" i="40" s="1"/>
  <c r="J12" i="40" s="1"/>
  <c r="D9" i="28"/>
  <c r="E9" i="28"/>
  <c r="E14" i="40" l="1"/>
  <c r="F13" i="40"/>
  <c r="I13" i="40" s="1"/>
  <c r="J13" i="40" s="1"/>
  <c r="D30" i="40"/>
  <c r="K343" i="28"/>
  <c r="K341" i="28"/>
  <c r="D49" i="43"/>
  <c r="D49" i="44"/>
  <c r="D49" i="42"/>
  <c r="D49" i="41"/>
  <c r="D49" i="40"/>
  <c r="K342" i="28"/>
  <c r="D31" i="40" l="1"/>
  <c r="E15" i="40"/>
  <c r="F14" i="40"/>
  <c r="I14" i="40" s="1"/>
  <c r="J14" i="40" s="1"/>
  <c r="C65" i="44"/>
  <c r="C65" i="43"/>
  <c r="C65" i="42"/>
  <c r="C65" i="41"/>
  <c r="C65" i="40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6" i="40" l="1"/>
  <c r="F15" i="40"/>
  <c r="I15" i="40" s="1"/>
  <c r="J15" i="40" s="1"/>
  <c r="D32" i="40"/>
  <c r="B65" i="25"/>
  <c r="D33" i="40" l="1"/>
  <c r="E17" i="40"/>
  <c r="F16" i="40"/>
  <c r="I16" i="40" s="1"/>
  <c r="J16" i="40" s="1"/>
  <c r="B44" i="28"/>
  <c r="E18" i="40" l="1"/>
  <c r="F17" i="40"/>
  <c r="I17" i="40" s="1"/>
  <c r="J17" i="40" s="1"/>
  <c r="D34" i="40"/>
  <c r="K302" i="28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D35" i="40" l="1"/>
  <c r="E19" i="40"/>
  <c r="F18" i="40"/>
  <c r="I18" i="40" s="1"/>
  <c r="J18" i="40" s="1"/>
  <c r="K283" i="28"/>
  <c r="K287" i="28"/>
  <c r="K291" i="28"/>
  <c r="K295" i="28"/>
  <c r="K299" i="28"/>
  <c r="K303" i="28"/>
  <c r="E20" i="40" l="1"/>
  <c r="F19" i="40"/>
  <c r="I19" i="40" s="1"/>
  <c r="J19" i="40" s="1"/>
  <c r="D36" i="40"/>
  <c r="K328" i="28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E21" i="40" l="1"/>
  <c r="F20" i="40"/>
  <c r="I20" i="40" s="1"/>
  <c r="J20" i="40" s="1"/>
  <c r="K186" i="28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E22" i="40" l="1"/>
  <c r="F21" i="40"/>
  <c r="I21" i="40" s="1"/>
  <c r="J21" i="40" s="1"/>
  <c r="B15" i="28"/>
  <c r="E23" i="40" l="1"/>
  <c r="F22" i="40"/>
  <c r="I22" i="40" s="1"/>
  <c r="J22" i="40" s="1"/>
  <c r="B16" i="28"/>
  <c r="E24" i="40" l="1"/>
  <c r="F23" i="40"/>
  <c r="I23" i="40" s="1"/>
  <c r="J23" i="40" s="1"/>
  <c r="B17" i="28"/>
  <c r="E25" i="40" l="1"/>
  <c r="F24" i="40"/>
  <c r="I24" i="40" s="1"/>
  <c r="J24" i="40" s="1"/>
  <c r="B18" i="28"/>
  <c r="E26" i="40" l="1"/>
  <c r="F25" i="40"/>
  <c r="I25" i="40" s="1"/>
  <c r="J25" i="40" s="1"/>
  <c r="B19" i="28"/>
  <c r="E27" i="40" l="1"/>
  <c r="F26" i="40"/>
  <c r="I26" i="40" s="1"/>
  <c r="J26" i="40" s="1"/>
  <c r="B20" i="28"/>
  <c r="E28" i="40" l="1"/>
  <c r="F27" i="40"/>
  <c r="I27" i="40" s="1"/>
  <c r="J27" i="40" s="1"/>
  <c r="B21" i="28"/>
  <c r="B3" i="31"/>
  <c r="E29" i="40" l="1"/>
  <c r="F28" i="40"/>
  <c r="I28" i="40" s="1"/>
  <c r="J28" i="40" s="1"/>
  <c r="B22" i="28"/>
  <c r="E30" i="40" l="1"/>
  <c r="F29" i="40"/>
  <c r="I29" i="40" s="1"/>
  <c r="J29" i="40" s="1"/>
  <c r="B23" i="28"/>
  <c r="E31" i="40" l="1"/>
  <c r="F30" i="40"/>
  <c r="I30" i="40" s="1"/>
  <c r="J30" i="40" s="1"/>
  <c r="B24" i="28"/>
  <c r="E32" i="40" l="1"/>
  <c r="F31" i="40"/>
  <c r="I31" i="40" s="1"/>
  <c r="J31" i="40" s="1"/>
  <c r="B25" i="28"/>
  <c r="E33" i="40" l="1"/>
  <c r="F32" i="40"/>
  <c r="I32" i="40" s="1"/>
  <c r="J32" i="40" s="1"/>
  <c r="B26" i="28"/>
  <c r="E34" i="40" l="1"/>
  <c r="F33" i="40"/>
  <c r="I33" i="40" s="1"/>
  <c r="J33" i="40" s="1"/>
  <c r="B27" i="28"/>
  <c r="E35" i="40" l="1"/>
  <c r="F34" i="40"/>
  <c r="I34" i="40" s="1"/>
  <c r="J34" i="40" s="1"/>
  <c r="B28" i="28"/>
  <c r="E36" i="40" l="1"/>
  <c r="F36" i="40" s="1"/>
  <c r="I36" i="40" s="1"/>
  <c r="J36" i="40" s="1"/>
  <c r="F35" i="40"/>
  <c r="I35" i="40" s="1"/>
  <c r="J35" i="40" s="1"/>
  <c r="B29" i="28"/>
  <c r="B30" i="28" l="1"/>
  <c r="B31" i="28" l="1"/>
  <c r="B32" i="28" l="1"/>
  <c r="B33" i="28" l="1"/>
  <c r="B34" i="28" l="1"/>
  <c r="B35" i="28" l="1"/>
  <c r="B36" i="28" l="1"/>
  <c r="B37" i="28" l="1"/>
  <c r="B38" i="28" l="1"/>
  <c r="B39" i="28" l="1"/>
  <c r="B40" i="28" l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K112" i="28" l="1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K18" i="28" l="1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D26" i="28"/>
  <c r="D24" i="28"/>
  <c r="D22" i="28"/>
  <c r="E20" i="28"/>
  <c r="D18" i="28"/>
  <c r="D16" i="28"/>
  <c r="J9" i="31" l="1"/>
  <c r="B8" i="31" s="1"/>
  <c r="J8" i="31" l="1"/>
  <c r="I133" i="31" l="1"/>
  <c r="I253" i="31" s="1"/>
  <c r="I25" i="31"/>
  <c r="I14" i="31"/>
  <c r="K9" i="31"/>
  <c r="I134" i="31" l="1"/>
  <c r="I254" i="31" s="1"/>
  <c r="I145" i="31"/>
  <c r="I265" i="31" s="1"/>
  <c r="I26" i="31"/>
  <c r="I15" i="31"/>
  <c r="I37" i="31"/>
  <c r="I157" i="31" l="1"/>
  <c r="I49" i="31"/>
  <c r="I146" i="31"/>
  <c r="I266" i="31" s="1"/>
  <c r="I38" i="31"/>
  <c r="I135" i="31"/>
  <c r="I255" i="31" s="1"/>
  <c r="I27" i="31"/>
  <c r="I16" i="31"/>
  <c r="I147" i="31" l="1"/>
  <c r="I267" i="31" s="1"/>
  <c r="I39" i="31"/>
  <c r="I169" i="31"/>
  <c r="I61" i="31"/>
  <c r="I136" i="31"/>
  <c r="I256" i="31" s="1"/>
  <c r="I17" i="31"/>
  <c r="I28" i="31"/>
  <c r="I158" i="31"/>
  <c r="I50" i="31"/>
  <c r="I170" i="31" l="1"/>
  <c r="I62" i="31"/>
  <c r="I148" i="31"/>
  <c r="I268" i="31" s="1"/>
  <c r="I40" i="31"/>
  <c r="I159" i="31"/>
  <c r="I51" i="31"/>
  <c r="I137" i="31"/>
  <c r="I257" i="31" s="1"/>
  <c r="I29" i="31"/>
  <c r="I18" i="31"/>
  <c r="I181" i="31"/>
  <c r="I73" i="31"/>
  <c r="I193" i="31" l="1"/>
  <c r="I138" i="31"/>
  <c r="I258" i="31" s="1"/>
  <c r="I19" i="31"/>
  <c r="I30" i="31"/>
  <c r="I182" i="31"/>
  <c r="I74" i="31"/>
  <c r="I85" i="31"/>
  <c r="I149" i="31"/>
  <c r="I269" i="31" s="1"/>
  <c r="I41" i="31"/>
  <c r="I171" i="31"/>
  <c r="I63" i="31"/>
  <c r="I160" i="31"/>
  <c r="I52" i="31"/>
  <c r="I205" i="31" l="1"/>
  <c r="I194" i="31"/>
  <c r="I172" i="31"/>
  <c r="I64" i="31"/>
  <c r="I161" i="31"/>
  <c r="I53" i="31"/>
  <c r="I97" i="31"/>
  <c r="I150" i="31"/>
  <c r="I270" i="31" s="1"/>
  <c r="I42" i="31"/>
  <c r="I183" i="31"/>
  <c r="I75" i="31"/>
  <c r="I86" i="31"/>
  <c r="I139" i="31"/>
  <c r="I259" i="31" s="1"/>
  <c r="I31" i="31"/>
  <c r="I20" i="31"/>
  <c r="I217" i="31" l="1"/>
  <c r="I206" i="31"/>
  <c r="I195" i="31"/>
  <c r="I151" i="31"/>
  <c r="I271" i="31" s="1"/>
  <c r="I43" i="31"/>
  <c r="I87" i="31"/>
  <c r="I162" i="31"/>
  <c r="I54" i="31"/>
  <c r="I109" i="31"/>
  <c r="I184" i="31"/>
  <c r="I76" i="31"/>
  <c r="I140" i="31"/>
  <c r="I260" i="31" s="1"/>
  <c r="I21" i="31"/>
  <c r="I32" i="31"/>
  <c r="I98" i="31"/>
  <c r="I173" i="31"/>
  <c r="I65" i="31"/>
  <c r="I218" i="31" l="1"/>
  <c r="I229" i="31"/>
  <c r="I207" i="31"/>
  <c r="I196" i="31"/>
  <c r="I152" i="31"/>
  <c r="I272" i="31" s="1"/>
  <c r="I44" i="31"/>
  <c r="I174" i="31"/>
  <c r="I66" i="31"/>
  <c r="I185" i="31"/>
  <c r="I77" i="31"/>
  <c r="I110" i="31"/>
  <c r="I141" i="31"/>
  <c r="I261" i="31" s="1"/>
  <c r="I33" i="31"/>
  <c r="I22" i="31"/>
  <c r="I88" i="31"/>
  <c r="I121" i="31"/>
  <c r="I99" i="31"/>
  <c r="I163" i="31"/>
  <c r="I55" i="31"/>
  <c r="I241" i="31" l="1"/>
  <c r="I230" i="31"/>
  <c r="I219" i="31"/>
  <c r="I197" i="31"/>
  <c r="I208" i="31"/>
  <c r="I175" i="31"/>
  <c r="I67" i="31"/>
  <c r="I100" i="31"/>
  <c r="I153" i="31"/>
  <c r="I273" i="31" s="1"/>
  <c r="I45" i="31"/>
  <c r="I122" i="31"/>
  <c r="I164" i="31"/>
  <c r="I56" i="31"/>
  <c r="I111" i="31"/>
  <c r="I142" i="31"/>
  <c r="I262" i="31" s="1"/>
  <c r="I23" i="31"/>
  <c r="I34" i="31"/>
  <c r="I89" i="31"/>
  <c r="I186" i="31"/>
  <c r="I78" i="31"/>
  <c r="I220" i="31" l="1"/>
  <c r="I231" i="31"/>
  <c r="I242" i="31"/>
  <c r="I209" i="31"/>
  <c r="I198" i="31"/>
  <c r="I90" i="31"/>
  <c r="I143" i="31"/>
  <c r="I263" i="31" s="1"/>
  <c r="I35" i="31"/>
  <c r="I24" i="31"/>
  <c r="I123" i="31"/>
  <c r="I187" i="31"/>
  <c r="I79" i="31"/>
  <c r="I101" i="31"/>
  <c r="I154" i="31"/>
  <c r="I274" i="31" s="1"/>
  <c r="I46" i="31"/>
  <c r="I176" i="31"/>
  <c r="I68" i="31"/>
  <c r="I165" i="31"/>
  <c r="I57" i="31"/>
  <c r="I112" i="31"/>
  <c r="I221" i="31" l="1"/>
  <c r="I243" i="31"/>
  <c r="I232" i="31"/>
  <c r="I199" i="31"/>
  <c r="I210" i="31"/>
  <c r="I177" i="31"/>
  <c r="I69" i="31"/>
  <c r="I188" i="31"/>
  <c r="I80" i="31"/>
  <c r="I113" i="31"/>
  <c r="I91" i="31"/>
  <c r="I155" i="31"/>
  <c r="I275" i="31" s="1"/>
  <c r="I47" i="31"/>
  <c r="I124" i="31"/>
  <c r="I166" i="31"/>
  <c r="I58" i="31"/>
  <c r="I144" i="31"/>
  <c r="I264" i="31" s="1"/>
  <c r="I36" i="31"/>
  <c r="I102" i="31"/>
  <c r="I244" i="31" l="1"/>
  <c r="I233" i="31"/>
  <c r="I222" i="31"/>
  <c r="I211" i="31"/>
  <c r="I200" i="31"/>
  <c r="I114" i="31"/>
  <c r="I103" i="31"/>
  <c r="I189" i="31"/>
  <c r="I81" i="31"/>
  <c r="I156" i="31"/>
  <c r="I276" i="31" s="1"/>
  <c r="I48" i="31"/>
  <c r="I178" i="31"/>
  <c r="I70" i="31"/>
  <c r="I167" i="31"/>
  <c r="I59" i="31"/>
  <c r="I125" i="31"/>
  <c r="I92" i="31"/>
  <c r="I234" i="31" l="1"/>
  <c r="I223" i="31"/>
  <c r="I245" i="31"/>
  <c r="I212" i="31"/>
  <c r="I201" i="31"/>
  <c r="I104" i="31"/>
  <c r="I190" i="31"/>
  <c r="I82" i="31"/>
  <c r="I93" i="31"/>
  <c r="I179" i="31"/>
  <c r="I71" i="31"/>
  <c r="I168" i="31"/>
  <c r="I60" i="31"/>
  <c r="I115" i="31"/>
  <c r="I126" i="31"/>
  <c r="I246" i="31" l="1"/>
  <c r="I235" i="31"/>
  <c r="I224" i="31"/>
  <c r="I202" i="31"/>
  <c r="I213" i="31"/>
  <c r="I127" i="31"/>
  <c r="I191" i="31"/>
  <c r="I83" i="31"/>
  <c r="I105" i="31"/>
  <c r="I94" i="31"/>
  <c r="I180" i="31"/>
  <c r="I72" i="31"/>
  <c r="I116" i="31"/>
  <c r="I225" i="31" l="1"/>
  <c r="I236" i="31"/>
  <c r="I247" i="31"/>
  <c r="I203" i="31"/>
  <c r="I214" i="31"/>
  <c r="I117" i="31"/>
  <c r="I95" i="31"/>
  <c r="I128" i="31"/>
  <c r="I192" i="31"/>
  <c r="I84" i="31"/>
  <c r="I106" i="31"/>
  <c r="I237" i="31" l="1"/>
  <c r="I226" i="31"/>
  <c r="I248" i="31"/>
  <c r="I215" i="31"/>
  <c r="I204" i="31"/>
  <c r="I118" i="31"/>
  <c r="I107" i="31"/>
  <c r="I96" i="31"/>
  <c r="I129" i="31"/>
  <c r="I227" i="31" l="1"/>
  <c r="I238" i="31"/>
  <c r="I249" i="31"/>
  <c r="I216" i="31"/>
  <c r="I119" i="31"/>
  <c r="I108" i="31"/>
  <c r="I130" i="31"/>
  <c r="I250" i="31" l="1"/>
  <c r="I228" i="31"/>
  <c r="I239" i="31"/>
  <c r="I131" i="31"/>
  <c r="I120" i="31"/>
  <c r="I240" i="31" l="1"/>
  <c r="I251" i="31"/>
  <c r="I132" i="31"/>
  <c r="I252" i="31" l="1"/>
  <c r="B68" i="25"/>
  <c r="B69" i="25" l="1"/>
  <c r="M16" i="28"/>
  <c r="C9" i="28" l="1"/>
  <c r="C14" i="28" l="1"/>
  <c r="C39" i="28"/>
  <c r="C34" i="28"/>
  <c r="C27" i="28"/>
  <c r="C17" i="28"/>
  <c r="C33" i="28"/>
  <c r="C23" i="28"/>
  <c r="C40" i="28"/>
  <c r="C25" i="28"/>
  <c r="C29" i="28"/>
  <c r="C19" i="28"/>
  <c r="C18" i="28"/>
  <c r="C15" i="28"/>
  <c r="C35" i="28"/>
  <c r="C24" i="28"/>
  <c r="C28" i="28"/>
  <c r="C20" i="28"/>
  <c r="C30" i="28"/>
  <c r="C26" i="28"/>
  <c r="C21" i="28"/>
  <c r="C31" i="28"/>
  <c r="C37" i="28"/>
  <c r="C16" i="28"/>
  <c r="C32" i="28"/>
  <c r="C38" i="28"/>
  <c r="C36" i="28"/>
  <c r="C22" i="28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B15" i="25" l="1"/>
  <c r="O14" i="25"/>
  <c r="BO13" i="25"/>
  <c r="BR13" i="25"/>
  <c r="BK13" i="25"/>
  <c r="BF13" i="25"/>
  <c r="BW13" i="25"/>
  <c r="BY13" i="25"/>
  <c r="BN13" i="25"/>
  <c r="BQ13" i="25"/>
  <c r="BS13" i="25"/>
  <c r="BJ13" i="25"/>
  <c r="BV13" i="25"/>
  <c r="BU13" i="25"/>
  <c r="BM13" i="25"/>
  <c r="CW13" i="25"/>
  <c r="CX13" i="25" s="1"/>
  <c r="BI13" i="25"/>
  <c r="BG13" i="25"/>
  <c r="BX13" i="25"/>
  <c r="BT13" i="25"/>
  <c r="BH13" i="25"/>
  <c r="BP13" i="25"/>
  <c r="BL13" i="25"/>
  <c r="J15" i="31"/>
  <c r="B16" i="31"/>
  <c r="L28" i="31"/>
  <c r="B17" i="31" l="1"/>
  <c r="J16" i="31"/>
  <c r="BJ14" i="25"/>
  <c r="BX14" i="25"/>
  <c r="BQ14" i="25"/>
  <c r="BT14" i="25"/>
  <c r="BG14" i="25"/>
  <c r="BU14" i="25"/>
  <c r="BK14" i="25"/>
  <c r="BI14" i="25"/>
  <c r="CW14" i="25"/>
  <c r="CX14" i="25" s="1"/>
  <c r="BV14" i="25"/>
  <c r="BO14" i="25"/>
  <c r="BY14" i="25"/>
  <c r="BM14" i="25"/>
  <c r="BL14" i="25"/>
  <c r="BS14" i="25"/>
  <c r="BH14" i="25"/>
  <c r="BN14" i="25"/>
  <c r="BP14" i="25"/>
  <c r="BF14" i="25"/>
  <c r="BW14" i="25"/>
  <c r="BR14" i="25"/>
  <c r="L29" i="31"/>
  <c r="O15" i="25"/>
  <c r="B16" i="25"/>
  <c r="L30" i="31" l="1"/>
  <c r="J17" i="31"/>
  <c r="B18" i="31"/>
  <c r="BO15" i="25"/>
  <c r="BS15" i="25"/>
  <c r="BX15" i="25"/>
  <c r="BU15" i="25"/>
  <c r="BY15" i="25"/>
  <c r="BM15" i="25"/>
  <c r="BV15" i="25"/>
  <c r="BP15" i="25"/>
  <c r="BJ15" i="25"/>
  <c r="BW15" i="25"/>
  <c r="BL15" i="25"/>
  <c r="CW15" i="25"/>
  <c r="CX15" i="25" s="1"/>
  <c r="BN15" i="25"/>
  <c r="BF15" i="25"/>
  <c r="BI15" i="25"/>
  <c r="BR15" i="25"/>
  <c r="BH15" i="25"/>
  <c r="BQ15" i="25"/>
  <c r="BT15" i="25"/>
  <c r="BG15" i="25"/>
  <c r="BK15" i="25"/>
  <c r="O16" i="25"/>
  <c r="B17" i="25"/>
  <c r="B18" i="25" l="1"/>
  <c r="O17" i="25"/>
  <c r="BJ16" i="25"/>
  <c r="BL16" i="25"/>
  <c r="BK16" i="25"/>
  <c r="BQ16" i="25"/>
  <c r="BS16" i="25"/>
  <c r="BW16" i="25"/>
  <c r="BH16" i="25"/>
  <c r="BP16" i="25"/>
  <c r="BR16" i="25"/>
  <c r="BV16" i="25"/>
  <c r="BT16" i="25"/>
  <c r="BN16" i="25"/>
  <c r="CW16" i="25"/>
  <c r="CX16" i="25" s="1"/>
  <c r="BG16" i="25"/>
  <c r="BF16" i="25"/>
  <c r="BM16" i="25"/>
  <c r="BI16" i="25"/>
  <c r="BY16" i="25"/>
  <c r="BU16" i="25"/>
  <c r="BX16" i="25"/>
  <c r="BO16" i="25"/>
  <c r="J18" i="31"/>
  <c r="B19" i="31"/>
  <c r="L31" i="31"/>
  <c r="B20" i="31" l="1"/>
  <c r="J19" i="31"/>
  <c r="BN17" i="25"/>
  <c r="BY17" i="25"/>
  <c r="BW17" i="25"/>
  <c r="BU17" i="25"/>
  <c r="CW17" i="25"/>
  <c r="CX17" i="25" s="1"/>
  <c r="BV17" i="25"/>
  <c r="BQ17" i="25"/>
  <c r="BX17" i="25"/>
  <c r="BM17" i="25"/>
  <c r="BR17" i="25"/>
  <c r="BT17" i="25"/>
  <c r="BJ17" i="25"/>
  <c r="BF17" i="25"/>
  <c r="BL17" i="25"/>
  <c r="BO17" i="25"/>
  <c r="BS17" i="25"/>
  <c r="BH17" i="25"/>
  <c r="BI17" i="25"/>
  <c r="BP17" i="25"/>
  <c r="BG17" i="25"/>
  <c r="BK17" i="25"/>
  <c r="L32" i="31"/>
  <c r="B19" i="25"/>
  <c r="O18" i="25"/>
  <c r="O19" i="25" l="1"/>
  <c r="B20" i="25"/>
  <c r="BJ18" i="25"/>
  <c r="BP18" i="25"/>
  <c r="BV18" i="25"/>
  <c r="BY18" i="25"/>
  <c r="BG18" i="25"/>
  <c r="BT18" i="25"/>
  <c r="BO18" i="25"/>
  <c r="BQ18" i="25"/>
  <c r="BL18" i="25"/>
  <c r="BI18" i="25"/>
  <c r="BF18" i="25"/>
  <c r="BN18" i="25"/>
  <c r="BK18" i="25"/>
  <c r="BM18" i="25"/>
  <c r="BX18" i="25"/>
  <c r="BU18" i="25"/>
  <c r="CW18" i="25"/>
  <c r="CX18" i="25" s="1"/>
  <c r="BS18" i="25"/>
  <c r="BW18" i="25"/>
  <c r="BH18" i="25"/>
  <c r="BR18" i="25"/>
  <c r="L33" i="31"/>
  <c r="J20" i="31"/>
  <c r="B21" i="31"/>
  <c r="B22" i="31" l="1"/>
  <c r="J21" i="31"/>
  <c r="B21" i="25"/>
  <c r="O20" i="25"/>
  <c r="L34" i="31"/>
  <c r="BN19" i="25"/>
  <c r="BF19" i="25"/>
  <c r="BU19" i="25"/>
  <c r="BH19" i="25"/>
  <c r="BR19" i="25"/>
  <c r="BX19" i="25"/>
  <c r="BV19" i="25"/>
  <c r="BG19" i="25"/>
  <c r="BO19" i="25"/>
  <c r="BQ19" i="25"/>
  <c r="BL19" i="25"/>
  <c r="BW19" i="25"/>
  <c r="BI19" i="25"/>
  <c r="BT19" i="25"/>
  <c r="BY19" i="25"/>
  <c r="CW19" i="25"/>
  <c r="CX19" i="25" s="1"/>
  <c r="BP19" i="25"/>
  <c r="BS19" i="25"/>
  <c r="BJ19" i="25"/>
  <c r="BK19" i="25"/>
  <c r="BM19" i="25"/>
  <c r="BJ20" i="25" l="1"/>
  <c r="BV20" i="25"/>
  <c r="BX20" i="25"/>
  <c r="BT20" i="25"/>
  <c r="BR20" i="25"/>
  <c r="BK20" i="25"/>
  <c r="BG20" i="25"/>
  <c r="BM20" i="25"/>
  <c r="BL20" i="25"/>
  <c r="BO20" i="25"/>
  <c r="BU20" i="25"/>
  <c r="BY20" i="25"/>
  <c r="BF20" i="25"/>
  <c r="BI20" i="25"/>
  <c r="BP20" i="25"/>
  <c r="BS20" i="25"/>
  <c r="BN20" i="25"/>
  <c r="BW20" i="25"/>
  <c r="BQ20" i="25"/>
  <c r="CW20" i="25"/>
  <c r="CX20" i="25" s="1"/>
  <c r="BH20" i="25"/>
  <c r="J22" i="31"/>
  <c r="B23" i="31"/>
  <c r="B22" i="25"/>
  <c r="O21" i="25"/>
  <c r="L35" i="31"/>
  <c r="L36" i="31" l="1"/>
  <c r="L37" i="31" s="1"/>
  <c r="O22" i="25"/>
  <c r="B23" i="25"/>
  <c r="J23" i="31"/>
  <c r="B24" i="31"/>
  <c r="BO21" i="25"/>
  <c r="BW21" i="25"/>
  <c r="BH21" i="25"/>
  <c r="BK21" i="25"/>
  <c r="BQ21" i="25"/>
  <c r="CW21" i="25"/>
  <c r="CX21" i="25" s="1"/>
  <c r="BY21" i="25"/>
  <c r="BU21" i="25"/>
  <c r="BS21" i="25"/>
  <c r="BR21" i="25"/>
  <c r="BN21" i="25"/>
  <c r="BG21" i="25"/>
  <c r="BJ21" i="25"/>
  <c r="BT21" i="25"/>
  <c r="BV21" i="25"/>
  <c r="BI21" i="25"/>
  <c r="BM21" i="25"/>
  <c r="BX21" i="25"/>
  <c r="BL21" i="25"/>
  <c r="BF21" i="25"/>
  <c r="BP21" i="25"/>
  <c r="B24" i="25" l="1"/>
  <c r="O23" i="25"/>
  <c r="BJ22" i="25"/>
  <c r="BL22" i="25"/>
  <c r="BK22" i="25"/>
  <c r="BV22" i="25"/>
  <c r="BM22" i="25"/>
  <c r="BU22" i="25"/>
  <c r="BF22" i="25"/>
  <c r="BS22" i="25"/>
  <c r="BG22" i="25"/>
  <c r="BI22" i="25"/>
  <c r="BP22" i="25"/>
  <c r="BQ22" i="25"/>
  <c r="CW22" i="25"/>
  <c r="CX22" i="25" s="1"/>
  <c r="BO22" i="25"/>
  <c r="BY22" i="25"/>
  <c r="BW22" i="25"/>
  <c r="BH22" i="25"/>
  <c r="BX22" i="25"/>
  <c r="BN22" i="25"/>
  <c r="BT22" i="25"/>
  <c r="BR22" i="25"/>
  <c r="B25" i="31"/>
  <c r="J24" i="31"/>
  <c r="BJ23" i="25" l="1"/>
  <c r="BP23" i="25"/>
  <c r="BX23" i="25"/>
  <c r="BY23" i="25"/>
  <c r="BW23" i="25"/>
  <c r="CW23" i="25"/>
  <c r="CX23" i="25" s="1"/>
  <c r="BQ23" i="25"/>
  <c r="BT23" i="25"/>
  <c r="BR23" i="25"/>
  <c r="BU23" i="25"/>
  <c r="BS23" i="25"/>
  <c r="BI23" i="25"/>
  <c r="BV23" i="25"/>
  <c r="BF23" i="25"/>
  <c r="BO23" i="25"/>
  <c r="BN23" i="25"/>
  <c r="BH23" i="25"/>
  <c r="BK23" i="25"/>
  <c r="BG23" i="25"/>
  <c r="BL23" i="25"/>
  <c r="BM23" i="25"/>
  <c r="O24" i="25"/>
  <c r="B25" i="25"/>
  <c r="J25" i="31"/>
  <c r="B26" i="31"/>
  <c r="O25" i="25" l="1"/>
  <c r="B26" i="25"/>
  <c r="B27" i="31"/>
  <c r="J26" i="31"/>
  <c r="BJ24" i="25"/>
  <c r="BT24" i="25"/>
  <c r="BX24" i="25"/>
  <c r="BV24" i="25"/>
  <c r="BY24" i="25"/>
  <c r="BR24" i="25"/>
  <c r="BO24" i="25"/>
  <c r="BL24" i="25"/>
  <c r="BI24" i="25"/>
  <c r="BQ24" i="25"/>
  <c r="BG24" i="25"/>
  <c r="BN24" i="25"/>
  <c r="BS24" i="25"/>
  <c r="BP24" i="25"/>
  <c r="BF24" i="25"/>
  <c r="BM24" i="25"/>
  <c r="BK24" i="25"/>
  <c r="CW24" i="25"/>
  <c r="CX24" i="25" s="1"/>
  <c r="BW24" i="25"/>
  <c r="BU24" i="25"/>
  <c r="BH24" i="25"/>
  <c r="B28" i="31" l="1"/>
  <c r="J27" i="31"/>
  <c r="B27" i="25"/>
  <c r="O26" i="25"/>
  <c r="BI25" i="25"/>
  <c r="BV25" i="25"/>
  <c r="BH25" i="25"/>
  <c r="BQ25" i="25"/>
  <c r="BG25" i="25"/>
  <c r="CW25" i="25"/>
  <c r="CX25" i="25" s="1"/>
  <c r="BN25" i="25"/>
  <c r="BP25" i="25"/>
  <c r="BM25" i="25"/>
  <c r="BR25" i="25"/>
  <c r="BO25" i="25"/>
  <c r="BF25" i="25"/>
  <c r="BJ25" i="25"/>
  <c r="BT25" i="25"/>
  <c r="BX25" i="25"/>
  <c r="BL25" i="25"/>
  <c r="BU25" i="25"/>
  <c r="BY25" i="25"/>
  <c r="BK25" i="25"/>
  <c r="BW25" i="25"/>
  <c r="BS25" i="25"/>
  <c r="BJ26" i="25" l="1"/>
  <c r="BH26" i="25"/>
  <c r="BR26" i="25"/>
  <c r="BT26" i="25"/>
  <c r="BM26" i="25"/>
  <c r="BO26" i="25"/>
  <c r="BY26" i="25"/>
  <c r="BS26" i="25"/>
  <c r="BL26" i="25"/>
  <c r="BG26" i="25"/>
  <c r="BN26" i="25"/>
  <c r="BQ26" i="25"/>
  <c r="BU26" i="25"/>
  <c r="CW26" i="25"/>
  <c r="CX26" i="25" s="1"/>
  <c r="BK26" i="25"/>
  <c r="BV26" i="25"/>
  <c r="BP26" i="25"/>
  <c r="BF26" i="25"/>
  <c r="BI26" i="25"/>
  <c r="BW26" i="25"/>
  <c r="BX26" i="25"/>
  <c r="J28" i="31"/>
  <c r="B29" i="31"/>
  <c r="O27" i="25"/>
  <c r="B28" i="25"/>
  <c r="BO27" i="25" l="1"/>
  <c r="BY27" i="25"/>
  <c r="BR27" i="25"/>
  <c r="BS27" i="25"/>
  <c r="BU27" i="25"/>
  <c r="CW27" i="25"/>
  <c r="CX27" i="25" s="1"/>
  <c r="BJ27" i="25"/>
  <c r="BL27" i="25"/>
  <c r="BK27" i="25"/>
  <c r="BV27" i="25"/>
  <c r="BF27" i="25"/>
  <c r="BW27" i="25"/>
  <c r="BH27" i="25"/>
  <c r="BT27" i="25"/>
  <c r="BN27" i="25"/>
  <c r="BP27" i="25"/>
  <c r="BG27" i="25"/>
  <c r="BQ27" i="25"/>
  <c r="BI27" i="25"/>
  <c r="BX27" i="25"/>
  <c r="BM27" i="25"/>
  <c r="B29" i="25"/>
  <c r="O28" i="25"/>
  <c r="B30" i="31"/>
  <c r="J29" i="31"/>
  <c r="B30" i="25" l="1"/>
  <c r="O29" i="25"/>
  <c r="BN28" i="25"/>
  <c r="BX28" i="25"/>
  <c r="BH28" i="25"/>
  <c r="BL28" i="25"/>
  <c r="BU28" i="25"/>
  <c r="BS28" i="25"/>
  <c r="BV28" i="25"/>
  <c r="BW28" i="25"/>
  <c r="BJ28" i="25"/>
  <c r="BI28" i="25"/>
  <c r="BG28" i="25"/>
  <c r="BF28" i="25"/>
  <c r="BO28" i="25"/>
  <c r="BR28" i="25"/>
  <c r="BP28" i="25"/>
  <c r="BK28" i="25"/>
  <c r="BM28" i="25"/>
  <c r="BQ28" i="25"/>
  <c r="CW28" i="25"/>
  <c r="CX28" i="25" s="1"/>
  <c r="BT28" i="25"/>
  <c r="BY28" i="25"/>
  <c r="B31" i="31"/>
  <c r="J30" i="31"/>
  <c r="B32" i="31" l="1"/>
  <c r="J31" i="31"/>
  <c r="BN29" i="25"/>
  <c r="BS29" i="25"/>
  <c r="BG29" i="25"/>
  <c r="BF29" i="25"/>
  <c r="BP29" i="25"/>
  <c r="BO29" i="25"/>
  <c r="BW29" i="25"/>
  <c r="BQ29" i="25"/>
  <c r="CW29" i="25"/>
  <c r="CX29" i="25" s="1"/>
  <c r="BR29" i="25"/>
  <c r="BX29" i="25"/>
  <c r="BJ29" i="25"/>
  <c r="BL29" i="25"/>
  <c r="BY29" i="25"/>
  <c r="BH29" i="25"/>
  <c r="BK29" i="25"/>
  <c r="BV29" i="25"/>
  <c r="BU29" i="25"/>
  <c r="BI29" i="25"/>
  <c r="BT29" i="25"/>
  <c r="BM29" i="25"/>
  <c r="O30" i="25"/>
  <c r="B31" i="25"/>
  <c r="O31" i="25" l="1"/>
  <c r="B32" i="25"/>
  <c r="BN30" i="25"/>
  <c r="BQ30" i="25"/>
  <c r="BK30" i="25"/>
  <c r="CW30" i="25"/>
  <c r="CX30" i="25" s="1"/>
  <c r="BR30" i="25"/>
  <c r="BL30" i="25"/>
  <c r="BV30" i="25"/>
  <c r="BM30" i="25"/>
  <c r="BF30" i="25"/>
  <c r="BG30" i="25"/>
  <c r="BP30" i="25"/>
  <c r="BO30" i="25"/>
  <c r="BH30" i="25"/>
  <c r="BI30" i="25"/>
  <c r="BU30" i="25"/>
  <c r="BY30" i="25"/>
  <c r="BS30" i="25"/>
  <c r="BJ30" i="25"/>
  <c r="BW30" i="25"/>
  <c r="BT30" i="25"/>
  <c r="BX30" i="25"/>
  <c r="J32" i="31"/>
  <c r="B33" i="31"/>
  <c r="B33" i="25" l="1"/>
  <c r="O32" i="25"/>
  <c r="B34" i="31"/>
  <c r="J33" i="31"/>
  <c r="BO31" i="25"/>
  <c r="BP31" i="25"/>
  <c r="BS31" i="25"/>
  <c r="BQ31" i="25"/>
  <c r="BR31" i="25"/>
  <c r="BH31" i="25"/>
  <c r="BL31" i="25"/>
  <c r="BU31" i="25"/>
  <c r="CW31" i="25"/>
  <c r="CX31" i="25" s="1"/>
  <c r="BF31" i="25"/>
  <c r="BN31" i="25"/>
  <c r="BV31" i="25"/>
  <c r="BT31" i="25"/>
  <c r="BX31" i="25"/>
  <c r="BI31" i="25"/>
  <c r="BM31" i="25"/>
  <c r="BK31" i="25"/>
  <c r="BJ31" i="25"/>
  <c r="BY31" i="25"/>
  <c r="BG31" i="25"/>
  <c r="BW31" i="25"/>
  <c r="B34" i="25" l="1"/>
  <c r="O34" i="25" s="1"/>
  <c r="O33" i="25"/>
  <c r="B35" i="31"/>
  <c r="J34" i="31"/>
  <c r="BI32" i="25"/>
  <c r="BX32" i="25"/>
  <c r="CW32" i="25"/>
  <c r="CX32" i="25" s="1"/>
  <c r="BM32" i="25"/>
  <c r="BV32" i="25"/>
  <c r="BH32" i="25"/>
  <c r="BJ32" i="25"/>
  <c r="BP32" i="25"/>
  <c r="BY32" i="25"/>
  <c r="BU32" i="25"/>
  <c r="BO32" i="25"/>
  <c r="BR32" i="25"/>
  <c r="BW32" i="25"/>
  <c r="BQ32" i="25"/>
  <c r="BL32" i="25"/>
  <c r="BK32" i="25"/>
  <c r="BF32" i="25"/>
  <c r="BN32" i="25"/>
  <c r="BG32" i="25"/>
  <c r="BT32" i="25"/>
  <c r="BS32" i="25"/>
  <c r="BF34" i="25" l="1"/>
  <c r="BN34" i="25"/>
  <c r="BT33" i="25"/>
  <c r="BR34" i="25"/>
  <c r="BU34" i="25"/>
  <c r="BO34" i="25"/>
  <c r="BQ34" i="25"/>
  <c r="CW34" i="25"/>
  <c r="CX34" i="25" s="1"/>
  <c r="BW34" i="25"/>
  <c r="BT34" i="25"/>
  <c r="BL34" i="25"/>
  <c r="BY34" i="25"/>
  <c r="BM34" i="25"/>
  <c r="BH34" i="25"/>
  <c r="BV34" i="25"/>
  <c r="BP34" i="25"/>
  <c r="BS34" i="25"/>
  <c r="BM33" i="25"/>
  <c r="BX34" i="25"/>
  <c r="BK34" i="25"/>
  <c r="BJ34" i="25"/>
  <c r="BI34" i="25"/>
  <c r="BG34" i="25"/>
  <c r="BO33" i="25"/>
  <c r="BV33" i="25"/>
  <c r="BK33" i="25"/>
  <c r="BJ33" i="25"/>
  <c r="BL33" i="25"/>
  <c r="BX33" i="25"/>
  <c r="BS33" i="25"/>
  <c r="BH33" i="25"/>
  <c r="CW33" i="25"/>
  <c r="CX33" i="25" s="1"/>
  <c r="BQ33" i="25"/>
  <c r="BU33" i="25"/>
  <c r="BP33" i="25"/>
  <c r="BW33" i="25"/>
  <c r="BI33" i="25"/>
  <c r="BF33" i="25"/>
  <c r="BG33" i="25"/>
  <c r="BY33" i="25"/>
  <c r="BN33" i="25"/>
  <c r="BR33" i="25"/>
  <c r="J35" i="31"/>
  <c r="B36" i="31"/>
  <c r="B37" i="31" l="1"/>
  <c r="J36" i="31"/>
  <c r="B38" i="31" l="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J191" i="31"/>
  <c r="J192" i="31" l="1"/>
  <c r="J193" i="31" l="1"/>
  <c r="J194" i="31" l="1"/>
  <c r="J195" i="31" l="1"/>
  <c r="J196" i="31" l="1"/>
  <c r="J197" i="31" l="1"/>
  <c r="J198" i="31" l="1"/>
  <c r="J199" i="31" l="1"/>
  <c r="J200" i="31" l="1"/>
  <c r="J201" i="31" l="1"/>
  <c r="J202" i="31" l="1"/>
  <c r="J203" i="31" l="1"/>
  <c r="J204" i="31" l="1"/>
  <c r="J205" i="31" l="1"/>
  <c r="J206" i="31" l="1"/>
  <c r="J207" i="31" l="1"/>
  <c r="J208" i="31" l="1"/>
  <c r="J209" i="31" l="1"/>
  <c r="J210" i="31" l="1"/>
  <c r="J211" i="31" l="1"/>
  <c r="J212" i="31" l="1"/>
  <c r="J213" i="31" l="1"/>
  <c r="J214" i="31" l="1"/>
  <c r="J215" i="31" l="1"/>
  <c r="J217" i="31" l="1"/>
  <c r="J216" i="31"/>
  <c r="J218" i="31" l="1"/>
  <c r="J219" i="31" l="1"/>
  <c r="J265" i="31"/>
  <c r="J220" i="31" l="1"/>
  <c r="J266" i="31"/>
  <c r="J221" i="31" l="1"/>
  <c r="J267" i="31"/>
  <c r="J222" i="31" l="1"/>
  <c r="J268" i="31"/>
  <c r="J223" i="31" l="1"/>
  <c r="J269" i="31"/>
  <c r="J224" i="31" l="1"/>
  <c r="J270" i="31"/>
  <c r="J225" i="31" l="1"/>
  <c r="J271" i="31"/>
  <c r="J226" i="31" l="1"/>
  <c r="J272" i="31"/>
  <c r="J227" i="31" l="1"/>
  <c r="J273" i="31"/>
  <c r="B229" i="31" l="1"/>
  <c r="J228" i="31"/>
  <c r="J274" i="31"/>
  <c r="J229" i="31" l="1"/>
  <c r="B230" i="31"/>
  <c r="J275" i="31"/>
  <c r="J276" i="31"/>
  <c r="J230" i="31" l="1"/>
  <c r="B231" i="31"/>
  <c r="B232" i="31" l="1"/>
  <c r="J231" i="31"/>
  <c r="J232" i="31" l="1"/>
  <c r="B233" i="31"/>
  <c r="B234" i="31" l="1"/>
  <c r="J233" i="31"/>
  <c r="J234" i="31" l="1"/>
  <c r="B235" i="31"/>
  <c r="J235" i="31" l="1"/>
  <c r="B236" i="31"/>
  <c r="J236" i="31" l="1"/>
  <c r="B237" i="31"/>
  <c r="J237" i="31" l="1"/>
  <c r="B238" i="31"/>
  <c r="J238" i="31" l="1"/>
  <c r="B239" i="31"/>
  <c r="B240" i="31" l="1"/>
  <c r="J239" i="31"/>
  <c r="J240" i="31" l="1"/>
  <c r="B241" i="31"/>
  <c r="B242" i="31" l="1"/>
  <c r="J241" i="31"/>
  <c r="J242" i="31" l="1"/>
  <c r="B243" i="31"/>
  <c r="J243" i="31" l="1"/>
  <c r="B244" i="31"/>
  <c r="K268" i="31"/>
  <c r="K270" i="31"/>
  <c r="K267" i="31"/>
  <c r="K273" i="31"/>
  <c r="K266" i="31"/>
  <c r="K271" i="31"/>
  <c r="K276" i="31"/>
  <c r="K269" i="31"/>
  <c r="K272" i="31"/>
  <c r="K265" i="31"/>
  <c r="K275" i="31"/>
  <c r="K274" i="31"/>
  <c r="J244" i="31" l="1"/>
  <c r="B245" i="31"/>
  <c r="J245" i="31" l="1"/>
  <c r="B246" i="31"/>
  <c r="J246" i="31" l="1"/>
  <c r="B247" i="31"/>
  <c r="B248" i="31" l="1"/>
  <c r="J247" i="31"/>
  <c r="J248" i="31" l="1"/>
  <c r="B249" i="31"/>
  <c r="B250" i="31" l="1"/>
  <c r="J249" i="31"/>
  <c r="J250" i="31" l="1"/>
  <c r="B251" i="31"/>
  <c r="J251" i="31" l="1"/>
  <c r="B252" i="3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J264" i="31" s="1"/>
  <c r="J252" i="31" l="1"/>
  <c r="J253" i="31" l="1"/>
  <c r="J254" i="31" l="1"/>
  <c r="J255" i="31" l="1"/>
  <c r="J256" i="31" l="1"/>
  <c r="J257" i="31" l="1"/>
  <c r="J258" i="31" l="1"/>
  <c r="J259" i="31" l="1"/>
  <c r="J260" i="31" l="1"/>
  <c r="J261" i="31" l="1"/>
  <c r="J262" i="31" l="1"/>
  <c r="J263" i="31"/>
  <c r="N37" i="31" l="1"/>
  <c r="O37" i="31"/>
  <c r="M37" i="31"/>
  <c r="R37" i="31" l="1"/>
  <c r="Q37" i="31"/>
  <c r="P37" i="31"/>
  <c r="A60" i="25" l="1"/>
  <c r="A46" i="25"/>
  <c r="A42" i="25" l="1"/>
  <c r="Q6" i="31" l="1"/>
  <c r="K264" i="31" l="1"/>
  <c r="E63" i="25" l="1"/>
  <c r="E44" i="25"/>
  <c r="G63" i="25" l="1"/>
  <c r="G44" i="25"/>
  <c r="E53" i="25" l="1"/>
  <c r="E49" i="25"/>
  <c r="G49" i="25" l="1"/>
  <c r="G53" i="25"/>
  <c r="K14" i="31" l="1"/>
  <c r="D14" i="31"/>
  <c r="K16" i="31"/>
  <c r="D16" i="31"/>
  <c r="D17" i="31"/>
  <c r="K17" i="31"/>
  <c r="D13" i="31"/>
  <c r="K13" i="31"/>
  <c r="D15" i="31"/>
  <c r="K15" i="31"/>
  <c r="E17" i="31" l="1"/>
  <c r="G17" i="31" s="1"/>
  <c r="E14" i="31"/>
  <c r="G14" i="31" s="1"/>
  <c r="E15" i="31"/>
  <c r="G15" i="31" s="1"/>
  <c r="E16" i="31"/>
  <c r="G16" i="31" s="1"/>
  <c r="E13" i="31" l="1"/>
  <c r="G13" i="31" l="1"/>
  <c r="AK20" i="25" l="1"/>
  <c r="AK17" i="25"/>
  <c r="AK19" i="25"/>
  <c r="AK18" i="25"/>
  <c r="AK23" i="25"/>
  <c r="AK22" i="25"/>
  <c r="AK21" i="25"/>
  <c r="AK15" i="25"/>
  <c r="AK16" i="25"/>
  <c r="AK14" i="25"/>
  <c r="AK13" i="25" l="1"/>
  <c r="AL19" i="25"/>
  <c r="AL16" i="25"/>
  <c r="AL17" i="25"/>
  <c r="AL13" i="25"/>
  <c r="AL22" i="25"/>
  <c r="AL23" i="25"/>
  <c r="AL15" i="25"/>
  <c r="AL14" i="25"/>
  <c r="AL21" i="25"/>
  <c r="CB13" i="25" l="1"/>
  <c r="CB14" i="25"/>
  <c r="CB15" i="25"/>
  <c r="CB16" i="25"/>
  <c r="CB17" i="25"/>
  <c r="CA14" i="25"/>
  <c r="CA13" i="25"/>
  <c r="CA15" i="25"/>
  <c r="CA16" i="25"/>
  <c r="CA17" i="25"/>
  <c r="CA18" i="25"/>
  <c r="CA19" i="25"/>
  <c r="CA20" i="25"/>
  <c r="CA21" i="25"/>
  <c r="CA22" i="25"/>
  <c r="CA23" i="25"/>
  <c r="AL18" i="25"/>
  <c r="CB18" i="25" s="1"/>
  <c r="AL20" i="25"/>
  <c r="CX5" i="25"/>
  <c r="CB21" i="25" l="1"/>
  <c r="CY13" i="25"/>
  <c r="CY14" i="25"/>
  <c r="CY15" i="25"/>
  <c r="CY16" i="25"/>
  <c r="CY17" i="25"/>
  <c r="CY18" i="25"/>
  <c r="CY19" i="25"/>
  <c r="CY20" i="25"/>
  <c r="CY21" i="25"/>
  <c r="CY22" i="25"/>
  <c r="CY23" i="25"/>
  <c r="CY24" i="25"/>
  <c r="CY25" i="25"/>
  <c r="CY26" i="25"/>
  <c r="CY27" i="25"/>
  <c r="CY28" i="25"/>
  <c r="CY29" i="25"/>
  <c r="CY30" i="25"/>
  <c r="CY31" i="25"/>
  <c r="CY32" i="25"/>
  <c r="CY33" i="25"/>
  <c r="CY34" i="25"/>
  <c r="CB20" i="25"/>
  <c r="CB23" i="25"/>
  <c r="CB19" i="25"/>
  <c r="CB22" i="25"/>
  <c r="BD13" i="25"/>
  <c r="CT13" i="25" l="1"/>
  <c r="AP16" i="25"/>
  <c r="AQ16" i="25" l="1"/>
  <c r="AP14" i="25"/>
  <c r="AR14" i="25"/>
  <c r="AP13" i="25"/>
  <c r="AP15" i="25"/>
  <c r="CF13" i="25" l="1"/>
  <c r="CF14" i="25"/>
  <c r="CF15" i="25"/>
  <c r="CF16" i="25"/>
  <c r="AR16" i="25"/>
  <c r="BD14" i="25"/>
  <c r="AQ14" i="25"/>
  <c r="AM14" i="25"/>
  <c r="AR13" i="25"/>
  <c r="AQ13" i="25"/>
  <c r="AM16" i="25"/>
  <c r="AR15" i="25"/>
  <c r="AQ15" i="25"/>
  <c r="CT14" i="25" l="1"/>
  <c r="CG13" i="25"/>
  <c r="CG14" i="25"/>
  <c r="CG15" i="25"/>
  <c r="CG16" i="25"/>
  <c r="CH13" i="25"/>
  <c r="CH14" i="25"/>
  <c r="CH15" i="25"/>
  <c r="CH16" i="25"/>
  <c r="BD15" i="25"/>
  <c r="AM15" i="25"/>
  <c r="AM13" i="25" l="1"/>
  <c r="CT15" i="25"/>
  <c r="AP18" i="25"/>
  <c r="CC13" i="25" l="1"/>
  <c r="CC14" i="25"/>
  <c r="CC15" i="25"/>
  <c r="CC16" i="25"/>
  <c r="AP17" i="25"/>
  <c r="BD17" i="25"/>
  <c r="BD16" i="25"/>
  <c r="CF17" i="25" l="1"/>
  <c r="CF18" i="25"/>
  <c r="CT16" i="25"/>
  <c r="CT17" i="25"/>
  <c r="AQ17" i="25"/>
  <c r="AQ18" i="25"/>
  <c r="AP21" i="25"/>
  <c r="AQ19" i="25"/>
  <c r="AP19" i="25"/>
  <c r="BD20" i="25"/>
  <c r="BD19" i="25"/>
  <c r="CF19" i="25" l="1"/>
  <c r="CG17" i="25"/>
  <c r="CG18" i="25"/>
  <c r="CG19" i="25"/>
  <c r="AQ21" i="25"/>
  <c r="AR17" i="25"/>
  <c r="AR19" i="25"/>
  <c r="AM18" i="25"/>
  <c r="AR18" i="25"/>
  <c r="BD18" i="25"/>
  <c r="CT19" i="25" l="1"/>
  <c r="CT18" i="25"/>
  <c r="CT20" i="25"/>
  <c r="CH19" i="25"/>
  <c r="CH17" i="25"/>
  <c r="CH18" i="25"/>
  <c r="AM17" i="25"/>
  <c r="AM19" i="25"/>
  <c r="AR21" i="25"/>
  <c r="AP22" i="25"/>
  <c r="AP20" i="25"/>
  <c r="AR20" i="25"/>
  <c r="CF21" i="25" l="1"/>
  <c r="CF20" i="25"/>
  <c r="CF22" i="25"/>
  <c r="CH20" i="25"/>
  <c r="CC17" i="25"/>
  <c r="CC18" i="25"/>
  <c r="CC19" i="25"/>
  <c r="CH21" i="25"/>
  <c r="AM21" i="25"/>
  <c r="AQ22" i="25"/>
  <c r="AQ20" i="25"/>
  <c r="BD21" i="25"/>
  <c r="CT21" i="25" s="1"/>
  <c r="BD22" i="25"/>
  <c r="CT22" i="25" l="1"/>
  <c r="CG21" i="25"/>
  <c r="CG22" i="25"/>
  <c r="CG20" i="25"/>
  <c r="AR22" i="25"/>
  <c r="AP23" i="25"/>
  <c r="AM20" i="25"/>
  <c r="BD23" i="25"/>
  <c r="CT23" i="25" s="1"/>
  <c r="CH22" i="25" l="1"/>
  <c r="CF23" i="25"/>
  <c r="CC21" i="25"/>
  <c r="CC20" i="25"/>
  <c r="AM22" i="25"/>
  <c r="AQ23" i="25"/>
  <c r="AM23" i="25"/>
  <c r="CC23" i="25" l="1"/>
  <c r="CC22" i="25"/>
  <c r="CG23" i="25"/>
  <c r="AR23" i="25"/>
  <c r="CH23" i="25" l="1"/>
  <c r="AK34" i="25" l="1"/>
  <c r="AK28" i="25"/>
  <c r="AK26" i="25"/>
  <c r="AK32" i="25"/>
  <c r="AK31" i="25"/>
  <c r="AK29" i="25"/>
  <c r="AK30" i="25"/>
  <c r="AK27" i="25"/>
  <c r="AK25" i="25"/>
  <c r="AK33" i="25"/>
  <c r="AK24" i="25" l="1"/>
  <c r="AL32" i="25"/>
  <c r="AL24" i="25"/>
  <c r="AL27" i="25"/>
  <c r="AL34" i="25"/>
  <c r="AL25" i="25"/>
  <c r="AL31" i="25"/>
  <c r="AL29" i="25"/>
  <c r="AL26" i="25"/>
  <c r="AL28" i="25"/>
  <c r="CB24" i="25" l="1"/>
  <c r="CB26" i="25"/>
  <c r="CB29" i="25"/>
  <c r="CB25" i="25"/>
  <c r="CB28" i="25"/>
  <c r="CB27" i="25"/>
  <c r="CA28" i="25"/>
  <c r="CA27" i="25"/>
  <c r="CA32" i="25"/>
  <c r="CA29" i="25"/>
  <c r="CA33" i="25"/>
  <c r="CA30" i="25"/>
  <c r="CA24" i="25"/>
  <c r="CA34" i="25"/>
  <c r="CA25" i="25"/>
  <c r="CA26" i="25"/>
  <c r="CA31" i="25"/>
  <c r="AL30" i="25"/>
  <c r="AL33" i="25"/>
  <c r="CB34" i="25" l="1"/>
  <c r="CB33" i="25"/>
  <c r="CB31" i="25"/>
  <c r="CB30" i="25"/>
  <c r="CB32" i="25"/>
  <c r="AP34" i="25" l="1"/>
  <c r="AQ34" i="25" l="1"/>
  <c r="AR34" i="25" l="1"/>
  <c r="AM34" i="25" l="1"/>
  <c r="AU24" i="25" l="1"/>
  <c r="AU13" i="25" l="1"/>
  <c r="AU14" i="25"/>
  <c r="AU15" i="25"/>
  <c r="AU16" i="25"/>
  <c r="AU17" i="25"/>
  <c r="AU18" i="25"/>
  <c r="AU19" i="25"/>
  <c r="AU20" i="25"/>
  <c r="AU21" i="25"/>
  <c r="AU22" i="25"/>
  <c r="AU23" i="25"/>
  <c r="AU25" i="25"/>
  <c r="CK14" i="25" l="1"/>
  <c r="CK18" i="25"/>
  <c r="CK22" i="25"/>
  <c r="CK15" i="25"/>
  <c r="CK19" i="25"/>
  <c r="CK23" i="25"/>
  <c r="CK24" i="25"/>
  <c r="CK16" i="25"/>
  <c r="CK13" i="25"/>
  <c r="CK17" i="25"/>
  <c r="CK21" i="25"/>
  <c r="CK20" i="25"/>
  <c r="CK25" i="25"/>
  <c r="AV26" i="25"/>
  <c r="AU26" i="25"/>
  <c r="CK26" i="25" s="1"/>
  <c r="BD26" i="25" l="1"/>
  <c r="BB26" i="25"/>
  <c r="BD25" i="25"/>
  <c r="BC25" i="25"/>
  <c r="AW27" i="25"/>
  <c r="AV27" i="25"/>
  <c r="AU27" i="25"/>
  <c r="BA24" i="25"/>
  <c r="BD24" i="25"/>
  <c r="BB24" i="25"/>
  <c r="BC24" i="25"/>
  <c r="AV13" i="25"/>
  <c r="AV14" i="25"/>
  <c r="AV15" i="25"/>
  <c r="AV16" i="25"/>
  <c r="AV17" i="25"/>
  <c r="AV18" i="25"/>
  <c r="AV19" i="25"/>
  <c r="AV20" i="25"/>
  <c r="AV21" i="25"/>
  <c r="AV22" i="25"/>
  <c r="AV23" i="25"/>
  <c r="AV25" i="25"/>
  <c r="AV24" i="25"/>
  <c r="BB25" i="25" l="1"/>
  <c r="AZ29" i="25"/>
  <c r="CL16" i="25"/>
  <c r="CL20" i="25"/>
  <c r="CL24" i="25"/>
  <c r="CL17" i="25"/>
  <c r="CL25" i="25"/>
  <c r="CL18" i="25"/>
  <c r="CL26" i="25"/>
  <c r="CL13" i="25"/>
  <c r="CL21" i="25"/>
  <c r="CL14" i="25"/>
  <c r="CL15" i="25"/>
  <c r="CL19" i="25"/>
  <c r="CL23" i="25"/>
  <c r="CL27" i="25"/>
  <c r="CL22" i="25"/>
  <c r="BC13" i="25"/>
  <c r="BC14" i="25"/>
  <c r="BC15" i="25"/>
  <c r="BC16" i="25"/>
  <c r="BC17" i="25"/>
  <c r="BC18" i="25"/>
  <c r="BC19" i="25"/>
  <c r="BC20" i="25"/>
  <c r="BC21" i="25"/>
  <c r="BC22" i="25"/>
  <c r="BC23" i="25"/>
  <c r="AX13" i="25"/>
  <c r="AX14" i="25"/>
  <c r="AX15" i="25"/>
  <c r="AX16" i="25"/>
  <c r="AX17" i="25"/>
  <c r="AX18" i="25"/>
  <c r="AX19" i="25"/>
  <c r="AX20" i="25"/>
  <c r="AX21" i="25"/>
  <c r="AX22" i="25"/>
  <c r="AX23" i="25"/>
  <c r="AX25" i="25"/>
  <c r="AX24" i="25"/>
  <c r="AX26" i="25"/>
  <c r="BA13" i="25"/>
  <c r="BA14" i="25"/>
  <c r="BA15" i="25"/>
  <c r="BA16" i="25"/>
  <c r="BA17" i="25"/>
  <c r="BA18" i="25"/>
  <c r="BA19" i="25"/>
  <c r="BA20" i="25"/>
  <c r="BA21" i="25"/>
  <c r="BA22" i="25"/>
  <c r="BA23" i="25"/>
  <c r="AW13" i="25"/>
  <c r="AW14" i="25"/>
  <c r="AW15" i="25"/>
  <c r="AW16" i="25"/>
  <c r="AW17" i="25"/>
  <c r="AW18" i="25"/>
  <c r="AW19" i="25"/>
  <c r="AW20" i="25"/>
  <c r="AW21" i="25"/>
  <c r="AW22" i="25"/>
  <c r="AW23" i="25"/>
  <c r="AW24" i="25"/>
  <c r="AW25" i="25"/>
  <c r="AW26" i="25"/>
  <c r="BA26" i="25"/>
  <c r="CK27" i="25"/>
  <c r="BC27" i="25"/>
  <c r="BA27" i="25"/>
  <c r="BB27" i="25"/>
  <c r="BD27" i="25"/>
  <c r="CT27" i="25" s="1"/>
  <c r="CT25" i="25"/>
  <c r="BC26" i="25"/>
  <c r="AV28" i="25"/>
  <c r="AU28" i="25"/>
  <c r="AW28" i="25"/>
  <c r="CT24" i="25"/>
  <c r="CT26" i="25"/>
  <c r="BA25" i="25"/>
  <c r="BB13" i="25"/>
  <c r="BB14" i="25"/>
  <c r="BB15" i="25"/>
  <c r="BB16" i="25"/>
  <c r="BB17" i="25"/>
  <c r="BB18" i="25"/>
  <c r="BB19" i="25"/>
  <c r="BB20" i="25"/>
  <c r="BB21" i="25"/>
  <c r="BB22" i="25"/>
  <c r="BB23" i="25"/>
  <c r="AX27" i="25"/>
  <c r="AZ31" i="25"/>
  <c r="AZ30" i="25"/>
  <c r="CN15" i="25" l="1"/>
  <c r="CN19" i="25"/>
  <c r="CN23" i="25"/>
  <c r="CN27" i="25"/>
  <c r="CN16" i="25"/>
  <c r="CN20" i="25"/>
  <c r="CN24" i="25"/>
  <c r="CN21" i="25"/>
  <c r="CN17" i="25"/>
  <c r="CN25" i="25"/>
  <c r="CN14" i="25"/>
  <c r="CN18" i="25"/>
  <c r="CN22" i="25"/>
  <c r="CN26" i="25"/>
  <c r="CN13" i="25"/>
  <c r="AU29" i="25"/>
  <c r="CK29" i="25" s="1"/>
  <c r="AW29" i="25"/>
  <c r="CM29" i="25" s="1"/>
  <c r="AV29" i="25"/>
  <c r="CK28" i="25"/>
  <c r="CL28" i="25"/>
  <c r="AX28" i="25"/>
  <c r="CN28" i="25" s="1"/>
  <c r="CQ13" i="25"/>
  <c r="CQ17" i="25"/>
  <c r="CQ21" i="25"/>
  <c r="CQ18" i="25"/>
  <c r="CQ22" i="25"/>
  <c r="CQ15" i="25"/>
  <c r="CQ23" i="25"/>
  <c r="CQ14" i="25"/>
  <c r="CQ19" i="25"/>
  <c r="CQ16" i="25"/>
  <c r="CQ20" i="25"/>
  <c r="CQ24" i="25"/>
  <c r="CQ25" i="25"/>
  <c r="CQ27" i="25"/>
  <c r="CQ26" i="25"/>
  <c r="AZ13" i="25"/>
  <c r="AZ14" i="25"/>
  <c r="AZ15" i="25"/>
  <c r="AZ16" i="25"/>
  <c r="AZ17" i="25"/>
  <c r="AZ18" i="25"/>
  <c r="AZ19" i="25"/>
  <c r="AZ20" i="25"/>
  <c r="AZ21" i="25"/>
  <c r="AZ22" i="25"/>
  <c r="AZ23" i="25"/>
  <c r="AZ24" i="25"/>
  <c r="AZ27" i="25"/>
  <c r="AZ25" i="25"/>
  <c r="AZ26" i="25"/>
  <c r="AZ28" i="25"/>
  <c r="BA28" i="25"/>
  <c r="BB28" i="25"/>
  <c r="CR28" i="25" s="1"/>
  <c r="BD28" i="25"/>
  <c r="BC28" i="25"/>
  <c r="CS28" i="25" s="1"/>
  <c r="CR16" i="25"/>
  <c r="CR20" i="25"/>
  <c r="CR24" i="25"/>
  <c r="CR13" i="25"/>
  <c r="CR21" i="25"/>
  <c r="CR25" i="25"/>
  <c r="CR26" i="25"/>
  <c r="CR17" i="25"/>
  <c r="CR18" i="25"/>
  <c r="CR15" i="25"/>
  <c r="CR19" i="25"/>
  <c r="CR23" i="25"/>
  <c r="CR27" i="25"/>
  <c r="CR14" i="25"/>
  <c r="CR22" i="25"/>
  <c r="CM14" i="25"/>
  <c r="CM18" i="25"/>
  <c r="CM22" i="25"/>
  <c r="CM26" i="25"/>
  <c r="CM15" i="25"/>
  <c r="CM27" i="25"/>
  <c r="CM16" i="25"/>
  <c r="CM19" i="25"/>
  <c r="CM20" i="25"/>
  <c r="CM24" i="25"/>
  <c r="CM13" i="25"/>
  <c r="CM17" i="25"/>
  <c r="CM21" i="25"/>
  <c r="CM25" i="25"/>
  <c r="CM23" i="25"/>
  <c r="CM28" i="25"/>
  <c r="CS15" i="25"/>
  <c r="CS19" i="25"/>
  <c r="CS23" i="25"/>
  <c r="CS27" i="25"/>
  <c r="CS21" i="25"/>
  <c r="CS16" i="25"/>
  <c r="CS20" i="25"/>
  <c r="CS24" i="25"/>
  <c r="CS13" i="25"/>
  <c r="CS17" i="25"/>
  <c r="CS25" i="25"/>
  <c r="CS14" i="25"/>
  <c r="CS18" i="25"/>
  <c r="CS22" i="25"/>
  <c r="CS26" i="25"/>
  <c r="AZ32" i="25"/>
  <c r="CQ28" i="25" l="1"/>
  <c r="AY29" i="25"/>
  <c r="AX29" i="25"/>
  <c r="CP14" i="25"/>
  <c r="CP18" i="25"/>
  <c r="CP22" i="25"/>
  <c r="CP26" i="25"/>
  <c r="CP30" i="25"/>
  <c r="CP15" i="25"/>
  <c r="CP19" i="25"/>
  <c r="CP27" i="25"/>
  <c r="CP20" i="25"/>
  <c r="CP28" i="25"/>
  <c r="CP23" i="25"/>
  <c r="CP16" i="25"/>
  <c r="CP13" i="25"/>
  <c r="CP17" i="25"/>
  <c r="CP21" i="25"/>
  <c r="CP25" i="25"/>
  <c r="CP29" i="25"/>
  <c r="CP24" i="25"/>
  <c r="CP31" i="25"/>
  <c r="CP32" i="25"/>
  <c r="CL29" i="25"/>
  <c r="AU30" i="25"/>
  <c r="CK30" i="25" s="1"/>
  <c r="AW30" i="25"/>
  <c r="AV30" i="25"/>
  <c r="AW31" i="25"/>
  <c r="AV31" i="25"/>
  <c r="AU31" i="25"/>
  <c r="BD29" i="25"/>
  <c r="CT29" i="25" s="1"/>
  <c r="BC29" i="25"/>
  <c r="BA29" i="25"/>
  <c r="BB29" i="25"/>
  <c r="CR29" i="25" s="1"/>
  <c r="AV32" i="25"/>
  <c r="AU32" i="25"/>
  <c r="AW32" i="25"/>
  <c r="CT28" i="25"/>
  <c r="CN29" i="25"/>
  <c r="AZ33" i="25"/>
  <c r="CP33" i="25" s="1"/>
  <c r="CK31" i="25" l="1"/>
  <c r="CM32" i="25"/>
  <c r="CK32" i="25"/>
  <c r="AY13" i="25"/>
  <c r="AY14" i="25"/>
  <c r="AY15" i="25"/>
  <c r="AY16" i="25"/>
  <c r="AY17" i="25"/>
  <c r="AY18" i="25"/>
  <c r="AY19" i="25"/>
  <c r="AY20" i="25"/>
  <c r="AY21" i="25"/>
  <c r="AY22" i="25"/>
  <c r="AY23" i="25"/>
  <c r="AY24" i="25"/>
  <c r="AY25" i="25"/>
  <c r="AY26" i="25"/>
  <c r="AY27" i="25"/>
  <c r="AY28" i="25"/>
  <c r="CS29" i="25"/>
  <c r="AX32" i="25"/>
  <c r="AY32" i="25"/>
  <c r="AX31" i="25"/>
  <c r="AY31" i="25"/>
  <c r="AY30" i="25"/>
  <c r="AX30" i="25"/>
  <c r="CL31" i="25"/>
  <c r="CL30" i="25"/>
  <c r="CQ29" i="25"/>
  <c r="AV33" i="25"/>
  <c r="CL33" i="25" s="1"/>
  <c r="AW33" i="25"/>
  <c r="CM33" i="25" s="1"/>
  <c r="AU33" i="25"/>
  <c r="CK33" i="25" s="1"/>
  <c r="CM31" i="25"/>
  <c r="CM30" i="25"/>
  <c r="CL32" i="25"/>
  <c r="CO32" i="25" l="1"/>
  <c r="BC32" i="25"/>
  <c r="BA32" i="25"/>
  <c r="BD32" i="25"/>
  <c r="BB32" i="25"/>
  <c r="AZ34" i="25"/>
  <c r="CP34" i="25" s="1"/>
  <c r="AU34" i="25"/>
  <c r="CK34" i="25" s="1"/>
  <c r="AW34" i="25"/>
  <c r="CM34" i="25" s="1"/>
  <c r="AV34" i="25"/>
  <c r="CL34" i="25" s="1"/>
  <c r="CN31" i="25"/>
  <c r="CN30" i="25"/>
  <c r="AX33" i="25"/>
  <c r="AY33" i="25"/>
  <c r="BD30" i="25"/>
  <c r="BC30" i="25"/>
  <c r="BA30" i="25"/>
  <c r="BB30" i="25"/>
  <c r="BC31" i="25"/>
  <c r="BA31" i="25"/>
  <c r="BD31" i="25"/>
  <c r="BB31" i="25"/>
  <c r="CO14" i="25"/>
  <c r="CO18" i="25"/>
  <c r="CO22" i="25"/>
  <c r="CO26" i="25"/>
  <c r="CO30" i="25"/>
  <c r="CO15" i="25"/>
  <c r="CO23" i="25"/>
  <c r="CO27" i="25"/>
  <c r="CO31" i="25"/>
  <c r="CO16" i="25"/>
  <c r="CO20" i="25"/>
  <c r="CO24" i="25"/>
  <c r="CO19" i="25"/>
  <c r="CO28" i="25"/>
  <c r="CO13" i="25"/>
  <c r="CO17" i="25"/>
  <c r="CO21" i="25"/>
  <c r="CO25" i="25"/>
  <c r="CO29" i="25"/>
  <c r="CO33" i="25"/>
  <c r="CN32" i="25"/>
  <c r="CR32" i="25" l="1"/>
  <c r="CR31" i="25"/>
  <c r="CR30" i="25"/>
  <c r="CN33" i="25"/>
  <c r="CQ30" i="25"/>
  <c r="CQ31" i="25"/>
  <c r="CQ32" i="25"/>
  <c r="CT32" i="25"/>
  <c r="BC33" i="25"/>
  <c r="CS33" i="25" s="1"/>
  <c r="BD33" i="25"/>
  <c r="CT33" i="25" s="1"/>
  <c r="BB33" i="25"/>
  <c r="BA33" i="25"/>
  <c r="CQ33" i="25" s="1"/>
  <c r="CS30" i="25"/>
  <c r="CS32" i="25"/>
  <c r="CS31" i="25"/>
  <c r="CT30" i="25"/>
  <c r="CT31" i="25"/>
  <c r="CR33" i="25" l="1"/>
  <c r="AY34" i="25"/>
  <c r="CO34" i="25" s="1"/>
  <c r="AX34" i="25"/>
  <c r="CN34" i="25" s="1"/>
  <c r="BC34" i="25" l="1"/>
  <c r="CS34" i="25" s="1"/>
  <c r="BB34" i="25"/>
  <c r="CR34" i="25" s="1"/>
  <c r="BA34" i="25"/>
  <c r="CQ34" i="25" s="1"/>
  <c r="BD34" i="25"/>
  <c r="CT34" i="25" s="1"/>
  <c r="AS24" i="25" l="1"/>
  <c r="AP25" i="25"/>
  <c r="AN24" i="25" l="1"/>
  <c r="AS25" i="25"/>
  <c r="AS13" i="25"/>
  <c r="AS14" i="25"/>
  <c r="AS15" i="25"/>
  <c r="AS16" i="25"/>
  <c r="AS17" i="25"/>
  <c r="AS18" i="25"/>
  <c r="AS19" i="25"/>
  <c r="AS20" i="25"/>
  <c r="AS21" i="25"/>
  <c r="AS22" i="25"/>
  <c r="AS23" i="25"/>
  <c r="AS34" i="25"/>
  <c r="AP24" i="25"/>
  <c r="AQ24" i="25"/>
  <c r="AN25" i="25" l="1"/>
  <c r="AM24" i="25"/>
  <c r="CF24" i="25"/>
  <c r="CF25" i="25"/>
  <c r="CI15" i="25"/>
  <c r="CI19" i="25"/>
  <c r="CI23" i="25"/>
  <c r="CI16" i="25"/>
  <c r="CI20" i="25"/>
  <c r="CI24" i="25"/>
  <c r="CI17" i="25"/>
  <c r="CI21" i="25"/>
  <c r="CI25" i="25"/>
  <c r="CI13" i="25"/>
  <c r="CI14" i="25"/>
  <c r="CI18" i="25"/>
  <c r="CI22" i="25"/>
  <c r="CG24" i="25"/>
  <c r="AN14" i="25"/>
  <c r="AN15" i="25"/>
  <c r="AN16" i="25"/>
  <c r="AN17" i="25"/>
  <c r="AN18" i="25"/>
  <c r="AN19" i="25"/>
  <c r="AN20" i="25"/>
  <c r="AN21" i="25"/>
  <c r="AN22" i="25"/>
  <c r="AN23" i="25"/>
  <c r="AN34" i="25"/>
  <c r="AQ25" i="25"/>
  <c r="AR24" i="25"/>
  <c r="CH24" i="25" l="1"/>
  <c r="CG25" i="25"/>
  <c r="CC24" i="25"/>
  <c r="AS26" i="25"/>
  <c r="AN13" i="25"/>
  <c r="AR25" i="25"/>
  <c r="AO27" i="25" l="1"/>
  <c r="AN27" i="25"/>
  <c r="CD15" i="25"/>
  <c r="CD19" i="25"/>
  <c r="CD23" i="25"/>
  <c r="CD16" i="25"/>
  <c r="CD20" i="25"/>
  <c r="CD24" i="25"/>
  <c r="CD13" i="25"/>
  <c r="CD25" i="25"/>
  <c r="CD17" i="25"/>
  <c r="CD14" i="25"/>
  <c r="CD18" i="25"/>
  <c r="CD22" i="25"/>
  <c r="CD21" i="25"/>
  <c r="CH25" i="25"/>
  <c r="AN26" i="25"/>
  <c r="CD26" i="25" s="1"/>
  <c r="AO26" i="25"/>
  <c r="AS27" i="25"/>
  <c r="CI27" i="25" s="1"/>
  <c r="CI26" i="25"/>
  <c r="AP26" i="25"/>
  <c r="AP27" i="25"/>
  <c r="AM26" i="25"/>
  <c r="AQ26" i="25"/>
  <c r="AN28" i="25" l="1"/>
  <c r="CD28" i="25" s="1"/>
  <c r="AO28" i="25"/>
  <c r="CD27" i="25"/>
  <c r="AO14" i="25"/>
  <c r="AO15" i="25"/>
  <c r="AO16" i="25"/>
  <c r="AO17" i="25"/>
  <c r="AO18" i="25"/>
  <c r="AO19" i="25"/>
  <c r="AO20" i="25"/>
  <c r="AO21" i="25"/>
  <c r="AO22" i="25"/>
  <c r="AO23" i="25"/>
  <c r="AO34" i="25"/>
  <c r="AO24" i="25"/>
  <c r="AO25" i="25"/>
  <c r="AM25" i="25"/>
  <c r="CC26" i="25" s="1"/>
  <c r="CG26" i="25"/>
  <c r="CF26" i="25"/>
  <c r="CF27" i="25"/>
  <c r="AS28" i="25"/>
  <c r="AM27" i="25"/>
  <c r="AR27" i="25"/>
  <c r="AQ27" i="25"/>
  <c r="AP28" i="25"/>
  <c r="CF28" i="25" s="1"/>
  <c r="AR26" i="25"/>
  <c r="CC27" i="25" l="1"/>
  <c r="CH26" i="25"/>
  <c r="CH27" i="25"/>
  <c r="CG27" i="25"/>
  <c r="AO13" i="25"/>
  <c r="CI28" i="25"/>
  <c r="AS29" i="25"/>
  <c r="CI29" i="25" s="1"/>
  <c r="CC25" i="25"/>
  <c r="AR28" i="25"/>
  <c r="AQ28" i="25"/>
  <c r="CG28" i="25" s="1"/>
  <c r="AS30" i="25" l="1"/>
  <c r="CI30" i="25" s="1"/>
  <c r="AT30" i="25"/>
  <c r="AN29" i="25"/>
  <c r="AO29" i="25"/>
  <c r="CE29" i="25" s="1"/>
  <c r="AO30" i="25"/>
  <c r="AN30" i="25"/>
  <c r="CE16" i="25"/>
  <c r="CE20" i="25"/>
  <c r="CE24" i="25"/>
  <c r="CE28" i="25"/>
  <c r="CE21" i="25"/>
  <c r="CE25" i="25"/>
  <c r="CE26" i="25"/>
  <c r="CE13" i="25"/>
  <c r="CE17" i="25"/>
  <c r="CE22" i="25"/>
  <c r="CE18" i="25"/>
  <c r="CE15" i="25"/>
  <c r="CE19" i="25"/>
  <c r="CE23" i="25"/>
  <c r="CE27" i="25"/>
  <c r="CE14" i="25"/>
  <c r="CH28" i="25"/>
  <c r="AQ29" i="25"/>
  <c r="CG29" i="25" s="1"/>
  <c r="AP29" i="25"/>
  <c r="AP30" i="25"/>
  <c r="CE30" i="25" l="1"/>
  <c r="AT31" i="25"/>
  <c r="AS31" i="25"/>
  <c r="CI31" i="25" s="1"/>
  <c r="CF29" i="25"/>
  <c r="CF30" i="25"/>
  <c r="AO31" i="25"/>
  <c r="AN31" i="25"/>
  <c r="CD31" i="25" s="1"/>
  <c r="CD29" i="25"/>
  <c r="CD30" i="25"/>
  <c r="AM28" i="25"/>
  <c r="A72" i="25"/>
  <c r="AT14" i="25"/>
  <c r="AT15" i="25"/>
  <c r="AT16" i="25"/>
  <c r="AT17" i="25"/>
  <c r="AT18" i="25"/>
  <c r="AT19" i="25"/>
  <c r="AT20" i="25"/>
  <c r="AT21" i="25"/>
  <c r="AT22" i="25"/>
  <c r="AT23" i="25"/>
  <c r="AT34" i="25"/>
  <c r="AT24" i="25"/>
  <c r="AT25" i="25"/>
  <c r="AT26" i="25"/>
  <c r="AT27" i="25"/>
  <c r="AT28" i="25"/>
  <c r="AT29" i="25"/>
  <c r="AQ30" i="25"/>
  <c r="CG30" i="25" s="1"/>
  <c r="AR30" i="25"/>
  <c r="AR29" i="25"/>
  <c r="AM29" i="25"/>
  <c r="CC29" i="25" s="1"/>
  <c r="AQ31" i="25"/>
  <c r="CG31" i="25" s="1"/>
  <c r="AP31" i="25"/>
  <c r="CF31" i="25" s="1"/>
  <c r="CH29" i="25" l="1"/>
  <c r="AT13" i="25"/>
  <c r="A71" i="25"/>
  <c r="AN32" i="25"/>
  <c r="AO32" i="25"/>
  <c r="CE32" i="25" s="1"/>
  <c r="CE31" i="25"/>
  <c r="AS32" i="25"/>
  <c r="CI32" i="25" s="1"/>
  <c r="AT32" i="25"/>
  <c r="CC28" i="25"/>
  <c r="CH30" i="25"/>
  <c r="AM30" i="25"/>
  <c r="CC30" i="25" s="1"/>
  <c r="AP32" i="25"/>
  <c r="CF32" i="25" s="1"/>
  <c r="AR31" i="25"/>
  <c r="CH31" i="25" s="1"/>
  <c r="AS33" i="25" l="1"/>
  <c r="AT33" i="25"/>
  <c r="CJ33" i="25" s="1"/>
  <c r="CJ13" i="25"/>
  <c r="CU13" i="25" s="1"/>
  <c r="C13" i="25" s="1"/>
  <c r="CJ17" i="25"/>
  <c r="CU17" i="25" s="1"/>
  <c r="C17" i="25" s="1"/>
  <c r="CJ21" i="25"/>
  <c r="CU21" i="25" s="1"/>
  <c r="C21" i="25" s="1"/>
  <c r="CJ25" i="25"/>
  <c r="CU25" i="25" s="1"/>
  <c r="C25" i="25" s="1"/>
  <c r="CJ29" i="25"/>
  <c r="CU29" i="25" s="1"/>
  <c r="C29" i="25" s="1"/>
  <c r="CJ14" i="25"/>
  <c r="CU14" i="25" s="1"/>
  <c r="C14" i="25" s="1"/>
  <c r="CJ18" i="25"/>
  <c r="CU18" i="25" s="1"/>
  <c r="C18" i="25" s="1"/>
  <c r="CJ26" i="25"/>
  <c r="CU26" i="25" s="1"/>
  <c r="C26" i="25" s="1"/>
  <c r="CJ30" i="25"/>
  <c r="CU30" i="25" s="1"/>
  <c r="C30" i="25" s="1"/>
  <c r="CJ15" i="25"/>
  <c r="CU15" i="25" s="1"/>
  <c r="C15" i="25" s="1"/>
  <c r="CJ27" i="25"/>
  <c r="CU27" i="25" s="1"/>
  <c r="C27" i="25" s="1"/>
  <c r="CJ22" i="25"/>
  <c r="CU22" i="25" s="1"/>
  <c r="C22" i="25" s="1"/>
  <c r="CJ23" i="25"/>
  <c r="CU23" i="25" s="1"/>
  <c r="C23" i="25" s="1"/>
  <c r="CJ16" i="25"/>
  <c r="CU16" i="25" s="1"/>
  <c r="C16" i="25" s="1"/>
  <c r="CJ20" i="25"/>
  <c r="CU20" i="25" s="1"/>
  <c r="C20" i="25" s="1"/>
  <c r="CJ24" i="25"/>
  <c r="CU24" i="25" s="1"/>
  <c r="C24" i="25" s="1"/>
  <c r="CJ28" i="25"/>
  <c r="CU28" i="25" s="1"/>
  <c r="C28" i="25" s="1"/>
  <c r="CJ19" i="25"/>
  <c r="CU19" i="25" s="1"/>
  <c r="C19" i="25" s="1"/>
  <c r="CJ31" i="25"/>
  <c r="CJ32" i="25"/>
  <c r="CJ34" i="25"/>
  <c r="CD32" i="25"/>
  <c r="AR32" i="25"/>
  <c r="CH32" i="25" s="1"/>
  <c r="AM31" i="25"/>
  <c r="AQ32" i="25"/>
  <c r="CG32" i="25" s="1"/>
  <c r="CI33" i="25" l="1"/>
  <c r="CI34" i="25"/>
  <c r="CC31" i="25"/>
  <c r="CU31" i="25" s="1"/>
  <c r="C31" i="25" s="1"/>
  <c r="AN33" i="25"/>
  <c r="AO33" i="25"/>
  <c r="AM32" i="25"/>
  <c r="CC32" i="25" s="1"/>
  <c r="CU32" i="25" s="1"/>
  <c r="C32" i="25" s="1"/>
  <c r="AP33" i="25" l="1"/>
  <c r="AQ33" i="25"/>
  <c r="CD33" i="25"/>
  <c r="CD34" i="25"/>
  <c r="CF33" i="25" l="1"/>
  <c r="CF34" i="25"/>
  <c r="AM33" i="25"/>
  <c r="CG34" i="25"/>
  <c r="CG33" i="25"/>
  <c r="AR33" i="25" l="1"/>
  <c r="A73" i="25"/>
  <c r="CC34" i="25"/>
  <c r="CC33" i="25"/>
  <c r="CH33" i="25" l="1"/>
  <c r="CU33" i="25" s="1"/>
  <c r="C33" i="25" s="1"/>
  <c r="CH34" i="25"/>
  <c r="CU34" i="25" s="1"/>
  <c r="C34" i="25" s="1"/>
  <c r="B23" i="66" l="1"/>
  <c r="B24" i="66" l="1"/>
  <c r="B25" i="66" l="1"/>
  <c r="B26" i="66" l="1"/>
  <c r="B27" i="66" l="1"/>
  <c r="B28" i="66" l="1"/>
  <c r="B29" i="66" l="1"/>
  <c r="B30" i="66" l="1"/>
  <c r="K204" i="31" l="1"/>
  <c r="O32" i="31" l="1"/>
  <c r="K205" i="31"/>
  <c r="K207" i="31"/>
  <c r="K214" i="31"/>
  <c r="K212" i="31"/>
  <c r="K216" i="31"/>
  <c r="K215" i="31"/>
  <c r="K211" i="31"/>
  <c r="K209" i="31"/>
  <c r="K210" i="31"/>
  <c r="K208" i="31"/>
  <c r="K206" i="31"/>
  <c r="K213" i="31"/>
  <c r="K221" i="31" l="1"/>
  <c r="K226" i="31"/>
  <c r="K220" i="31"/>
  <c r="K228" i="31"/>
  <c r="K222" i="31"/>
  <c r="K223" i="31"/>
  <c r="K219" i="31"/>
  <c r="K225" i="31"/>
  <c r="K218" i="31"/>
  <c r="K227" i="31"/>
  <c r="K224" i="31"/>
  <c r="O33" i="31"/>
  <c r="K217" i="31"/>
  <c r="N32" i="31"/>
  <c r="R32" i="31" l="1"/>
  <c r="K236" i="31"/>
  <c r="K237" i="31"/>
  <c r="K231" i="31"/>
  <c r="K240" i="31"/>
  <c r="K232" i="31"/>
  <c r="K239" i="31"/>
  <c r="K230" i="31"/>
  <c r="K234" i="31"/>
  <c r="K238" i="31"/>
  <c r="K233" i="31"/>
  <c r="O34" i="31"/>
  <c r="K229" i="31"/>
  <c r="K235" i="31"/>
  <c r="K262" i="31" l="1"/>
  <c r="K263" i="31"/>
  <c r="K261" i="31"/>
  <c r="N33" i="31"/>
  <c r="K247" i="31"/>
  <c r="K246" i="31"/>
  <c r="K242" i="31"/>
  <c r="K243" i="31"/>
  <c r="K249" i="31"/>
  <c r="K250" i="31"/>
  <c r="K252" i="31"/>
  <c r="K241" i="31"/>
  <c r="O35" i="31"/>
  <c r="K245" i="31"/>
  <c r="K244" i="31"/>
  <c r="K251" i="31"/>
  <c r="K248" i="31"/>
  <c r="R33" i="31" l="1"/>
  <c r="N34" i="31"/>
  <c r="K260" i="31"/>
  <c r="K256" i="31"/>
  <c r="K253" i="31"/>
  <c r="O36" i="31"/>
  <c r="K255" i="31"/>
  <c r="K258" i="31"/>
  <c r="K259" i="31"/>
  <c r="K257" i="31"/>
  <c r="K254" i="31"/>
  <c r="R34" i="31" l="1"/>
  <c r="N35" i="31"/>
  <c r="N36" i="31"/>
  <c r="R36" i="31" l="1"/>
  <c r="R35" i="31"/>
  <c r="M32" i="31" l="1"/>
  <c r="M33" i="31" l="1"/>
  <c r="P32" i="31"/>
  <c r="Q32" i="31"/>
  <c r="P33" i="31" l="1"/>
  <c r="Q33" i="31"/>
  <c r="M34" i="31"/>
  <c r="M35" i="31" l="1"/>
  <c r="Q34" i="31"/>
  <c r="P34" i="31"/>
  <c r="P35" i="31" l="1"/>
  <c r="Q35" i="31"/>
  <c r="M36" i="31"/>
  <c r="Q36" i="31" l="1"/>
  <c r="P36" i="3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K59" i="31" l="1"/>
  <c r="D59" i="31"/>
  <c r="D22" i="31"/>
  <c r="K22" i="31"/>
  <c r="C22" i="31"/>
  <c r="G22" i="31"/>
  <c r="D54" i="31"/>
  <c r="K54" i="31"/>
  <c r="K69" i="31"/>
  <c r="D69" i="31"/>
  <c r="D81" i="31"/>
  <c r="K81" i="31"/>
  <c r="K99" i="31"/>
  <c r="D99" i="31"/>
  <c r="D123" i="31"/>
  <c r="K123" i="31"/>
  <c r="O16" i="31"/>
  <c r="G18" i="31"/>
  <c r="C18" i="31"/>
  <c r="K18" i="31"/>
  <c r="D18" i="31"/>
  <c r="K32" i="31"/>
  <c r="D32" i="31"/>
  <c r="K51" i="31"/>
  <c r="D51" i="31"/>
  <c r="D61" i="31"/>
  <c r="O20" i="31"/>
  <c r="K61" i="31"/>
  <c r="K76" i="31"/>
  <c r="D76" i="31"/>
  <c r="D95" i="31"/>
  <c r="K95" i="31"/>
  <c r="K106" i="31"/>
  <c r="D106" i="31"/>
  <c r="D34" i="31"/>
  <c r="K34" i="31"/>
  <c r="K46" i="31"/>
  <c r="D46" i="31"/>
  <c r="D57" i="31"/>
  <c r="K57" i="31"/>
  <c r="K74" i="31"/>
  <c r="D74" i="31"/>
  <c r="D86" i="31"/>
  <c r="K86" i="31"/>
  <c r="D97" i="31"/>
  <c r="K97" i="31"/>
  <c r="O23" i="31"/>
  <c r="K120" i="31"/>
  <c r="D120" i="31"/>
  <c r="K19" i="31"/>
  <c r="C19" i="31"/>
  <c r="G19" i="31"/>
  <c r="D19" i="31"/>
  <c r="K31" i="31"/>
  <c r="D31" i="31"/>
  <c r="K45" i="31"/>
  <c r="D45" i="31"/>
  <c r="K67" i="31"/>
  <c r="D67" i="31"/>
  <c r="K82" i="31"/>
  <c r="D82" i="31"/>
  <c r="K98" i="31"/>
  <c r="D98" i="31"/>
  <c r="K124" i="31"/>
  <c r="D124" i="31"/>
  <c r="K126" i="31"/>
  <c r="D126" i="31"/>
  <c r="K116" i="31"/>
  <c r="D116" i="31"/>
  <c r="K131" i="31"/>
  <c r="D131" i="31"/>
  <c r="D40" i="31"/>
  <c r="K40" i="31"/>
  <c r="D21" i="31"/>
  <c r="C21" i="31"/>
  <c r="E21" i="31" s="1"/>
  <c r="G21" i="31"/>
  <c r="K21" i="31"/>
  <c r="K55" i="31"/>
  <c r="D55" i="31"/>
  <c r="K80" i="31"/>
  <c r="D80" i="31"/>
  <c r="C20" i="31"/>
  <c r="D20" i="31"/>
  <c r="G20" i="31"/>
  <c r="K20" i="31"/>
  <c r="D37" i="31"/>
  <c r="O18" i="31"/>
  <c r="K37" i="31"/>
  <c r="K48" i="31"/>
  <c r="D48" i="31"/>
  <c r="K79" i="31"/>
  <c r="D79" i="31"/>
  <c r="K90" i="31"/>
  <c r="D90" i="31"/>
  <c r="K101" i="31"/>
  <c r="D101" i="31"/>
  <c r="K125" i="31"/>
  <c r="D125" i="31"/>
  <c r="C23" i="31"/>
  <c r="E23" i="31" s="1"/>
  <c r="G23" i="31"/>
  <c r="K23" i="31"/>
  <c r="D23" i="31"/>
  <c r="K35" i="31"/>
  <c r="D35" i="31"/>
  <c r="K52" i="31"/>
  <c r="D52" i="31"/>
  <c r="K70" i="31"/>
  <c r="D70" i="31"/>
  <c r="K84" i="31"/>
  <c r="D84" i="31"/>
  <c r="K109" i="31"/>
  <c r="D109" i="31"/>
  <c r="O24" i="31"/>
  <c r="D111" i="31"/>
  <c r="K111" i="31"/>
  <c r="D130" i="31"/>
  <c r="K130" i="31"/>
  <c r="K105" i="31"/>
  <c r="D105" i="31"/>
  <c r="D119" i="31"/>
  <c r="K119" i="31"/>
  <c r="D72" i="31"/>
  <c r="K72" i="31"/>
  <c r="K129" i="31"/>
  <c r="D129" i="31"/>
  <c r="K38" i="31"/>
  <c r="D38" i="31"/>
  <c r="D64" i="31"/>
  <c r="K64" i="31"/>
  <c r="D113" i="31"/>
  <c r="K113" i="31"/>
  <c r="D28" i="31"/>
  <c r="K28" i="31"/>
  <c r="D44" i="31"/>
  <c r="K44" i="31"/>
  <c r="K62" i="31"/>
  <c r="D62" i="31"/>
  <c r="K73" i="31"/>
  <c r="O21" i="31"/>
  <c r="D73" i="31"/>
  <c r="D88" i="31"/>
  <c r="K88" i="31"/>
  <c r="D108" i="31"/>
  <c r="K108" i="31"/>
  <c r="D43" i="31"/>
  <c r="K43" i="31"/>
  <c r="D58" i="31"/>
  <c r="K58" i="31"/>
  <c r="D71" i="31"/>
  <c r="K71" i="31"/>
  <c r="K87" i="31"/>
  <c r="D87" i="31"/>
  <c r="D100" i="31"/>
  <c r="K100" i="31"/>
  <c r="D27" i="31"/>
  <c r="K27" i="31"/>
  <c r="D39" i="31"/>
  <c r="K39" i="31"/>
  <c r="D49" i="31"/>
  <c r="O19" i="31"/>
  <c r="K49" i="31"/>
  <c r="K65" i="31"/>
  <c r="D65" i="31"/>
  <c r="K83" i="31"/>
  <c r="D83" i="31"/>
  <c r="K94" i="31"/>
  <c r="D94" i="31"/>
  <c r="K104" i="31"/>
  <c r="D104" i="31"/>
  <c r="K25" i="31"/>
  <c r="D12" i="31"/>
  <c r="G12" i="31" s="1"/>
  <c r="O17" i="31"/>
  <c r="D25" i="31"/>
  <c r="K36" i="31"/>
  <c r="D36" i="31"/>
  <c r="D56" i="31"/>
  <c r="K56" i="31"/>
  <c r="K75" i="31"/>
  <c r="D75" i="31"/>
  <c r="K89" i="31"/>
  <c r="D89" i="31"/>
  <c r="K117" i="31"/>
  <c r="D117" i="31"/>
  <c r="D114" i="31"/>
  <c r="K114" i="31"/>
  <c r="K132" i="31"/>
  <c r="D132" i="31"/>
  <c r="K107" i="31"/>
  <c r="D107" i="31"/>
  <c r="K122" i="31"/>
  <c r="D122" i="31"/>
  <c r="D24" i="31"/>
  <c r="K24" i="31"/>
  <c r="D102" i="31"/>
  <c r="K102" i="31"/>
  <c r="D33" i="31"/>
  <c r="K33" i="31"/>
  <c r="D50" i="31"/>
  <c r="K50" i="31"/>
  <c r="K66" i="31"/>
  <c r="D66" i="31"/>
  <c r="K77" i="31"/>
  <c r="D77" i="31"/>
  <c r="K93" i="31"/>
  <c r="D93" i="31"/>
  <c r="K115" i="31"/>
  <c r="D115" i="31"/>
  <c r="D29" i="31"/>
  <c r="K29" i="31"/>
  <c r="K47" i="31"/>
  <c r="D47" i="31"/>
  <c r="K60" i="31"/>
  <c r="D60" i="31"/>
  <c r="K91" i="31"/>
  <c r="D91" i="31"/>
  <c r="D103" i="31"/>
  <c r="K103" i="31"/>
  <c r="K128" i="31"/>
  <c r="D128" i="31"/>
  <c r="K30" i="31"/>
  <c r="D30" i="31"/>
  <c r="K42" i="31"/>
  <c r="D42" i="31"/>
  <c r="D53" i="31"/>
  <c r="K53" i="31"/>
  <c r="D68" i="31"/>
  <c r="K68" i="31"/>
  <c r="O22" i="31"/>
  <c r="K85" i="31"/>
  <c r="D85" i="31"/>
  <c r="D96" i="31"/>
  <c r="K96" i="31"/>
  <c r="D110" i="31"/>
  <c r="K110" i="31"/>
  <c r="K26" i="31"/>
  <c r="D26" i="31"/>
  <c r="D41" i="31"/>
  <c r="K41" i="31"/>
  <c r="K63" i="31"/>
  <c r="D63" i="31"/>
  <c r="D78" i="31"/>
  <c r="K78" i="31"/>
  <c r="D92" i="31"/>
  <c r="K92" i="31"/>
  <c r="K121" i="31"/>
  <c r="D121" i="31"/>
  <c r="O25" i="31"/>
  <c r="K118" i="31"/>
  <c r="D118" i="31"/>
  <c r="D112" i="31"/>
  <c r="K112" i="31"/>
  <c r="D127" i="31"/>
  <c r="K127" i="31"/>
  <c r="E19" i="31" l="1"/>
  <c r="E22" i="31"/>
  <c r="N25" i="31"/>
  <c r="N22" i="31"/>
  <c r="N21" i="31"/>
  <c r="N18" i="31"/>
  <c r="E20" i="31"/>
  <c r="K5" i="31"/>
  <c r="K4" i="31"/>
  <c r="N19" i="31"/>
  <c r="N23" i="31"/>
  <c r="E18" i="31"/>
  <c r="N17" i="31"/>
  <c r="N24" i="31"/>
  <c r="N20" i="31"/>
  <c r="N16" i="31"/>
  <c r="R24" i="31" l="1"/>
  <c r="R19" i="31"/>
  <c r="R18" i="31"/>
  <c r="R17" i="31"/>
  <c r="R21" i="31"/>
  <c r="R16" i="31"/>
  <c r="R22" i="31"/>
  <c r="R20" i="31"/>
  <c r="R23" i="31"/>
  <c r="R25" i="31"/>
  <c r="K6" i="31"/>
  <c r="P5" i="31"/>
  <c r="M7" i="31"/>
  <c r="K3" i="25"/>
  <c r="B5" i="31" l="1"/>
  <c r="C52" i="25"/>
  <c r="B5" i="25"/>
  <c r="C48" i="25"/>
  <c r="C44" i="25"/>
  <c r="C62" i="25"/>
  <c r="G9" i="25"/>
  <c r="P6" i="31"/>
  <c r="K4" i="25" s="1"/>
  <c r="G32" i="25"/>
  <c r="E32" i="25"/>
  <c r="H32" i="25" l="1"/>
  <c r="B4" i="31"/>
  <c r="B5" i="28"/>
  <c r="B5" i="66"/>
  <c r="G34" i="25"/>
  <c r="G30" i="25"/>
  <c r="G33" i="25"/>
  <c r="E29" i="25"/>
  <c r="E31" i="25"/>
  <c r="E34" i="25"/>
  <c r="G29" i="25"/>
  <c r="E30" i="25"/>
  <c r="E33" i="25"/>
  <c r="G31" i="25"/>
  <c r="H31" i="25" l="1"/>
  <c r="H29" i="25"/>
  <c r="H33" i="25"/>
  <c r="H34" i="25"/>
  <c r="H30" i="25"/>
  <c r="C94" i="31"/>
  <c r="E94" i="31" s="1"/>
  <c r="C118" i="31"/>
  <c r="E118" i="31" s="1"/>
  <c r="C80" i="31"/>
  <c r="E80" i="31" s="1"/>
  <c r="C68" i="31"/>
  <c r="E68" i="31" s="1"/>
  <c r="C108" i="31"/>
  <c r="E108" i="31" s="1"/>
  <c r="C101" i="31"/>
  <c r="E101" i="31" s="1"/>
  <c r="C32" i="31"/>
  <c r="E32" i="31" s="1"/>
  <c r="C71" i="31"/>
  <c r="E71" i="31" s="1"/>
  <c r="C92" i="31"/>
  <c r="E92" i="31" s="1"/>
  <c r="C122" i="31"/>
  <c r="E122" i="31" s="1"/>
  <c r="C89" i="31"/>
  <c r="E89" i="31" s="1"/>
  <c r="C55" i="31"/>
  <c r="E55" i="31" s="1"/>
  <c r="C115" i="31"/>
  <c r="E115" i="31" s="1"/>
  <c r="C56" i="31"/>
  <c r="E56" i="31" s="1"/>
  <c r="C51" i="31"/>
  <c r="E51" i="31" s="1"/>
  <c r="C77" i="31"/>
  <c r="E77" i="31" s="1"/>
  <c r="C99" i="31"/>
  <c r="E99" i="31" s="1"/>
  <c r="C53" i="31"/>
  <c r="E53" i="31" s="1"/>
  <c r="C128" i="31"/>
  <c r="E128" i="31" s="1"/>
  <c r="C59" i="31"/>
  <c r="E59" i="31" s="1"/>
  <c r="C105" i="31"/>
  <c r="E105" i="31" s="1"/>
  <c r="C79" i="31"/>
  <c r="E79" i="31" s="1"/>
  <c r="C31" i="31"/>
  <c r="E31" i="31" s="1"/>
  <c r="C36" i="31"/>
  <c r="E36" i="31" s="1"/>
  <c r="C91" i="31"/>
  <c r="E91" i="31" s="1"/>
  <c r="C124" i="31"/>
  <c r="E124" i="31" s="1"/>
  <c r="C123" i="31"/>
  <c r="E123" i="31" s="1"/>
  <c r="C52" i="31"/>
  <c r="E52" i="31" s="1"/>
  <c r="C76" i="31"/>
  <c r="E76" i="31" s="1"/>
  <c r="C117" i="31"/>
  <c r="E117" i="31" s="1"/>
  <c r="C72" i="31"/>
  <c r="E72" i="31" s="1"/>
  <c r="C70" i="31"/>
  <c r="E70" i="31" s="1"/>
  <c r="C93" i="31"/>
  <c r="E93" i="31" s="1"/>
  <c r="C26" i="31"/>
  <c r="E26" i="31" s="1"/>
  <c r="C127" i="31"/>
  <c r="E127" i="31" s="1"/>
  <c r="C86" i="31"/>
  <c r="E86" i="31" s="1"/>
  <c r="C87" i="31"/>
  <c r="E87" i="31" s="1"/>
  <c r="C30" i="31"/>
  <c r="E30" i="31" s="1"/>
  <c r="C39" i="31"/>
  <c r="E39" i="31" s="1"/>
  <c r="C44" i="31"/>
  <c r="E44" i="31" s="1"/>
  <c r="C100" i="31"/>
  <c r="E100" i="31" s="1"/>
  <c r="C132" i="31"/>
  <c r="E132" i="31" s="1"/>
  <c r="C29" i="31"/>
  <c r="E29" i="31" s="1"/>
  <c r="C120" i="31"/>
  <c r="E120" i="31" s="1"/>
  <c r="C112" i="31"/>
  <c r="E112" i="31" s="1"/>
  <c r="C82" i="31"/>
  <c r="E82" i="31" s="1"/>
  <c r="C78" i="31"/>
  <c r="E78" i="31" s="1"/>
  <c r="C33" i="31"/>
  <c r="E33" i="31" s="1"/>
  <c r="C28" i="31"/>
  <c r="E28" i="31" s="1"/>
  <c r="C125" i="31"/>
  <c r="E125" i="31" s="1"/>
  <c r="C107" i="31"/>
  <c r="E107" i="31" s="1"/>
  <c r="C54" i="31"/>
  <c r="E54" i="31" s="1"/>
  <c r="C103" i="31"/>
  <c r="E103" i="31" s="1"/>
  <c r="C46" i="31"/>
  <c r="E46" i="31" s="1"/>
  <c r="C64" i="31"/>
  <c r="E64" i="31" s="1"/>
  <c r="C88" i="31"/>
  <c r="E88" i="31" s="1"/>
  <c r="C58" i="31"/>
  <c r="E58" i="31" s="1"/>
  <c r="C110" i="31"/>
  <c r="E110" i="31" s="1"/>
  <c r="C106" i="31"/>
  <c r="E106" i="31" s="1"/>
  <c r="C47" i="31"/>
  <c r="E47" i="31" s="1"/>
  <c r="C42" i="31"/>
  <c r="E42" i="31" s="1"/>
  <c r="C24" i="31"/>
  <c r="C102" i="31"/>
  <c r="E102" i="31" s="1"/>
  <c r="C111" i="31"/>
  <c r="E111" i="31" s="1"/>
  <c r="C84" i="31"/>
  <c r="E84" i="31" s="1"/>
  <c r="C45" i="31"/>
  <c r="E45" i="31" s="1"/>
  <c r="C50" i="31"/>
  <c r="E50" i="31" s="1"/>
  <c r="C104" i="31"/>
  <c r="E104" i="31" s="1"/>
  <c r="C113" i="31"/>
  <c r="E113" i="31" s="1"/>
  <c r="C66" i="31"/>
  <c r="E66" i="31" s="1"/>
  <c r="C38" i="31"/>
  <c r="E38" i="31" s="1"/>
  <c r="C75" i="31"/>
  <c r="E75" i="31" s="1"/>
  <c r="C116" i="31"/>
  <c r="E116" i="31" s="1"/>
  <c r="C57" i="31"/>
  <c r="E57" i="31" s="1"/>
  <c r="C96" i="31"/>
  <c r="E96" i="31" s="1"/>
  <c r="C131" i="31"/>
  <c r="E131" i="31" s="1"/>
  <c r="C67" i="31"/>
  <c r="E67" i="31" s="1"/>
  <c r="C41" i="31"/>
  <c r="E41" i="31" s="1"/>
  <c r="C74" i="31"/>
  <c r="E74" i="31" s="1"/>
  <c r="C95" i="31"/>
  <c r="E95" i="31" s="1"/>
  <c r="C98" i="31"/>
  <c r="E98" i="31" s="1"/>
  <c r="C114" i="31"/>
  <c r="E114" i="31" s="1"/>
  <c r="C65" i="31"/>
  <c r="E65" i="31" s="1"/>
  <c r="C35" i="31"/>
  <c r="E35" i="31" s="1"/>
  <c r="C119" i="31"/>
  <c r="E119" i="31" s="1"/>
  <c r="C27" i="31"/>
  <c r="E27" i="31" s="1"/>
  <c r="C43" i="31"/>
  <c r="E43" i="31" s="1"/>
  <c r="C130" i="31"/>
  <c r="E130" i="31" s="1"/>
  <c r="C81" i="31"/>
  <c r="E81" i="31" s="1"/>
  <c r="C34" i="31"/>
  <c r="E34" i="31" s="1"/>
  <c r="C63" i="31"/>
  <c r="E63" i="31" s="1"/>
  <c r="C69" i="31"/>
  <c r="E69" i="31" s="1"/>
  <c r="C83" i="31"/>
  <c r="E83" i="31" s="1"/>
  <c r="C90" i="31"/>
  <c r="E90" i="31" s="1"/>
  <c r="C60" i="31"/>
  <c r="E60" i="31" s="1"/>
  <c r="C126" i="31"/>
  <c r="E126" i="31" s="1"/>
  <c r="C129" i="31"/>
  <c r="E129" i="31" s="1"/>
  <c r="C48" i="31"/>
  <c r="E48" i="31" s="1"/>
  <c r="C62" i="31"/>
  <c r="E62" i="31" s="1"/>
  <c r="C40" i="31"/>
  <c r="E40" i="31" s="1"/>
  <c r="E13" i="25"/>
  <c r="G48" i="31" l="1"/>
  <c r="G126" i="31"/>
  <c r="G90" i="31"/>
  <c r="G69" i="31"/>
  <c r="G34" i="31"/>
  <c r="G130" i="31"/>
  <c r="G27" i="31"/>
  <c r="G35" i="31"/>
  <c r="G114" i="31"/>
  <c r="G95" i="31"/>
  <c r="G41" i="31"/>
  <c r="G131" i="31"/>
  <c r="G57" i="31"/>
  <c r="G75" i="31"/>
  <c r="G66" i="31"/>
  <c r="G104" i="31"/>
  <c r="G45" i="31"/>
  <c r="G111" i="31"/>
  <c r="G47" i="31"/>
  <c r="G110" i="31"/>
  <c r="G88" i="31"/>
  <c r="G46" i="31"/>
  <c r="G54" i="31"/>
  <c r="G125" i="31"/>
  <c r="G33" i="31"/>
  <c r="G82" i="31"/>
  <c r="G29" i="31"/>
  <c r="G132" i="31"/>
  <c r="G44" i="31"/>
  <c r="G30" i="31"/>
  <c r="G86" i="31"/>
  <c r="G26" i="31"/>
  <c r="G70" i="31"/>
  <c r="G117" i="31"/>
  <c r="G52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G62" i="31"/>
  <c r="G129" i="31"/>
  <c r="G60" i="31"/>
  <c r="G83" i="31"/>
  <c r="G63" i="31"/>
  <c r="G81" i="31"/>
  <c r="G43" i="31"/>
  <c r="G119" i="31"/>
  <c r="G65" i="31"/>
  <c r="G98" i="31"/>
  <c r="G74" i="31"/>
  <c r="G67" i="31"/>
  <c r="G96" i="31"/>
  <c r="G116" i="31"/>
  <c r="G38" i="31"/>
  <c r="G113" i="31"/>
  <c r="G50" i="31"/>
  <c r="G84" i="31"/>
  <c r="G102" i="31"/>
  <c r="G42" i="31"/>
  <c r="G106" i="31"/>
  <c r="G58" i="31"/>
  <c r="G64" i="31"/>
  <c r="G103" i="31"/>
  <c r="G107" i="31"/>
  <c r="G28" i="31"/>
  <c r="G78" i="31"/>
  <c r="G112" i="31"/>
  <c r="G120" i="31"/>
  <c r="G40" i="31"/>
  <c r="G100" i="31"/>
  <c r="G39" i="31"/>
  <c r="G87" i="31"/>
  <c r="G127" i="31"/>
  <c r="G93" i="31"/>
  <c r="G72" i="31"/>
  <c r="G76" i="31"/>
  <c r="G123" i="31"/>
  <c r="G124" i="31"/>
  <c r="G36" i="31"/>
  <c r="G79" i="31"/>
  <c r="G59" i="31"/>
  <c r="G53" i="31"/>
  <c r="G77" i="31"/>
  <c r="G115" i="31"/>
  <c r="G89" i="31"/>
  <c r="G71" i="31"/>
  <c r="G101" i="31"/>
  <c r="G68" i="31"/>
  <c r="G118" i="31"/>
  <c r="E24" i="31"/>
  <c r="M16" i="31"/>
  <c r="C25" i="31"/>
  <c r="C97" i="31"/>
  <c r="C73" i="31"/>
  <c r="C37" i="31"/>
  <c r="C85" i="31"/>
  <c r="C109" i="31"/>
  <c r="C49" i="31"/>
  <c r="C121" i="31"/>
  <c r="C61" i="31"/>
  <c r="G13" i="25"/>
  <c r="E16" i="25"/>
  <c r="E14" i="25"/>
  <c r="E18" i="25"/>
  <c r="E19" i="25"/>
  <c r="E15" i="25"/>
  <c r="E21" i="25"/>
  <c r="E17" i="25"/>
  <c r="E20" i="25"/>
  <c r="E22" i="25"/>
  <c r="E49" i="31" l="1"/>
  <c r="M19" i="31"/>
  <c r="M23" i="31"/>
  <c r="E97" i="31"/>
  <c r="M25" i="31"/>
  <c r="E121" i="31"/>
  <c r="M21" i="31"/>
  <c r="E73" i="31"/>
  <c r="E109" i="31"/>
  <c r="M24" i="31"/>
  <c r="M17" i="31"/>
  <c r="E25" i="31"/>
  <c r="P16" i="31"/>
  <c r="Q16" i="31"/>
  <c r="M18" i="31"/>
  <c r="E37" i="31"/>
  <c r="E61" i="31"/>
  <c r="M20" i="31"/>
  <c r="E85" i="31"/>
  <c r="M22" i="31"/>
  <c r="G24" i="31"/>
  <c r="M19" i="66"/>
  <c r="O20" i="66"/>
  <c r="K19" i="66"/>
  <c r="J16" i="66"/>
  <c r="F16" i="66"/>
  <c r="K22" i="66"/>
  <c r="J14" i="66"/>
  <c r="E13" i="66"/>
  <c r="L21" i="66"/>
  <c r="E14" i="66"/>
  <c r="I14" i="66"/>
  <c r="O22" i="66"/>
  <c r="G21" i="66"/>
  <c r="G14" i="66"/>
  <c r="J20" i="66"/>
  <c r="L13" i="66"/>
  <c r="M20" i="66"/>
  <c r="I20" i="66"/>
  <c r="E16" i="66"/>
  <c r="E15" i="66"/>
  <c r="F13" i="66"/>
  <c r="J17" i="66"/>
  <c r="E20" i="66"/>
  <c r="N21" i="66"/>
  <c r="L18" i="66"/>
  <c r="G13" i="66"/>
  <c r="O16" i="66"/>
  <c r="E17" i="66"/>
  <c r="K17" i="66"/>
  <c r="N17" i="66"/>
  <c r="H19" i="66"/>
  <c r="H13" i="66"/>
  <c r="H16" i="66"/>
  <c r="J18" i="66"/>
  <c r="G22" i="66"/>
  <c r="G18" i="66"/>
  <c r="L19" i="66"/>
  <c r="F19" i="66"/>
  <c r="G20" i="66"/>
  <c r="M13" i="66"/>
  <c r="L14" i="66"/>
  <c r="I16" i="66"/>
  <c r="J13" i="66"/>
  <c r="E21" i="66"/>
  <c r="O13" i="66"/>
  <c r="L15" i="66"/>
  <c r="I17" i="66"/>
  <c r="K13" i="66"/>
  <c r="N22" i="66"/>
  <c r="N19" i="66"/>
  <c r="N14" i="66"/>
  <c r="M22" i="66"/>
  <c r="I13" i="66"/>
  <c r="I19" i="66"/>
  <c r="O15" i="66"/>
  <c r="K18" i="66"/>
  <c r="K14" i="66"/>
  <c r="E22" i="66"/>
  <c r="K16" i="66"/>
  <c r="F20" i="66"/>
  <c r="L20" i="66"/>
  <c r="J19" i="66"/>
  <c r="G16" i="66"/>
  <c r="M17" i="66"/>
  <c r="E19" i="66"/>
  <c r="K15" i="66"/>
  <c r="O21" i="66"/>
  <c r="I18" i="66"/>
  <c r="N20" i="66"/>
  <c r="G17" i="66"/>
  <c r="M16" i="66"/>
  <c r="I15" i="66"/>
  <c r="O18" i="66"/>
  <c r="H21" i="66"/>
  <c r="K21" i="66"/>
  <c r="O19" i="66"/>
  <c r="E18" i="66"/>
  <c r="H17" i="66"/>
  <c r="J15" i="66"/>
  <c r="F17" i="66"/>
  <c r="N18" i="66"/>
  <c r="L22" i="66"/>
  <c r="M21" i="66"/>
  <c r="H20" i="66"/>
  <c r="N13" i="66"/>
  <c r="J21" i="66"/>
  <c r="H18" i="66"/>
  <c r="N16" i="66"/>
  <c r="O14" i="66"/>
  <c r="F22" i="66"/>
  <c r="O17" i="66"/>
  <c r="J22" i="66"/>
  <c r="F15" i="66"/>
  <c r="H14" i="66"/>
  <c r="M18" i="66"/>
  <c r="H22" i="66"/>
  <c r="M15" i="66"/>
  <c r="G19" i="66"/>
  <c r="N15" i="66"/>
  <c r="F21" i="66"/>
  <c r="K20" i="66"/>
  <c r="F18" i="66"/>
  <c r="L16" i="66"/>
  <c r="H15" i="66"/>
  <c r="I21" i="66"/>
  <c r="F14" i="66"/>
  <c r="M14" i="66"/>
  <c r="L17" i="66"/>
  <c r="I22" i="66"/>
  <c r="G15" i="66"/>
  <c r="G20" i="25"/>
  <c r="G16" i="25"/>
  <c r="G22" i="25"/>
  <c r="G21" i="25"/>
  <c r="G19" i="25"/>
  <c r="G17" i="25"/>
  <c r="G14" i="25"/>
  <c r="G15" i="25"/>
  <c r="G18" i="25"/>
  <c r="Q18" i="31" l="1"/>
  <c r="P18" i="31"/>
  <c r="P17" i="31"/>
  <c r="Q17" i="31"/>
  <c r="P21" i="31"/>
  <c r="Q21" i="31"/>
  <c r="Q23" i="31"/>
  <c r="P23" i="31"/>
  <c r="P20" i="31"/>
  <c r="Q20" i="31"/>
  <c r="Q24" i="31"/>
  <c r="P24" i="31"/>
  <c r="G121" i="31"/>
  <c r="P19" i="31"/>
  <c r="Q19" i="31"/>
  <c r="G85" i="31"/>
  <c r="G61" i="31"/>
  <c r="G109" i="31"/>
  <c r="P25" i="31"/>
  <c r="Q25" i="31"/>
  <c r="G49" i="31"/>
  <c r="P22" i="31"/>
  <c r="Q22" i="31"/>
  <c r="G37" i="31"/>
  <c r="G25" i="31"/>
  <c r="G73" i="31"/>
  <c r="G97" i="31"/>
  <c r="D17" i="66"/>
  <c r="D16" i="66"/>
  <c r="D19" i="66"/>
  <c r="D22" i="66"/>
  <c r="D20" i="66"/>
  <c r="D18" i="66"/>
  <c r="D14" i="66"/>
  <c r="C14" i="66"/>
  <c r="D21" i="66"/>
  <c r="D15" i="66"/>
  <c r="D13" i="66"/>
  <c r="C22" i="66" l="1"/>
  <c r="C19" i="66"/>
  <c r="C13" i="66"/>
  <c r="C18" i="66"/>
  <c r="C21" i="66"/>
  <c r="C17" i="66"/>
  <c r="C16" i="66"/>
  <c r="C20" i="66"/>
  <c r="C15" i="66"/>
  <c r="F167" i="31" l="1"/>
  <c r="F136" i="31"/>
  <c r="F144" i="31"/>
  <c r="F152" i="31"/>
  <c r="F160" i="31"/>
  <c r="F168" i="31"/>
  <c r="F176" i="31"/>
  <c r="F184" i="31"/>
  <c r="F192" i="31"/>
  <c r="F137" i="31"/>
  <c r="F157" i="31"/>
  <c r="F165" i="31"/>
  <c r="F185" i="31"/>
  <c r="F143" i="31"/>
  <c r="F175" i="31"/>
  <c r="F145" i="31"/>
  <c r="F153" i="31"/>
  <c r="F173" i="31"/>
  <c r="F134" i="31"/>
  <c r="F142" i="31"/>
  <c r="F150" i="31"/>
  <c r="F158" i="31"/>
  <c r="F166" i="31"/>
  <c r="F174" i="31"/>
  <c r="F182" i="31"/>
  <c r="F190" i="31"/>
  <c r="F133" i="31"/>
  <c r="F159" i="31"/>
  <c r="F191" i="31"/>
  <c r="F139" i="31"/>
  <c r="F163" i="31"/>
  <c r="F187" i="31"/>
  <c r="F140" i="31"/>
  <c r="F148" i="31"/>
  <c r="F156" i="31"/>
  <c r="F164" i="31"/>
  <c r="F172" i="31"/>
  <c r="F180" i="31"/>
  <c r="F188" i="31"/>
  <c r="F135" i="31"/>
  <c r="F141" i="31"/>
  <c r="F161" i="31"/>
  <c r="F181" i="31"/>
  <c r="F189" i="31"/>
  <c r="F151" i="31"/>
  <c r="F183" i="31"/>
  <c r="F147" i="31"/>
  <c r="F155" i="31"/>
  <c r="F171" i="31"/>
  <c r="F179" i="31"/>
  <c r="F149" i="31"/>
  <c r="F169" i="31"/>
  <c r="F177" i="31"/>
  <c r="F138" i="31"/>
  <c r="F146" i="31"/>
  <c r="F154" i="31"/>
  <c r="F162" i="31"/>
  <c r="F170" i="31"/>
  <c r="F178" i="31"/>
  <c r="F186" i="31"/>
  <c r="D138" i="31" l="1"/>
  <c r="K138" i="31"/>
  <c r="K178" i="31"/>
  <c r="D178" i="31"/>
  <c r="D146" i="31"/>
  <c r="K146" i="31"/>
  <c r="D147" i="31"/>
  <c r="K147" i="31"/>
  <c r="D180" i="31"/>
  <c r="K180" i="31"/>
  <c r="K148" i="31"/>
  <c r="D148" i="31"/>
  <c r="D159" i="31"/>
  <c r="K159" i="31"/>
  <c r="D190" i="31"/>
  <c r="F202" i="31"/>
  <c r="K190" i="31"/>
  <c r="K158" i="31"/>
  <c r="D158" i="31"/>
  <c r="D173" i="31"/>
  <c r="K173" i="31"/>
  <c r="K185" i="31"/>
  <c r="D185" i="31"/>
  <c r="F197" i="31"/>
  <c r="K176" i="31"/>
  <c r="D176" i="31"/>
  <c r="K144" i="31"/>
  <c r="D144" i="31"/>
  <c r="D167" i="31"/>
  <c r="K167" i="31"/>
  <c r="D186" i="31"/>
  <c r="F198" i="31"/>
  <c r="K186" i="31"/>
  <c r="K155" i="31"/>
  <c r="D155" i="31"/>
  <c r="F195" i="31"/>
  <c r="K183" i="31"/>
  <c r="D183" i="31"/>
  <c r="D135" i="31"/>
  <c r="K135" i="31"/>
  <c r="F200" i="31"/>
  <c r="D188" i="31"/>
  <c r="K188" i="31"/>
  <c r="K156" i="31"/>
  <c r="D156" i="31"/>
  <c r="K139" i="31"/>
  <c r="D139" i="31"/>
  <c r="F203" i="31"/>
  <c r="D191" i="31"/>
  <c r="K191" i="31"/>
  <c r="D166" i="31"/>
  <c r="K166" i="31"/>
  <c r="K134" i="31"/>
  <c r="D134" i="31"/>
  <c r="O27" i="31"/>
  <c r="D145" i="31"/>
  <c r="K145" i="31"/>
  <c r="F196" i="31"/>
  <c r="D184" i="31"/>
  <c r="K184" i="31"/>
  <c r="D152" i="31"/>
  <c r="K152" i="31"/>
  <c r="D154" i="31"/>
  <c r="K154" i="31"/>
  <c r="K162" i="31"/>
  <c r="D162" i="31"/>
  <c r="D169" i="31"/>
  <c r="K169" i="31"/>
  <c r="O29" i="31"/>
  <c r="D171" i="31"/>
  <c r="K171" i="31"/>
  <c r="K181" i="31"/>
  <c r="D181" i="31"/>
  <c r="F193" i="31"/>
  <c r="O30" i="31"/>
  <c r="K141" i="31"/>
  <c r="D141" i="31"/>
  <c r="K172" i="31"/>
  <c r="D172" i="31"/>
  <c r="D164" i="31"/>
  <c r="K164" i="31"/>
  <c r="D163" i="31"/>
  <c r="K163" i="31"/>
  <c r="K174" i="31"/>
  <c r="D174" i="31"/>
  <c r="K142" i="31"/>
  <c r="D142" i="31"/>
  <c r="D143" i="31"/>
  <c r="K143" i="31"/>
  <c r="K157" i="31"/>
  <c r="O28" i="31"/>
  <c r="D157" i="31"/>
  <c r="K192" i="31"/>
  <c r="D192" i="31"/>
  <c r="D160" i="31"/>
  <c r="K160" i="31"/>
  <c r="K170" i="31"/>
  <c r="D170" i="31"/>
  <c r="K177" i="31"/>
  <c r="D177" i="31"/>
  <c r="D149" i="31"/>
  <c r="K149" i="31"/>
  <c r="D179" i="31"/>
  <c r="K179" i="31"/>
  <c r="K151" i="31"/>
  <c r="D151" i="31"/>
  <c r="K189" i="31"/>
  <c r="D189" i="31"/>
  <c r="F201" i="31"/>
  <c r="K161" i="31"/>
  <c r="D161" i="31"/>
  <c r="D140" i="31"/>
  <c r="K140" i="31"/>
  <c r="F199" i="31"/>
  <c r="D187" i="31"/>
  <c r="K187" i="31"/>
  <c r="K133" i="31"/>
  <c r="D133" i="31"/>
  <c r="O26" i="31"/>
  <c r="F194" i="31"/>
  <c r="K182" i="31"/>
  <c r="D182" i="31"/>
  <c r="K150" i="31"/>
  <c r="D150" i="31"/>
  <c r="D153" i="31"/>
  <c r="K153" i="31"/>
  <c r="K175" i="31"/>
  <c r="D175" i="31"/>
  <c r="D165" i="31"/>
  <c r="K165" i="31"/>
  <c r="K137" i="31"/>
  <c r="D137" i="31"/>
  <c r="K168" i="31"/>
  <c r="D168" i="31"/>
  <c r="K136" i="31"/>
  <c r="D136" i="31"/>
  <c r="F9" i="31"/>
  <c r="K194" i="31" l="1"/>
  <c r="D194" i="31"/>
  <c r="N26" i="31"/>
  <c r="K193" i="31"/>
  <c r="O31" i="31"/>
  <c r="D193" i="31"/>
  <c r="K196" i="31"/>
  <c r="D196" i="31"/>
  <c r="N27" i="31"/>
  <c r="K195" i="31"/>
  <c r="D195" i="31"/>
  <c r="K198" i="31"/>
  <c r="D198" i="31"/>
  <c r="K197" i="31"/>
  <c r="D197" i="31"/>
  <c r="K201" i="31"/>
  <c r="D201" i="31"/>
  <c r="N30" i="31"/>
  <c r="K199" i="31"/>
  <c r="D199" i="31"/>
  <c r="N28" i="31"/>
  <c r="K203" i="31"/>
  <c r="D203" i="31"/>
  <c r="K202" i="31"/>
  <c r="D202" i="31"/>
  <c r="N29" i="31"/>
  <c r="K200" i="31"/>
  <c r="D200" i="31"/>
  <c r="D9" i="31"/>
  <c r="R26" i="31" l="1"/>
  <c r="R29" i="31"/>
  <c r="R30" i="31"/>
  <c r="R28" i="31"/>
  <c r="R27" i="31"/>
  <c r="C39" i="25"/>
  <c r="N31" i="31"/>
  <c r="R31" i="31" l="1"/>
  <c r="C167" i="31" l="1"/>
  <c r="E167" i="31" s="1"/>
  <c r="C158" i="31"/>
  <c r="E158" i="31" s="1"/>
  <c r="C134" i="31"/>
  <c r="E134" i="31" s="1"/>
  <c r="C154" i="31"/>
  <c r="E154" i="31" s="1"/>
  <c r="C175" i="31"/>
  <c r="E175" i="31" s="1"/>
  <c r="C183" i="31"/>
  <c r="C156" i="31"/>
  <c r="E156" i="31" s="1"/>
  <c r="C185" i="31"/>
  <c r="C186" i="31"/>
  <c r="C170" i="31"/>
  <c r="E170" i="31" s="1"/>
  <c r="C176" i="31"/>
  <c r="E176" i="31" s="1"/>
  <c r="C148" i="31"/>
  <c r="E148" i="31" s="1"/>
  <c r="C146" i="31"/>
  <c r="E146" i="31" s="1"/>
  <c r="C151" i="31"/>
  <c r="E151" i="31" s="1"/>
  <c r="C173" i="31"/>
  <c r="E173" i="31" s="1"/>
  <c r="C164" i="31"/>
  <c r="E164" i="31" s="1"/>
  <c r="C144" i="31"/>
  <c r="E144" i="31" s="1"/>
  <c r="C163" i="31"/>
  <c r="E163" i="31" s="1"/>
  <c r="C162" i="31"/>
  <c r="E162" i="31" s="1"/>
  <c r="C188" i="31"/>
  <c r="C153" i="31"/>
  <c r="E153" i="31" s="1"/>
  <c r="C178" i="31"/>
  <c r="E178" i="31" s="1"/>
  <c r="C191" i="31"/>
  <c r="G153" i="31" l="1"/>
  <c r="G173" i="31"/>
  <c r="G154" i="31"/>
  <c r="G158" i="31"/>
  <c r="G167" i="31"/>
  <c r="G144" i="31"/>
  <c r="G151" i="31"/>
  <c r="G176" i="31"/>
  <c r="G175" i="31"/>
  <c r="G134" i="31"/>
  <c r="G178" i="31"/>
  <c r="G164" i="31"/>
  <c r="G162" i="31"/>
  <c r="G163" i="31"/>
  <c r="G148" i="31"/>
  <c r="G146" i="31"/>
  <c r="G170" i="31"/>
  <c r="G156" i="31"/>
  <c r="C195" i="31"/>
  <c r="E195" i="31" s="1"/>
  <c r="E183" i="31"/>
  <c r="C200" i="31"/>
  <c r="E200" i="31" s="1"/>
  <c r="E188" i="31"/>
  <c r="C197" i="31"/>
  <c r="E197" i="31" s="1"/>
  <c r="E185" i="31"/>
  <c r="C203" i="31"/>
  <c r="E203" i="31" s="1"/>
  <c r="E191" i="31"/>
  <c r="C198" i="31"/>
  <c r="E198" i="31" s="1"/>
  <c r="E186" i="31"/>
  <c r="C138" i="31"/>
  <c r="E138" i="31" s="1"/>
  <c r="C143" i="31"/>
  <c r="E143" i="31" s="1"/>
  <c r="C147" i="31"/>
  <c r="E147" i="31" s="1"/>
  <c r="C136" i="31"/>
  <c r="E136" i="31" s="1"/>
  <c r="C180" i="31"/>
  <c r="E180" i="31" s="1"/>
  <c r="C171" i="31"/>
  <c r="E171" i="31" s="1"/>
  <c r="C165" i="31"/>
  <c r="E165" i="31" s="1"/>
  <c r="C168" i="31"/>
  <c r="E168" i="31" s="1"/>
  <c r="C192" i="31"/>
  <c r="E192" i="31" s="1"/>
  <c r="C187" i="31"/>
  <c r="C169" i="31"/>
  <c r="C142" i="31"/>
  <c r="E142" i="31" s="1"/>
  <c r="C149" i="31"/>
  <c r="E149" i="31" s="1"/>
  <c r="C135" i="31"/>
  <c r="E135" i="31" s="1"/>
  <c r="C182" i="31"/>
  <c r="C150" i="31"/>
  <c r="E150" i="31" s="1"/>
  <c r="C161" i="31"/>
  <c r="E161" i="31" s="1"/>
  <c r="C181" i="31"/>
  <c r="C172" i="31"/>
  <c r="E172" i="31" s="1"/>
  <c r="C179" i="31"/>
  <c r="E179" i="31" s="1"/>
  <c r="C184" i="31"/>
  <c r="C139" i="31"/>
  <c r="E139" i="31" s="1"/>
  <c r="C141" i="31"/>
  <c r="E141" i="31" s="1"/>
  <c r="C155" i="31"/>
  <c r="E155" i="31" s="1"/>
  <c r="C190" i="31"/>
  <c r="C159" i="31"/>
  <c r="E159" i="31" s="1"/>
  <c r="C177" i="31"/>
  <c r="E177" i="31" s="1"/>
  <c r="C166" i="31"/>
  <c r="E166" i="31" s="1"/>
  <c r="C140" i="31"/>
  <c r="E140" i="31" s="1"/>
  <c r="C160" i="31"/>
  <c r="E160" i="31" s="1"/>
  <c r="C174" i="31"/>
  <c r="E174" i="31" s="1"/>
  <c r="C152" i="31"/>
  <c r="E152" i="31" s="1"/>
  <c r="C137" i="31"/>
  <c r="E137" i="31" s="1"/>
  <c r="C189" i="31"/>
  <c r="E26" i="25"/>
  <c r="E27" i="25"/>
  <c r="G140" i="31" l="1"/>
  <c r="G188" i="31"/>
  <c r="G174" i="31"/>
  <c r="G171" i="31"/>
  <c r="G159" i="31"/>
  <c r="G150" i="31"/>
  <c r="G142" i="31"/>
  <c r="G165" i="31"/>
  <c r="G180" i="31"/>
  <c r="G203" i="31"/>
  <c r="G200" i="31"/>
  <c r="G139" i="31"/>
  <c r="G172" i="31"/>
  <c r="G135" i="31"/>
  <c r="G161" i="31"/>
  <c r="G192" i="31"/>
  <c r="G147" i="31"/>
  <c r="G138" i="31"/>
  <c r="G186" i="31"/>
  <c r="G185" i="31"/>
  <c r="G183" i="31"/>
  <c r="G137" i="31"/>
  <c r="G191" i="31"/>
  <c r="G166" i="31"/>
  <c r="G177" i="31"/>
  <c r="G155" i="31"/>
  <c r="G152" i="31"/>
  <c r="G160" i="31"/>
  <c r="G141" i="31"/>
  <c r="G179" i="31"/>
  <c r="G149" i="31"/>
  <c r="G168" i="31"/>
  <c r="G136" i="31"/>
  <c r="G143" i="31"/>
  <c r="G198" i="31"/>
  <c r="G197" i="31"/>
  <c r="G195" i="31"/>
  <c r="D30" i="66"/>
  <c r="E189" i="31"/>
  <c r="C201" i="31"/>
  <c r="E201" i="31" s="1"/>
  <c r="D29" i="66"/>
  <c r="E184" i="31"/>
  <c r="C196" i="31"/>
  <c r="E196" i="31" s="1"/>
  <c r="E190" i="31"/>
  <c r="C202" i="31"/>
  <c r="E202" i="31" s="1"/>
  <c r="D28" i="66"/>
  <c r="G29" i="66"/>
  <c r="I28" i="66"/>
  <c r="O28" i="66"/>
  <c r="J30" i="66"/>
  <c r="L30" i="66"/>
  <c r="O29" i="66"/>
  <c r="E30" i="66"/>
  <c r="F28" i="66"/>
  <c r="E187" i="31"/>
  <c r="C199" i="31"/>
  <c r="E199" i="31" s="1"/>
  <c r="E181" i="31"/>
  <c r="M30" i="31"/>
  <c r="C193" i="31"/>
  <c r="E182" i="31"/>
  <c r="C194" i="31"/>
  <c r="E194" i="31" s="1"/>
  <c r="E169" i="31"/>
  <c r="M29" i="31"/>
  <c r="E28" i="66"/>
  <c r="J29" i="66"/>
  <c r="G28" i="66"/>
  <c r="M28" i="66"/>
  <c r="G30" i="66"/>
  <c r="I30" i="66"/>
  <c r="M30" i="66"/>
  <c r="J28" i="66"/>
  <c r="K30" i="66"/>
  <c r="L29" i="66"/>
  <c r="C133" i="31"/>
  <c r="C157" i="31"/>
  <c r="C145" i="31"/>
  <c r="E28" i="25"/>
  <c r="E24" i="25"/>
  <c r="E23" i="25"/>
  <c r="G26" i="25"/>
  <c r="G27" i="25"/>
  <c r="E25" i="25"/>
  <c r="C9" i="31"/>
  <c r="G182" i="31" l="1"/>
  <c r="G199" i="31"/>
  <c r="G202" i="31"/>
  <c r="G187" i="31"/>
  <c r="G190" i="31"/>
  <c r="G196" i="31"/>
  <c r="G201" i="31"/>
  <c r="G194" i="31"/>
  <c r="G184" i="31"/>
  <c r="G189" i="31"/>
  <c r="E40" i="25"/>
  <c r="G9" i="31"/>
  <c r="G40" i="25" s="1"/>
  <c r="C26" i="66"/>
  <c r="N28" i="66"/>
  <c r="K28" i="66"/>
  <c r="E29" i="66"/>
  <c r="K29" i="66"/>
  <c r="F30" i="66"/>
  <c r="M29" i="66"/>
  <c r="G169" i="31"/>
  <c r="Q30" i="31"/>
  <c r="P30" i="31"/>
  <c r="E145" i="31"/>
  <c r="M27" i="31"/>
  <c r="J25" i="66"/>
  <c r="L24" i="66"/>
  <c r="I25" i="66"/>
  <c r="E24" i="66"/>
  <c r="K25" i="66"/>
  <c r="O23" i="66"/>
  <c r="E26" i="66"/>
  <c r="H26" i="66"/>
  <c r="J24" i="66"/>
  <c r="I27" i="66"/>
  <c r="F27" i="66"/>
  <c r="K26" i="66"/>
  <c r="G181" i="31"/>
  <c r="M28" i="31"/>
  <c r="E157" i="31"/>
  <c r="E133" i="31"/>
  <c r="M26" i="31"/>
  <c r="H28" i="66"/>
  <c r="N30" i="66"/>
  <c r="H29" i="66"/>
  <c r="L28" i="66"/>
  <c r="I29" i="66"/>
  <c r="F29" i="66"/>
  <c r="H30" i="66"/>
  <c r="O30" i="66"/>
  <c r="N29" i="66"/>
  <c r="I23" i="66"/>
  <c r="O24" i="66"/>
  <c r="M24" i="66"/>
  <c r="H27" i="66"/>
  <c r="G24" i="66"/>
  <c r="E25" i="66"/>
  <c r="J26" i="66"/>
  <c r="N27" i="66"/>
  <c r="N25" i="66"/>
  <c r="E23" i="66"/>
  <c r="M26" i="66"/>
  <c r="K27" i="66"/>
  <c r="Q29" i="31"/>
  <c r="P29" i="31"/>
  <c r="E193" i="31"/>
  <c r="M31" i="31"/>
  <c r="G24" i="25"/>
  <c r="G23" i="25"/>
  <c r="G28" i="25"/>
  <c r="E9" i="31"/>
  <c r="G25" i="25"/>
  <c r="I75" i="25" l="1"/>
  <c r="I74" i="25"/>
  <c r="C25" i="66"/>
  <c r="C27" i="66"/>
  <c r="C30" i="66"/>
  <c r="L27" i="66"/>
  <c r="J23" i="66"/>
  <c r="G26" i="66"/>
  <c r="J27" i="66"/>
  <c r="H23" i="66"/>
  <c r="M27" i="66"/>
  <c r="F25" i="66"/>
  <c r="O27" i="66"/>
  <c r="O25" i="66"/>
  <c r="D26" i="66"/>
  <c r="K23" i="66"/>
  <c r="N24" i="66"/>
  <c r="G25" i="66"/>
  <c r="F23" i="66"/>
  <c r="M23" i="66"/>
  <c r="O26" i="66"/>
  <c r="Q31" i="31"/>
  <c r="P31" i="31"/>
  <c r="G157" i="31"/>
  <c r="G145" i="31"/>
  <c r="G193" i="31"/>
  <c r="Q28" i="31"/>
  <c r="P28" i="31"/>
  <c r="C28" i="66"/>
  <c r="L23" i="66"/>
  <c r="F26" i="66"/>
  <c r="N26" i="66"/>
  <c r="M25" i="66"/>
  <c r="D27" i="66"/>
  <c r="H24" i="66"/>
  <c r="E27" i="66"/>
  <c r="L26" i="66"/>
  <c r="K24" i="66"/>
  <c r="I26" i="66"/>
  <c r="I24" i="66"/>
  <c r="L25" i="66"/>
  <c r="F24" i="66"/>
  <c r="N23" i="66"/>
  <c r="G23" i="66"/>
  <c r="G27" i="66"/>
  <c r="H25" i="66"/>
  <c r="P26" i="31"/>
  <c r="Q26" i="31"/>
  <c r="C29" i="66"/>
  <c r="G133" i="31"/>
  <c r="P27" i="31"/>
  <c r="Q27" i="31"/>
  <c r="C23" i="66" l="1"/>
  <c r="D25" i="66"/>
  <c r="C24" i="66"/>
  <c r="D24" i="66"/>
  <c r="D23" i="66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<sst xmlns="http://schemas.openxmlformats.org/spreadsheetml/2006/main" count="1342" uniqueCount="180">
  <si>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</si>
  <si>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</si>
  <si>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</si>
  <si>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</si>
  <si>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</si>
  <si>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</si>
  <si>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</si>
  <si>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</si>
  <si>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</si>
  <si>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</si>
  <si>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</si>
  <si>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</si>
  <si>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</si>
  <si>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</si>
  <si>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</si>
  <si>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</si>
  <si>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</si>
  <si>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</si>
  <si>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</si>
  <si>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</si>
  <si>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</si>
  <si>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</si>
  <si>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</si>
  <si>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</si>
  <si>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</si>
  <si>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</si>
  <si>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</si>
  <si>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</si>
  <si>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</si>
  <si>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</si>
  <si>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</si>
  <si>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</si>
  <si>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</si>
  <si>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</si>
  <si>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</si>
  <si>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</si>
  <si>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</si>
  <si>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</si>
  <si>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</si>
  <si>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</si>
  <si>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</si>
  <si>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</si>
  <si>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</si>
  <si>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</si>
  <si>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</si>
  <si>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</si>
  <si>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</si>
  <si>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</si>
  <si>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</si>
  <si>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</si>
  <si>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</si>
  <si>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</si>
  <si>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</si>
  <si>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</si>
  <si>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</si>
  <si>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</si>
  <si>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</si>
  <si>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</si>
  <si>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</si>
  <si>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</si>
  <si>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&lt;---- Calculated Monthly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</si>
  <si>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</si>
  <si>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</si>
  <si>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</si>
  <si>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</si>
  <si>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</si>
  <si>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</si>
  <si>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IRP - Utah Greenfield</t>
  </si>
  <si>
    <t>IRP West Side</t>
  </si>
  <si>
    <t>IRP - Wyo NE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</si>
  <si>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</si>
  <si>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</si>
  <si>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</si>
  <si>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</si>
  <si>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</si>
  <si>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</si>
  <si>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</si>
  <si>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</si>
  <si>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</si>
  <si>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</si>
  <si>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</si>
  <si>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</si>
  <si>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</si>
  <si>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</si>
  <si>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</si>
  <si>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</si>
  <si>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</si>
  <si>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</si>
  <si>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</si>
  <si>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</si>
  <si>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</si>
  <si>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Aeolus Wind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</si>
  <si>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</si>
  <si>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</si>
  <si>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</si>
  <si>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</si>
  <si>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</si>
  <si>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</si>
  <si>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</si>
  <si>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</si>
  <si>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 xml:space="preserve">start </t>
  </si>
  <si>
    <t>end</t>
  </si>
  <si>
    <t>2017 IRP Aeolus-Bridger/Anticline Transmission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</si>
  <si>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</si>
  <si>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</si>
  <si>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</si>
  <si>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</si>
  <si>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</si>
  <si>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</si>
  <si>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Retail Revenue Requirement
($/kW-year, 2021$)</t>
  </si>
  <si>
    <t>Transmission Deferral %</t>
  </si>
  <si>
    <t>Transmission Upgrade Capacity</t>
  </si>
  <si>
    <t>2017 $</t>
  </si>
  <si>
    <t>2020 $</t>
  </si>
  <si>
    <t>West Side</t>
  </si>
  <si>
    <t>Network Upgrade ($/MWh)</t>
  </si>
  <si>
    <t>First Year real levelized</t>
  </si>
  <si>
    <t>2017 IRP Update Wyoming Wind Resource</t>
  </si>
  <si>
    <t>Plant Costs  - 2017 IRP Update - Table 5.4 &amp; 5.5</t>
  </si>
  <si>
    <t>2021 $</t>
  </si>
  <si>
    <t>2030 $</t>
  </si>
  <si>
    <t>Network Upgrade</t>
  </si>
  <si>
    <t>2017 IRP Update Wyoming DJ Wind Resource</t>
  </si>
  <si>
    <t>2017 IRP Update Utah Wind Resource</t>
  </si>
  <si>
    <t>2036 $</t>
  </si>
  <si>
    <t>2033 $</t>
  </si>
  <si>
    <t>2017 IRP Update ID Wind Resource</t>
  </si>
  <si>
    <t>2035 $</t>
  </si>
  <si>
    <t>2017 IRP Update Walla Walla Wind Resource</t>
  </si>
  <si>
    <t>2017 IRP Update Yakima Wind Resource</t>
  </si>
  <si>
    <t>2017 IRP Update Oregon Wind Resource</t>
  </si>
  <si>
    <t>2032 $</t>
  </si>
  <si>
    <t>2017 IRP Update Utah Solar Resource-2035</t>
  </si>
  <si>
    <t>2017 IRP Update Utah Solar Resource-2033</t>
  </si>
  <si>
    <t>2031 $</t>
  </si>
  <si>
    <t>IRP17 WYAE WindCDR2021</t>
  </si>
  <si>
    <t>IRP17 SOregonCal Solar</t>
  </si>
  <si>
    <t>IRP17 UT Wind</t>
  </si>
  <si>
    <t>IRP17 WallaW Wind</t>
  </si>
  <si>
    <t>IRP17 Yakima Wind</t>
  </si>
  <si>
    <t>IRP17 S Oregon Wind</t>
  </si>
  <si>
    <t>Supply Side tables</t>
  </si>
  <si>
    <t>IRP17 Utah South Solar T</t>
  </si>
  <si>
    <t>Year of deferral</t>
  </si>
  <si>
    <t xml:space="preserve">IRP17 Yakima Solar2030 </t>
  </si>
  <si>
    <t>IRP17 Yakima Solar2032</t>
  </si>
  <si>
    <t>IRP17 Yakima Solar2033</t>
  </si>
  <si>
    <t>IRP17 Utah South Solar T2033</t>
  </si>
  <si>
    <t>IRP17 Utah South Solar T2035</t>
  </si>
  <si>
    <t>IRP17 Utah South Solar F2035</t>
  </si>
  <si>
    <t>IRP17 SOregonCal Solar2030'</t>
  </si>
  <si>
    <t>IRP17 SOregonCal Solar2031</t>
  </si>
  <si>
    <t>IRP17 SOregonCal Solar2032</t>
  </si>
  <si>
    <t>IRP17 SOregonCal Solar2033</t>
  </si>
  <si>
    <t>IRP17 Yakima Solar2030</t>
  </si>
  <si>
    <t>if Defferred 1</t>
  </si>
  <si>
    <t>IRP17 Utah South Solar F</t>
  </si>
  <si>
    <t>IRP17 SOregonCal Solar2030</t>
  </si>
  <si>
    <t>Proration Months (based on COD of 1/11/2020)</t>
  </si>
  <si>
    <t>Proration Months_PTC (based on COD of 1/11/2020)</t>
  </si>
  <si>
    <t>Discount Rate - 2017 IRP Update</t>
  </si>
  <si>
    <t>IRP17 UT Wind 2030</t>
  </si>
  <si>
    <t>IRP17 UT Wind 2036</t>
  </si>
  <si>
    <t>IRP17 Goshen Wind 2 2030</t>
  </si>
  <si>
    <t>IRP17 Goshen Wind 2 2033</t>
  </si>
  <si>
    <t>15 Year Starting 2020</t>
  </si>
  <si>
    <t>Table 2</t>
  </si>
  <si>
    <t>Avoided Energy Costs - Scheduled Hours ($/MWh)</t>
  </si>
  <si>
    <t>Winter Season</t>
  </si>
  <si>
    <t>Summer Season</t>
  </si>
  <si>
    <t>Energy Only</t>
  </si>
  <si>
    <t>2017 IRP Update Yakima Solar Resource-2030</t>
  </si>
  <si>
    <t>2017 IRP Update Yakima Solar Resource-2032</t>
  </si>
  <si>
    <t>2017 IRP Update Yakima Solar Resource-2033</t>
  </si>
  <si>
    <t>2017 IRP Update Oregon Solar Resource-2030</t>
  </si>
  <si>
    <t>2017 IRP Update Oregon Solar Resource-2031</t>
  </si>
  <si>
    <t>2017 IRP Oregon Update Solar Resource-2031</t>
  </si>
  <si>
    <t>20 Year Starting 2019</t>
  </si>
  <si>
    <t>20 Year</t>
  </si>
  <si>
    <t>RFP_Elektron Solar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</si>
</sst>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&quot;$&quot;#,##0.000_);[Red]\(&quot;$&quot;#,##0.000\)"/>
    <numFmt numFmtId="179" formatCode="#,##0\ ;\(#,##0\)"/>
    <numFmt numFmtId="180" formatCode="_(* #,##0.0000_);_(* \(#,##0.0000\);_(* &quot;-&quot;??_);_(@_)"/>
    <numFmt numFmtId="181" formatCode="_(* #,##0.000_);[Red]_(* \(#,##0.000\);_(* &quot;-&quot;_);_(@_)"/>
    <numFmt numFmtId="182" formatCode="&quot;$&quot;#,##0.00_)"/>
    <numFmt numFmtId="183" formatCode="#,##0.0000_);\(#,##0.0000\)"/>
    <numFmt numFmtId="184" formatCode="_(* #,##0.000_);_(* \(#,##0.000\);_(* &quot;-&quot;??_);_(@_)"/>
  </numFmts>
  <fonts count="38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1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171" fontId="3" fillId="0" borderId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307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7" fillId="0" borderId="0" xfId="0" applyFont="1"/>
    <xf numFmtId="171" fontId="27" fillId="0" borderId="7" xfId="0" applyFont="1" applyBorder="1"/>
    <xf numFmtId="167" fontId="26" fillId="0" borderId="7" xfId="24" applyNumberFormat="1" applyFont="1" applyFill="1" applyBorder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8" fillId="0" borderId="0" xfId="10" applyNumberFormat="1" applyFont="1"/>
    <xf numFmtId="171" fontId="6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Continuous"/>
    </xf>
    <xf numFmtId="171" fontId="5" fillId="0" borderId="0" xfId="25" applyFont="1" applyFill="1"/>
    <xf numFmtId="171" fontId="5" fillId="0" borderId="0" xfId="25" applyFont="1" applyFill="1" applyBorder="1" applyAlignment="1">
      <alignment horizontal="centerContinuous"/>
    </xf>
    <xf numFmtId="171" fontId="5" fillId="0" borderId="0" xfId="25" applyFont="1" applyFill="1" applyBorder="1"/>
    <xf numFmtId="171" fontId="4" fillId="0" borderId="5" xfId="25" applyFont="1" applyFill="1" applyBorder="1" applyAlignment="1">
      <alignment horizontal="center"/>
    </xf>
    <xf numFmtId="171" fontId="4" fillId="0" borderId="5" xfId="25" applyFont="1" applyFill="1" applyBorder="1" applyAlignment="1">
      <alignment horizontal="center" wrapText="1"/>
    </xf>
    <xf numFmtId="171" fontId="9" fillId="0" borderId="6" xfId="25" applyFont="1" applyFill="1" applyBorder="1" applyAlignment="1">
      <alignment horizontal="centerContinuous"/>
    </xf>
    <xf numFmtId="171" fontId="12" fillId="0" borderId="6" xfId="25" quotePrefix="1" applyFont="1" applyFill="1" applyBorder="1" applyAlignment="1">
      <alignment horizontal="center" wrapText="1"/>
    </xf>
    <xf numFmtId="171" fontId="12" fillId="0" borderId="6" xfId="25" applyFont="1" applyFill="1" applyBorder="1" applyAlignment="1">
      <alignment horizontal="center" wrapText="1"/>
    </xf>
    <xf numFmtId="171" fontId="8" fillId="0" borderId="0" xfId="25" quotePrefix="1" applyFont="1" applyFill="1" applyBorder="1" applyAlignment="1">
      <alignment horizontal="center"/>
    </xf>
    <xf numFmtId="0" fontId="5" fillId="0" borderId="0" xfId="25" applyNumberFormat="1" applyFont="1" applyFill="1"/>
    <xf numFmtId="6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/>
    <xf numFmtId="8" fontId="5" fillId="0" borderId="0" xfId="25" applyNumberFormat="1" applyFont="1" applyFill="1" applyBorder="1"/>
    <xf numFmtId="178" fontId="5" fillId="0" borderId="0" xfId="25" applyNumberFormat="1" applyFont="1" applyFill="1" applyAlignment="1">
      <alignment horizontal="right"/>
    </xf>
    <xf numFmtId="165" fontId="5" fillId="0" borderId="0" xfId="25" applyNumberFormat="1" applyFont="1" applyFill="1" applyAlignment="1">
      <alignment horizontal="center"/>
    </xf>
    <xf numFmtId="171" fontId="5" fillId="0" borderId="0" xfId="25" quotePrefix="1" applyFont="1" applyFill="1"/>
    <xf numFmtId="0" fontId="5" fillId="0" borderId="0" xfId="26" applyFont="1"/>
    <xf numFmtId="14" fontId="5" fillId="0" borderId="0" xfId="27" applyNumberFormat="1" applyFont="1"/>
    <xf numFmtId="0" fontId="5" fillId="0" borderId="0" xfId="25" applyNumberFormat="1" applyFont="1" applyFill="1" applyBorder="1"/>
    <xf numFmtId="165" fontId="5" fillId="0" borderId="0" xfId="25" applyNumberFormat="1" applyFont="1" applyFill="1" applyBorder="1" applyAlignment="1">
      <alignment horizontal="center"/>
    </xf>
    <xf numFmtId="8" fontId="5" fillId="0" borderId="0" xfId="25" applyNumberFormat="1" applyFont="1" applyFill="1" applyBorder="1" applyAlignment="1">
      <alignment horizontal="right"/>
    </xf>
    <xf numFmtId="8" fontId="5" fillId="0" borderId="0" xfId="25" applyNumberFormat="1" applyFont="1" applyFill="1" applyAlignment="1">
      <alignment horizontal="center"/>
    </xf>
    <xf numFmtId="171" fontId="7" fillId="0" borderId="0" xfId="25" applyFont="1" applyFill="1" applyAlignment="1">
      <alignment horizontal="centerContinuous"/>
    </xf>
    <xf numFmtId="171" fontId="4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"/>
    </xf>
    <xf numFmtId="41" fontId="5" fillId="0" borderId="0" xfId="4" applyFont="1" applyFill="1"/>
    <xf numFmtId="171" fontId="4" fillId="0" borderId="17" xfId="25" applyFont="1" applyFill="1" applyBorder="1" applyAlignment="1">
      <alignment horizontal="centerContinuous"/>
    </xf>
    <xf numFmtId="171" fontId="5" fillId="0" borderId="17" xfId="25" applyFont="1" applyFill="1" applyBorder="1"/>
    <xf numFmtId="171" fontId="5" fillId="0" borderId="18" xfId="25" applyFont="1" applyFill="1" applyBorder="1"/>
    <xf numFmtId="171" fontId="4" fillId="0" borderId="16" xfId="25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5" applyFont="1" applyFill="1" applyBorder="1" applyAlignment="1">
      <alignment horizontal="centerContinuous"/>
    </xf>
    <xf numFmtId="8" fontId="5" fillId="0" borderId="0" xfId="2" applyNumberFormat="1" applyFont="1" applyFill="1"/>
    <xf numFmtId="179" fontId="29" fillId="0" borderId="0" xfId="28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9" fontId="30" fillId="0" borderId="0" xfId="0" applyNumberFormat="1" applyFont="1"/>
    <xf numFmtId="172" fontId="4" fillId="0" borderId="0" xfId="25" applyNumberFormat="1" applyFont="1" applyFill="1"/>
    <xf numFmtId="172" fontId="5" fillId="0" borderId="0" xfId="25" applyNumberFormat="1" applyFont="1" applyFill="1"/>
    <xf numFmtId="167" fontId="5" fillId="0" borderId="0" xfId="8" applyNumberFormat="1" applyFont="1" applyFill="1"/>
    <xf numFmtId="164" fontId="5" fillId="0" borderId="0" xfId="25" applyNumberFormat="1" applyFont="1" applyFill="1"/>
    <xf numFmtId="174" fontId="5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4" fontId="31" fillId="0" borderId="0" xfId="0" applyNumberFormat="1" applyFont="1" applyFill="1" applyProtection="1">
      <protection locked="0"/>
    </xf>
    <xf numFmtId="9" fontId="5" fillId="0" borderId="0" xfId="25" applyNumberFormat="1" applyFont="1" applyFill="1"/>
    <xf numFmtId="43" fontId="5" fillId="0" borderId="0" xfId="2" applyNumberFormat="1" applyFont="1" applyFill="1"/>
    <xf numFmtId="167" fontId="5" fillId="0" borderId="0" xfId="25" applyNumberFormat="1" applyFont="1" applyFill="1"/>
    <xf numFmtId="43" fontId="5" fillId="0" borderId="0" xfId="25" applyNumberFormat="1" applyFont="1" applyFill="1" applyBorder="1" applyAlignment="1">
      <alignment horizontal="right"/>
    </xf>
    <xf numFmtId="10" fontId="5" fillId="0" borderId="0" xfId="8" applyNumberFormat="1" applyFont="1" applyFill="1"/>
    <xf numFmtId="172" fontId="5" fillId="0" borderId="0" xfId="25" applyNumberFormat="1" applyFont="1" applyFill="1" applyBorder="1"/>
    <xf numFmtId="171" fontId="5" fillId="0" borderId="0" xfId="25" applyNumberFormat="1" applyFont="1" applyFill="1"/>
    <xf numFmtId="171" fontId="5" fillId="0" borderId="0" xfId="25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5" applyNumberFormat="1" applyFont="1" applyFill="1" applyBorder="1"/>
    <xf numFmtId="43" fontId="5" fillId="0" borderId="0" xfId="25" applyNumberFormat="1" applyFont="1" applyFill="1" applyAlignment="1">
      <alignment horizontal="right"/>
    </xf>
    <xf numFmtId="174" fontId="30" fillId="0" borderId="0" xfId="8" applyNumberFormat="1" applyFont="1"/>
    <xf numFmtId="2" fontId="5" fillId="0" borderId="0" xfId="6" applyNumberFormat="1" applyFont="1" applyFill="1" applyAlignment="1" applyProtection="1">
      <alignment horizontal="center"/>
      <protection locked="0"/>
    </xf>
    <xf numFmtId="171" fontId="4" fillId="0" borderId="0" xfId="25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171" fontId="26" fillId="0" borderId="0" xfId="0" applyFont="1" applyFill="1"/>
    <xf numFmtId="6" fontId="5" fillId="6" borderId="0" xfId="2" applyNumberFormat="1" applyFont="1" applyFill="1"/>
    <xf numFmtId="9" fontId="5" fillId="6" borderId="0" xfId="25" applyNumberFormat="1" applyFont="1" applyFill="1"/>
    <xf numFmtId="171" fontId="0" fillId="0" borderId="0" xfId="0" applyNumberFormat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80" fontId="3" fillId="0" borderId="0" xfId="10" applyNumberFormat="1" applyFont="1"/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6" fontId="5" fillId="0" borderId="0" xfId="26" applyNumberFormat="1" applyFont="1"/>
    <xf numFmtId="181" fontId="5" fillId="0" borderId="0" xfId="25" applyNumberFormat="1" applyFont="1" applyFill="1"/>
    <xf numFmtId="43" fontId="5" fillId="0" borderId="0" xfId="29" applyFont="1" applyFill="1"/>
    <xf numFmtId="0" fontId="5" fillId="0" borderId="0" xfId="25" applyNumberFormat="1" applyFont="1" applyFill="1" applyBorder="1" applyAlignment="1">
      <alignment horizontal="right"/>
    </xf>
    <xf numFmtId="171" fontId="32" fillId="0" borderId="0" xfId="0" applyFont="1" applyAlignment="1">
      <alignment horizontal="center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2" fontId="5" fillId="0" borderId="0" xfId="0" applyNumberFormat="1" applyFont="1" applyFill="1" applyBorder="1" applyAlignment="1">
      <alignment horizontal="center"/>
    </xf>
    <xf numFmtId="8" fontId="5" fillId="0" borderId="0" xfId="25" applyNumberFormat="1" applyFont="1" applyFill="1" applyAlignment="1">
      <alignment horizontal="right" vertical="center"/>
    </xf>
    <xf numFmtId="171" fontId="15" fillId="0" borderId="0" xfId="10" applyNumberFormat="1" applyFont="1" applyAlignment="1">
      <alignment horizontal="right"/>
    </xf>
    <xf numFmtId="171" fontId="0" fillId="0" borderId="0" xfId="0" applyAlignment="1">
      <alignment wrapText="1"/>
    </xf>
    <xf numFmtId="179" fontId="33" fillId="0" borderId="0" xfId="0" applyNumberFormat="1" applyFont="1"/>
    <xf numFmtId="171" fontId="34" fillId="0" borderId="0" xfId="25" applyFont="1" applyFill="1"/>
    <xf numFmtId="9" fontId="34" fillId="0" borderId="0" xfId="8" applyFont="1" applyFill="1"/>
    <xf numFmtId="172" fontId="5" fillId="0" borderId="0" xfId="25" applyNumberFormat="1" applyFont="1" applyFill="1" applyAlignment="1">
      <alignment horizontal="right"/>
    </xf>
    <xf numFmtId="43" fontId="5" fillId="0" borderId="0" xfId="25" applyNumberFormat="1" applyFont="1" applyFill="1"/>
    <xf numFmtId="9" fontId="34" fillId="0" borderId="0" xfId="25" applyNumberFormat="1" applyFont="1" applyFill="1"/>
    <xf numFmtId="179" fontId="30" fillId="0" borderId="0" xfId="0" applyNumberFormat="1" applyFont="1" applyFill="1"/>
    <xf numFmtId="174" fontId="30" fillId="0" borderId="0" xfId="8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71" fontId="27" fillId="0" borderId="6" xfId="0" applyFont="1" applyBorder="1" applyAlignment="1">
      <alignment horizontal="center" wrapText="1"/>
    </xf>
    <xf numFmtId="171" fontId="26" fillId="0" borderId="6" xfId="0" applyFont="1" applyFill="1" applyBorder="1" applyAlignment="1">
      <alignment horizontal="center" wrapText="1"/>
    </xf>
    <xf numFmtId="167" fontId="5" fillId="6" borderId="0" xfId="25" applyNumberFormat="1" applyFont="1" applyFill="1"/>
    <xf numFmtId="171" fontId="0" fillId="0" borderId="0" xfId="0" applyAlignment="1">
      <alignment wrapText="1"/>
    </xf>
    <xf numFmtId="8" fontId="5" fillId="0" borderId="0" xfId="8" applyNumberFormat="1" applyFont="1" applyFill="1"/>
    <xf numFmtId="171" fontId="0" fillId="0" borderId="0" xfId="0" applyAlignment="1">
      <alignment wrapText="1"/>
    </xf>
    <xf numFmtId="183" fontId="0" fillId="0" borderId="0" xfId="1" applyNumberFormat="1" applyFont="1"/>
    <xf numFmtId="171" fontId="0" fillId="11" borderId="0" xfId="0" applyFill="1" applyAlignment="1">
      <alignment wrapText="1"/>
    </xf>
    <xf numFmtId="167" fontId="23" fillId="0" borderId="0" xfId="8" applyNumberFormat="1" applyFont="1" applyFill="1" applyAlignment="1">
      <alignment wrapText="1"/>
    </xf>
    <xf numFmtId="171" fontId="15" fillId="0" borderId="7" xfId="23" applyFont="1" applyFill="1" applyBorder="1" applyAlignment="1">
      <alignment horizontal="center" wrapText="1"/>
    </xf>
    <xf numFmtId="171" fontId="4" fillId="0" borderId="0" xfId="0" applyFont="1" applyAlignment="1">
      <alignment wrapText="1"/>
    </xf>
    <xf numFmtId="171" fontId="5" fillId="0" borderId="0" xfId="25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3" fontId="5" fillId="0" borderId="0" xfId="0" applyNumberFormat="1" applyFont="1" applyFill="1"/>
    <xf numFmtId="171" fontId="0" fillId="0" borderId="0" xfId="0" applyAlignment="1">
      <alignment wrapText="1"/>
    </xf>
    <xf numFmtId="174" fontId="5" fillId="0" borderId="0" xfId="8" applyNumberFormat="1" applyFont="1" applyFill="1"/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5" fillId="0" borderId="0" xfId="0" applyFont="1" applyFill="1" applyAlignment="1">
      <alignment horizontal="centerContinuous"/>
    </xf>
    <xf numFmtId="171" fontId="36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5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6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7" fillId="0" borderId="0" xfId="0" applyNumberFormat="1" applyFont="1" applyFill="1" applyAlignment="1">
      <alignment horizontal="center"/>
    </xf>
    <xf numFmtId="8" fontId="37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184" fontId="3" fillId="0" borderId="0" xfId="10" applyNumberFormat="1" applyFont="1"/>
    <xf numFmtId="171" fontId="5" fillId="0" borderId="0" xfId="0" applyFont="1" applyFill="1" applyAlignment="1">
      <alignment horizontal="center" vertical="top"/>
    </xf>
    <xf numFmtId="171" fontId="5" fillId="0" borderId="0" xfId="0" applyFont="1" applyFill="1" applyAlignment="1">
      <alignment horizontal="center"/>
    </xf>
    <xf numFmtId="165" fontId="5" fillId="0" borderId="0" xfId="25" applyNumberFormat="1" applyFont="1" applyFill="1" applyAlignment="1">
      <alignment horizontal="right" wrapText="1"/>
    </xf>
    <xf numFmtId="171" fontId="0" fillId="0" borderId="0" xfId="0" applyAlignment="1">
      <alignment wrapText="1"/>
    </xf>
  </cellXfs>
  <cellStyles count="31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30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voided%20Cost%20-%202018\349%20-%20UT%20Compliance%202018Q3%20-%20UT%20-%202018%20Dec\sch%2038%20filing%20package\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26%20-%20Electron%20-%20UT%20-%202020%20Apr\DR%202020%2008%2013\Elektron%20Solar%20Jul%202019\33%20-%20Elektron%20Solar%20-%201a%20-%20GRID%20AC%20Study%20CONF%20_2019%2007%2015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26%20-%20Electron%20-%20UT%20-%202020%20Apr\DR%202020%2008%2013\Elektron%20Solar%20Jul%202019\33%20-%20Elektron%20Solar%20-%201b%20-%20GRID%20AC%20Study%20CONF%20_2019%2007%201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tah\Ut%20AC%202017%20Apr%20-%20Sch%2037%20Update\Sent%20Out\Public%20Workpapers\17-035-T07%20RMP%20Wkpr%20-%20Avoided%20Cost%20Study-Solar%20T%2005-30-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tah\Ut%20AC%202013%20May%20-%20Sch%2037%20Update\Scenario\Preliminary%20and%20Draft%20Versions\UT%20Sch%2037%202013%20-%202a%20-%20L&amp;R%20%20Study%20_2013%2005%202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regon\OR%20AC%202016%20Jan%20-%20Sch%2037\Scenario\OR%20AC%20Sch%2037%20-%20AC%20%20Study_s1_Update_(OFPC1501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tah\Ut%20AC%202015%20Apr%20-%20Sch%2037%20Update\Sent%20out%202015%2004%2030%20(filing%20date)\UT%20Sch%2037%202015%20-%20Appendix%201%20-%20AC%20Study%20_2015%2004%2027_Propos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2022</v>
          </cell>
          <cell r="C7">
            <v>18.475967206745779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18.475967206763904</v>
          </cell>
        </row>
        <row r="8">
          <cell r="B8">
            <v>2023</v>
          </cell>
          <cell r="C8">
            <v>18.819038214465767</v>
          </cell>
          <cell r="D8">
            <v>17.761210129205466</v>
          </cell>
          <cell r="E8">
            <v>15.606268952829696</v>
          </cell>
          <cell r="F8">
            <v>15.365333266424514</v>
          </cell>
          <cell r="G8">
            <v>13.409582580750733</v>
          </cell>
          <cell r="H8">
            <v>14.586015881203448</v>
          </cell>
          <cell r="I8">
            <v>18.923676070327321</v>
          </cell>
          <cell r="J8">
            <v>32.960341440043415</v>
          </cell>
          <cell r="K8">
            <v>20.818059502317151</v>
          </cell>
          <cell r="L8">
            <v>16.512235374302918</v>
          </cell>
          <cell r="M8">
            <v>16.483622525907268</v>
          </cell>
          <cell r="N8">
            <v>17.08531970456864</v>
          </cell>
          <cell r="O8">
            <v>18.923974728557816</v>
          </cell>
        </row>
        <row r="9">
          <cell r="B9">
            <v>2024</v>
          </cell>
          <cell r="C9">
            <v>20.729927020399636</v>
          </cell>
          <cell r="D9">
            <v>18.234491620687042</v>
          </cell>
          <cell r="E9">
            <v>16.958520630844017</v>
          </cell>
          <cell r="F9">
            <v>14.641821046901924</v>
          </cell>
          <cell r="G9">
            <v>13.192040218561848</v>
          </cell>
          <cell r="H9">
            <v>15.368004933660114</v>
          </cell>
          <cell r="I9">
            <v>20.161809756247727</v>
          </cell>
          <cell r="J9">
            <v>35.834585424955264</v>
          </cell>
          <cell r="K9">
            <v>29.483251553728849</v>
          </cell>
          <cell r="L9">
            <v>20.396802223357625</v>
          </cell>
          <cell r="M9">
            <v>15.3117582713265</v>
          </cell>
          <cell r="N9">
            <v>17.832685561320424</v>
          </cell>
          <cell r="O9">
            <v>19.674482628094548</v>
          </cell>
        </row>
        <row r="10">
          <cell r="B10">
            <v>2025</v>
          </cell>
          <cell r="C10">
            <v>22.769666852775774</v>
          </cell>
          <cell r="D10">
            <v>19.388419188343967</v>
          </cell>
          <cell r="E10">
            <v>18.232013911625348</v>
          </cell>
          <cell r="F10">
            <v>15.962249626874597</v>
          </cell>
          <cell r="G10">
            <v>15.252792980631646</v>
          </cell>
          <cell r="H10">
            <v>16.432862226904692</v>
          </cell>
          <cell r="I10">
            <v>21.343092991722095</v>
          </cell>
          <cell r="J10">
            <v>38.974221734327735</v>
          </cell>
          <cell r="K10">
            <v>32.645161436836062</v>
          </cell>
          <cell r="L10">
            <v>21.729019915362038</v>
          </cell>
          <cell r="M10">
            <v>20.390024654433518</v>
          </cell>
          <cell r="N10">
            <v>18.919398159845361</v>
          </cell>
          <cell r="O10">
            <v>20.25742440459333</v>
          </cell>
        </row>
        <row r="11">
          <cell r="B11">
            <v>2026</v>
          </cell>
          <cell r="C11">
            <v>22.352192295213989</v>
          </cell>
          <cell r="D11">
            <v>19.677396940182891</v>
          </cell>
          <cell r="E11">
            <v>18.883411245891718</v>
          </cell>
          <cell r="F11">
            <v>15.79631301305899</v>
          </cell>
          <cell r="G11">
            <v>15.654268243539459</v>
          </cell>
          <cell r="H11">
            <v>16.864702077168687</v>
          </cell>
          <cell r="I11">
            <v>22.586560365412453</v>
          </cell>
          <cell r="J11">
            <v>42.433152240465624</v>
          </cell>
          <cell r="K11">
            <v>22.863699920684631</v>
          </cell>
          <cell r="L11">
            <v>20.94604814746052</v>
          </cell>
          <cell r="M11">
            <v>20.51422398663669</v>
          </cell>
          <cell r="N11">
            <v>19.483738967496809</v>
          </cell>
          <cell r="O11">
            <v>21.134650617944885</v>
          </cell>
        </row>
        <row r="12">
          <cell r="B12">
            <v>2027</v>
          </cell>
          <cell r="C12">
            <v>23.818057366953809</v>
          </cell>
          <cell r="D12">
            <v>20.232949365558348</v>
          </cell>
          <cell r="E12">
            <v>19.626543585483553</v>
          </cell>
          <cell r="F12">
            <v>17.135699214706619</v>
          </cell>
          <cell r="G12">
            <v>15.901765763972088</v>
          </cell>
          <cell r="H12">
            <v>16.899064809706594</v>
          </cell>
          <cell r="I12">
            <v>24.12080234613591</v>
          </cell>
          <cell r="J12">
            <v>40.570534860980253</v>
          </cell>
          <cell r="K12">
            <v>32.83754266904112</v>
          </cell>
          <cell r="L12">
            <v>21.657242279213385</v>
          </cell>
          <cell r="M12">
            <v>20.952897653128826</v>
          </cell>
          <cell r="N12">
            <v>20.503959296416529</v>
          </cell>
          <cell r="O12">
            <v>22.048926219133357</v>
          </cell>
        </row>
        <row r="13">
          <cell r="B13">
            <v>2028</v>
          </cell>
          <cell r="C13">
            <v>27.496695296667767</v>
          </cell>
          <cell r="D13">
            <v>20.611529871700984</v>
          </cell>
          <cell r="E13">
            <v>20.181866122993728</v>
          </cell>
          <cell r="F13">
            <v>18.076955292398601</v>
          </cell>
          <cell r="G13">
            <v>16.696745270338536</v>
          </cell>
          <cell r="H13">
            <v>18.910378444138424</v>
          </cell>
          <cell r="I13">
            <v>24.550490243502402</v>
          </cell>
          <cell r="J13">
            <v>54.580160134038991</v>
          </cell>
          <cell r="K13">
            <v>43.086704161643027</v>
          </cell>
          <cell r="L13">
            <v>23.261046507019415</v>
          </cell>
          <cell r="M13">
            <v>21.874542663672401</v>
          </cell>
          <cell r="N13">
            <v>21.182508670692453</v>
          </cell>
          <cell r="O13">
            <v>24.553253189088736</v>
          </cell>
        </row>
        <row r="14">
          <cell r="B14">
            <v>2029</v>
          </cell>
          <cell r="C14">
            <v>31.786316149655178</v>
          </cell>
          <cell r="D14">
            <v>23.513840519241132</v>
          </cell>
          <cell r="E14">
            <v>22.315987197956964</v>
          </cell>
          <cell r="F14">
            <v>18.209321864361243</v>
          </cell>
          <cell r="G14">
            <v>18.545029402304387</v>
          </cell>
          <cell r="H14">
            <v>20.181008887268828</v>
          </cell>
          <cell r="I14">
            <v>26.826633200323641</v>
          </cell>
          <cell r="J14">
            <v>66.432275875089744</v>
          </cell>
          <cell r="K14">
            <v>54.089813085778303</v>
          </cell>
          <cell r="L14">
            <v>26.650956810037997</v>
          </cell>
          <cell r="M14">
            <v>22.853521522662906</v>
          </cell>
          <cell r="N14">
            <v>23.815867701598741</v>
          </cell>
          <cell r="O14">
            <v>30.063001550831689</v>
          </cell>
        </row>
        <row r="15">
          <cell r="B15">
            <v>2030</v>
          </cell>
          <cell r="C15">
            <v>36.303334247234616</v>
          </cell>
          <cell r="D15">
            <v>25.063946233385799</v>
          </cell>
          <cell r="E15">
            <v>23.615992948281999</v>
          </cell>
          <cell r="F15">
            <v>19.878759549892763</v>
          </cell>
          <cell r="G15">
            <v>18.926854275253977</v>
          </cell>
          <cell r="H15">
            <v>19.900635831275043</v>
          </cell>
          <cell r="I15">
            <v>28.662403315630378</v>
          </cell>
          <cell r="J15">
            <v>87.875411160412625</v>
          </cell>
          <cell r="K15">
            <v>61.335690379250074</v>
          </cell>
          <cell r="L15">
            <v>28.856743009908815</v>
          </cell>
          <cell r="M15">
            <v>24.458605924283223</v>
          </cell>
          <cell r="N15">
            <v>25.563435041548701</v>
          </cell>
          <cell r="O15">
            <v>33.941721666515861</v>
          </cell>
        </row>
        <row r="16">
          <cell r="B16">
            <v>2031</v>
          </cell>
          <cell r="C16">
            <v>38.212773587444012</v>
          </cell>
          <cell r="D16">
            <v>26.983186138211558</v>
          </cell>
          <cell r="E16">
            <v>24.901526575041817</v>
          </cell>
          <cell r="F16">
            <v>21.213501516580944</v>
          </cell>
          <cell r="G16">
            <v>19.810074475993293</v>
          </cell>
          <cell r="H16">
            <v>21.262107440871535</v>
          </cell>
          <cell r="I16">
            <v>29.737959449582277</v>
          </cell>
          <cell r="J16">
            <v>90.489443272419436</v>
          </cell>
          <cell r="K16">
            <v>65.980155717663052</v>
          </cell>
          <cell r="L16">
            <v>31.707426425137793</v>
          </cell>
          <cell r="M16">
            <v>26.028787984296645</v>
          </cell>
          <cell r="N16">
            <v>26.241068650470652</v>
          </cell>
          <cell r="O16">
            <v>34.133577515199796</v>
          </cell>
        </row>
        <row r="17">
          <cell r="B17">
            <v>2032</v>
          </cell>
          <cell r="C17">
            <v>40.085267735724649</v>
          </cell>
          <cell r="D17">
            <v>26.482831155202625</v>
          </cell>
          <cell r="E17">
            <v>25.291730137794087</v>
          </cell>
          <cell r="F17">
            <v>22.012498851575067</v>
          </cell>
          <cell r="G17">
            <v>21.407100681805339</v>
          </cell>
          <cell r="H17">
            <v>22.246371570931036</v>
          </cell>
          <cell r="I17">
            <v>33.322955702245949</v>
          </cell>
          <cell r="J17">
            <v>97.374781606750815</v>
          </cell>
          <cell r="K17">
            <v>67.210443352261109</v>
          </cell>
          <cell r="L17">
            <v>31.697990960206756</v>
          </cell>
          <cell r="M17">
            <v>27.005403305754573</v>
          </cell>
          <cell r="N17">
            <v>27.363085640615459</v>
          </cell>
          <cell r="O17">
            <v>35.683107628454785</v>
          </cell>
        </row>
        <row r="18">
          <cell r="B18">
            <v>2033</v>
          </cell>
          <cell r="C18">
            <v>38.103115949646202</v>
          </cell>
          <cell r="D18">
            <v>22.945879859251399</v>
          </cell>
          <cell r="E18">
            <v>19.679675191493903</v>
          </cell>
          <cell r="F18">
            <v>18.869774128612153</v>
          </cell>
          <cell r="G18">
            <v>16.214965708121699</v>
          </cell>
          <cell r="H18">
            <v>17.695416946289505</v>
          </cell>
          <cell r="I18">
            <v>29.241173003580624</v>
          </cell>
          <cell r="J18">
            <v>109.13545585780378</v>
          </cell>
          <cell r="K18">
            <v>65.796065128096416</v>
          </cell>
          <cell r="L18">
            <v>26.254903456628785</v>
          </cell>
          <cell r="M18">
            <v>22.666084500011038</v>
          </cell>
          <cell r="N18">
            <v>23.609778211216661</v>
          </cell>
          <cell r="O18">
            <v>33.658208715206918</v>
          </cell>
        </row>
        <row r="19">
          <cell r="B19">
            <v>2034</v>
          </cell>
          <cell r="C19">
            <v>40.297495617072698</v>
          </cell>
          <cell r="D19">
            <v>25.393516547279987</v>
          </cell>
          <cell r="E19">
            <v>21.655887243340235</v>
          </cell>
          <cell r="F19">
            <v>19.999883824493949</v>
          </cell>
          <cell r="G19">
            <v>17.393815652106436</v>
          </cell>
          <cell r="H19">
            <v>17.437594624135503</v>
          </cell>
          <cell r="I19">
            <v>30.083612346070069</v>
          </cell>
          <cell r="J19">
            <v>115.49817095918519</v>
          </cell>
          <cell r="K19">
            <v>71.504274680708392</v>
          </cell>
          <cell r="L19">
            <v>27.42984185443666</v>
          </cell>
          <cell r="M19">
            <v>23.280530801560996</v>
          </cell>
          <cell r="N19">
            <v>25.090292901275994</v>
          </cell>
          <cell r="O19">
            <v>34.951164924160359</v>
          </cell>
        </row>
        <row r="20">
          <cell r="B20">
            <v>2035</v>
          </cell>
          <cell r="C20">
            <v>44.679000974723159</v>
          </cell>
          <cell r="D20">
            <v>25.661422712546226</v>
          </cell>
          <cell r="E20">
            <v>23.169092809048365</v>
          </cell>
          <cell r="F20">
            <v>20.533392405190796</v>
          </cell>
          <cell r="G20">
            <v>18.806166072240053</v>
          </cell>
          <cell r="H20">
            <v>18.889968476836092</v>
          </cell>
          <cell r="I20">
            <v>30.367082418317697</v>
          </cell>
          <cell r="J20">
            <v>115.76506930250883</v>
          </cell>
          <cell r="K20">
            <v>92.135910680388491</v>
          </cell>
          <cell r="L20">
            <v>30.038810981657253</v>
          </cell>
          <cell r="M20">
            <v>24.421662541075321</v>
          </cell>
          <cell r="N20">
            <v>25.553715852377358</v>
          </cell>
          <cell r="O20">
            <v>68.203033338609941</v>
          </cell>
        </row>
        <row r="21">
          <cell r="B21">
            <v>2036</v>
          </cell>
          <cell r="C21">
            <v>47.86808482663605</v>
          </cell>
          <cell r="D21">
            <v>26.544508799433732</v>
          </cell>
          <cell r="E21">
            <v>24.552767465336224</v>
          </cell>
          <cell r="F21">
            <v>21.301227453349735</v>
          </cell>
          <cell r="G21">
            <v>18.466024873804397</v>
          </cell>
          <cell r="H21">
            <v>20.032619587949611</v>
          </cell>
          <cell r="I21">
            <v>33.34755137169973</v>
          </cell>
          <cell r="J21">
            <v>131.02631993125937</v>
          </cell>
          <cell r="K21">
            <v>84.952552199122067</v>
          </cell>
          <cell r="L21">
            <v>36.751257338147596</v>
          </cell>
          <cell r="M21">
            <v>29.635670446588591</v>
          </cell>
          <cell r="N21">
            <v>29.844242377225484</v>
          </cell>
          <cell r="O21">
            <v>76.813804740041817</v>
          </cell>
        </row>
        <row r="22">
          <cell r="B22">
            <v>2037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2038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2039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</sheetData>
      <sheetData sheetId="4"/>
      <sheetData sheetId="5"/>
      <sheetData sheetId="6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2022-2031</v>
          </cell>
          <cell r="F3">
            <v>44562</v>
          </cell>
          <cell r="G3">
            <v>44593</v>
          </cell>
          <cell r="H3">
            <v>44621</v>
          </cell>
          <cell r="I3">
            <v>44652</v>
          </cell>
          <cell r="J3">
            <v>44682</v>
          </cell>
          <cell r="K3">
            <v>44713</v>
          </cell>
          <cell r="L3">
            <v>44743</v>
          </cell>
          <cell r="M3">
            <v>44774</v>
          </cell>
          <cell r="N3">
            <v>44805</v>
          </cell>
          <cell r="O3">
            <v>44835</v>
          </cell>
          <cell r="P3">
            <v>44866</v>
          </cell>
          <cell r="Q3">
            <v>44896</v>
          </cell>
          <cell r="R3">
            <v>2023</v>
          </cell>
          <cell r="S3">
            <v>44927</v>
          </cell>
          <cell r="T3">
            <v>44958</v>
          </cell>
          <cell r="U3">
            <v>44986</v>
          </cell>
          <cell r="V3">
            <v>45017</v>
          </cell>
          <cell r="W3">
            <v>45047</v>
          </cell>
          <cell r="X3">
            <v>45078</v>
          </cell>
          <cell r="Y3">
            <v>45108</v>
          </cell>
          <cell r="Z3">
            <v>45139</v>
          </cell>
          <cell r="AA3">
            <v>45170</v>
          </cell>
          <cell r="AB3">
            <v>45200</v>
          </cell>
          <cell r="AC3">
            <v>45231</v>
          </cell>
          <cell r="AD3">
            <v>45261</v>
          </cell>
          <cell r="AE3">
            <v>2024</v>
          </cell>
          <cell r="AF3">
            <v>45292</v>
          </cell>
          <cell r="AG3">
            <v>45323</v>
          </cell>
          <cell r="AH3">
            <v>45352</v>
          </cell>
          <cell r="AI3">
            <v>45383</v>
          </cell>
          <cell r="AJ3">
            <v>45413</v>
          </cell>
          <cell r="AK3">
            <v>45444</v>
          </cell>
          <cell r="AL3">
            <v>45474</v>
          </cell>
          <cell r="AM3">
            <v>45505</v>
          </cell>
          <cell r="AN3">
            <v>45536</v>
          </cell>
          <cell r="AO3">
            <v>45566</v>
          </cell>
          <cell r="AP3">
            <v>45597</v>
          </cell>
          <cell r="AQ3">
            <v>45627</v>
          </cell>
          <cell r="AR3">
            <v>2025</v>
          </cell>
          <cell r="AS3">
            <v>45658</v>
          </cell>
          <cell r="AT3">
            <v>45689</v>
          </cell>
          <cell r="AU3">
            <v>45717</v>
          </cell>
          <cell r="AV3">
            <v>45748</v>
          </cell>
          <cell r="AW3">
            <v>45778</v>
          </cell>
          <cell r="AX3">
            <v>45809</v>
          </cell>
          <cell r="AY3">
            <v>45839</v>
          </cell>
          <cell r="AZ3">
            <v>45870</v>
          </cell>
          <cell r="BA3">
            <v>45901</v>
          </cell>
          <cell r="BB3">
            <v>45931</v>
          </cell>
          <cell r="BC3">
            <v>45962</v>
          </cell>
          <cell r="BD3">
            <v>45992</v>
          </cell>
          <cell r="BE3">
            <v>2026</v>
          </cell>
          <cell r="BF3">
            <v>46023</v>
          </cell>
          <cell r="BG3">
            <v>46054</v>
          </cell>
          <cell r="BH3">
            <v>46082</v>
          </cell>
          <cell r="BI3">
            <v>46113</v>
          </cell>
          <cell r="BJ3">
            <v>46143</v>
          </cell>
          <cell r="BK3">
            <v>46174</v>
          </cell>
          <cell r="BL3">
            <v>46204</v>
          </cell>
          <cell r="BM3">
            <v>46235</v>
          </cell>
          <cell r="BN3">
            <v>46266</v>
          </cell>
          <cell r="BO3">
            <v>46296</v>
          </cell>
          <cell r="BP3">
            <v>46327</v>
          </cell>
          <cell r="BQ3">
            <v>46357</v>
          </cell>
          <cell r="BR3">
            <v>2027</v>
          </cell>
          <cell r="BS3">
            <v>46388</v>
          </cell>
          <cell r="BT3">
            <v>46419</v>
          </cell>
          <cell r="BU3">
            <v>46447</v>
          </cell>
          <cell r="BV3">
            <v>46478</v>
          </cell>
          <cell r="BW3">
            <v>46508</v>
          </cell>
          <cell r="BX3">
            <v>46539</v>
          </cell>
          <cell r="BY3">
            <v>46569</v>
          </cell>
          <cell r="BZ3">
            <v>46600</v>
          </cell>
          <cell r="CA3">
            <v>46631</v>
          </cell>
          <cell r="CB3">
            <v>46661</v>
          </cell>
          <cell r="CC3">
            <v>46692</v>
          </cell>
          <cell r="CD3">
            <v>46722</v>
          </cell>
          <cell r="CE3">
            <v>2028</v>
          </cell>
          <cell r="CF3">
            <v>46753</v>
          </cell>
          <cell r="CG3">
            <v>46784</v>
          </cell>
          <cell r="CH3">
            <v>46813</v>
          </cell>
          <cell r="CI3">
            <v>46844</v>
          </cell>
          <cell r="CJ3">
            <v>46874</v>
          </cell>
          <cell r="CK3">
            <v>46905</v>
          </cell>
          <cell r="CL3">
            <v>46935</v>
          </cell>
          <cell r="CM3">
            <v>46966</v>
          </cell>
          <cell r="CN3">
            <v>46997</v>
          </cell>
          <cell r="CO3">
            <v>47027</v>
          </cell>
          <cell r="CP3">
            <v>47058</v>
          </cell>
          <cell r="CQ3">
            <v>47088</v>
          </cell>
          <cell r="CR3">
            <v>2029</v>
          </cell>
          <cell r="CS3">
            <v>47119</v>
          </cell>
          <cell r="CT3">
            <v>47150</v>
          </cell>
          <cell r="CU3">
            <v>47178</v>
          </cell>
          <cell r="CV3">
            <v>47209</v>
          </cell>
          <cell r="CW3">
            <v>47239</v>
          </cell>
          <cell r="CX3">
            <v>47270</v>
          </cell>
          <cell r="CY3">
            <v>47300</v>
          </cell>
          <cell r="CZ3">
            <v>47331</v>
          </cell>
          <cell r="DA3">
            <v>47362</v>
          </cell>
          <cell r="DB3">
            <v>47392</v>
          </cell>
          <cell r="DC3">
            <v>47423</v>
          </cell>
          <cell r="DD3">
            <v>47453</v>
          </cell>
          <cell r="DE3">
            <v>2030</v>
          </cell>
          <cell r="DF3">
            <v>47484</v>
          </cell>
          <cell r="DG3">
            <v>47515</v>
          </cell>
          <cell r="DH3">
            <v>47543</v>
          </cell>
          <cell r="DI3">
            <v>47574</v>
          </cell>
          <cell r="DJ3">
            <v>47604</v>
          </cell>
          <cell r="DK3">
            <v>47635</v>
          </cell>
          <cell r="DL3">
            <v>47665</v>
          </cell>
          <cell r="DM3">
            <v>47696</v>
          </cell>
          <cell r="DN3">
            <v>47727</v>
          </cell>
          <cell r="DO3">
            <v>47757</v>
          </cell>
          <cell r="DP3">
            <v>47788</v>
          </cell>
          <cell r="DQ3">
            <v>47818</v>
          </cell>
          <cell r="DR3">
            <v>2031</v>
          </cell>
          <cell r="DS3">
            <v>47849</v>
          </cell>
          <cell r="DT3">
            <v>47880</v>
          </cell>
          <cell r="DU3">
            <v>47908</v>
          </cell>
          <cell r="DV3">
            <v>47939</v>
          </cell>
          <cell r="DW3">
            <v>47969</v>
          </cell>
          <cell r="DX3">
            <v>48000</v>
          </cell>
          <cell r="DY3">
            <v>48030</v>
          </cell>
          <cell r="DZ3">
            <v>48061</v>
          </cell>
          <cell r="EA3">
            <v>48092</v>
          </cell>
          <cell r="EB3">
            <v>48122</v>
          </cell>
          <cell r="EC3">
            <v>48153</v>
          </cell>
          <cell r="ED3">
            <v>48183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29147.20000000298</v>
          </cell>
          <cell r="S32">
            <v>0</v>
          </cell>
          <cell r="T32">
            <v>0</v>
          </cell>
          <cell r="U32">
            <v>5345</v>
          </cell>
          <cell r="V32">
            <v>3326</v>
          </cell>
          <cell r="W32">
            <v>1680.3999999999069</v>
          </cell>
          <cell r="X32">
            <v>2537.2000000001863</v>
          </cell>
          <cell r="Y32">
            <v>918</v>
          </cell>
          <cell r="Z32">
            <v>6572</v>
          </cell>
          <cell r="AA32">
            <v>5777.3000000000466</v>
          </cell>
          <cell r="AB32">
            <v>1587.1000000000931</v>
          </cell>
          <cell r="AC32">
            <v>825</v>
          </cell>
          <cell r="AD32">
            <v>579.20000000018626</v>
          </cell>
          <cell r="AE32">
            <v>87653.800000000745</v>
          </cell>
          <cell r="AF32">
            <v>1775.5</v>
          </cell>
          <cell r="AG32">
            <v>3964.2999999998137</v>
          </cell>
          <cell r="AH32">
            <v>11388.199999999953</v>
          </cell>
          <cell r="AI32">
            <v>8853.2999999999302</v>
          </cell>
          <cell r="AJ32">
            <v>7626.4000000000233</v>
          </cell>
          <cell r="AK32">
            <v>14441.5</v>
          </cell>
          <cell r="AL32">
            <v>19860</v>
          </cell>
          <cell r="AM32">
            <v>6845</v>
          </cell>
          <cell r="AN32">
            <v>11303.59999999986</v>
          </cell>
          <cell r="AO32">
            <v>-2551.5</v>
          </cell>
          <cell r="AP32">
            <v>1444.7999999998137</v>
          </cell>
          <cell r="AQ32">
            <v>2702.7000000001863</v>
          </cell>
          <cell r="AR32">
            <v>137548.49999999627</v>
          </cell>
          <cell r="AS32">
            <v>933.89999999990687</v>
          </cell>
          <cell r="AT32">
            <v>2909.5</v>
          </cell>
          <cell r="AU32">
            <v>10763</v>
          </cell>
          <cell r="AV32">
            <v>7023.3399999999674</v>
          </cell>
          <cell r="AW32">
            <v>19857.459999999963</v>
          </cell>
          <cell r="AX32">
            <v>9613.2000000001863</v>
          </cell>
          <cell r="AY32">
            <v>43996.5</v>
          </cell>
          <cell r="AZ32">
            <v>13920</v>
          </cell>
          <cell r="BA32">
            <v>17872.59999999986</v>
          </cell>
          <cell r="BB32">
            <v>9613.2000000001863</v>
          </cell>
          <cell r="BC32">
            <v>23.799999999813735</v>
          </cell>
          <cell r="BD32">
            <v>1022</v>
          </cell>
          <cell r="BE32">
            <v>141339.80000000075</v>
          </cell>
          <cell r="BF32">
            <v>528.79999999981374</v>
          </cell>
          <cell r="BG32">
            <v>4750.8999999999069</v>
          </cell>
          <cell r="BH32">
            <v>11823</v>
          </cell>
          <cell r="BI32">
            <v>12033.799999999814</v>
          </cell>
          <cell r="BJ32">
            <v>12552</v>
          </cell>
          <cell r="BK32">
            <v>10352.299999999814</v>
          </cell>
          <cell r="BL32">
            <v>56859</v>
          </cell>
          <cell r="BM32">
            <v>3607</v>
          </cell>
          <cell r="BN32">
            <v>19878.600000000093</v>
          </cell>
          <cell r="BO32">
            <v>7242.2999999998137</v>
          </cell>
          <cell r="BP32">
            <v>1047.4000000003725</v>
          </cell>
          <cell r="BQ32">
            <v>664.70000000018626</v>
          </cell>
          <cell r="BR32">
            <v>143985.38999999687</v>
          </cell>
          <cell r="BS32">
            <v>565.89999999990687</v>
          </cell>
          <cell r="BT32">
            <v>6176.6000000000931</v>
          </cell>
          <cell r="BU32">
            <v>15549.100000000093</v>
          </cell>
          <cell r="BV32">
            <v>8311.75</v>
          </cell>
          <cell r="BW32">
            <v>12537.439999999944</v>
          </cell>
          <cell r="BX32">
            <v>10037.799999999814</v>
          </cell>
          <cell r="BY32">
            <v>64636</v>
          </cell>
          <cell r="BZ32">
            <v>10204</v>
          </cell>
          <cell r="CA32">
            <v>12599.399999999907</v>
          </cell>
          <cell r="CB32">
            <v>2084.7000000001863</v>
          </cell>
          <cell r="CC32">
            <v>30</v>
          </cell>
          <cell r="CD32">
            <v>1252.7000000001863</v>
          </cell>
          <cell r="CE32">
            <v>178222.96000000089</v>
          </cell>
          <cell r="CF32">
            <v>376.10000000009313</v>
          </cell>
          <cell r="CG32">
            <v>1766.6999999999534</v>
          </cell>
          <cell r="CH32">
            <v>11786.600000000093</v>
          </cell>
          <cell r="CI32">
            <v>5462.2999999999302</v>
          </cell>
          <cell r="CJ32">
            <v>6616.7600000000093</v>
          </cell>
          <cell r="CK32">
            <v>13367</v>
          </cell>
          <cell r="CL32">
            <v>59032.5</v>
          </cell>
          <cell r="CM32">
            <v>45673</v>
          </cell>
          <cell r="CN32">
            <v>28393.100000000093</v>
          </cell>
          <cell r="CO32">
            <v>2399.4000000003725</v>
          </cell>
          <cell r="CP32">
            <v>977.70000000018626</v>
          </cell>
          <cell r="CQ32">
            <v>2371.7999999998137</v>
          </cell>
          <cell r="CR32">
            <v>-29190.170000001788</v>
          </cell>
          <cell r="CS32">
            <v>211.39999999990687</v>
          </cell>
          <cell r="CT32">
            <v>3947.5</v>
          </cell>
          <cell r="CU32">
            <v>16385</v>
          </cell>
          <cell r="CV32">
            <v>10701.25</v>
          </cell>
          <cell r="CW32">
            <v>6175.2799999999988</v>
          </cell>
          <cell r="CX32">
            <v>10488.5</v>
          </cell>
          <cell r="CY32">
            <v>-150993</v>
          </cell>
          <cell r="CZ32">
            <v>36949.5</v>
          </cell>
          <cell r="DA32">
            <v>20583.199999999953</v>
          </cell>
          <cell r="DB32">
            <v>5685</v>
          </cell>
          <cell r="DC32">
            <v>4441</v>
          </cell>
          <cell r="DD32">
            <v>6235.2000000001863</v>
          </cell>
          <cell r="DE32">
            <v>137472.60000000149</v>
          </cell>
          <cell r="DF32">
            <v>2157.5</v>
          </cell>
          <cell r="DG32">
            <v>6864</v>
          </cell>
          <cell r="DH32">
            <v>6340.5500000000466</v>
          </cell>
          <cell r="DI32">
            <v>6180.6899999999441</v>
          </cell>
          <cell r="DJ32">
            <v>4863.3600000000151</v>
          </cell>
          <cell r="DK32">
            <v>11922.700000000186</v>
          </cell>
          <cell r="DL32">
            <v>1507</v>
          </cell>
          <cell r="DM32">
            <v>44425.5</v>
          </cell>
          <cell r="DN32">
            <v>35046.100000000093</v>
          </cell>
          <cell r="DO32">
            <v>3577.7999999998137</v>
          </cell>
          <cell r="DP32">
            <v>7185.5999999996275</v>
          </cell>
          <cell r="DQ32">
            <v>7401.7999999998137</v>
          </cell>
          <cell r="DR32">
            <v>153661.3900000006</v>
          </cell>
          <cell r="DS32">
            <v>1186.3999999999069</v>
          </cell>
          <cell r="DT32">
            <v>2365.5</v>
          </cell>
          <cell r="DU32">
            <v>4240.6399999998976</v>
          </cell>
          <cell r="DV32">
            <v>7850.8600000000442</v>
          </cell>
          <cell r="DW32">
            <v>9062.4899999999907</v>
          </cell>
          <cell r="DX32">
            <v>20024.5</v>
          </cell>
          <cell r="DY32">
            <v>959</v>
          </cell>
          <cell r="DZ32">
            <v>55759</v>
          </cell>
          <cell r="EA32">
            <v>30600.699999999953</v>
          </cell>
          <cell r="EB32">
            <v>4595.5999999996275</v>
          </cell>
          <cell r="EC32">
            <v>4316.7000000001863</v>
          </cell>
          <cell r="ED32">
            <v>12700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9348.7000000001863</v>
          </cell>
          <cell r="R33">
            <v>130126</v>
          </cell>
          <cell r="S33">
            <v>42137.799999999814</v>
          </cell>
          <cell r="T33">
            <v>14608.400000000373</v>
          </cell>
          <cell r="U33">
            <v>12373</v>
          </cell>
          <cell r="V33">
            <v>5381.2999999998137</v>
          </cell>
          <cell r="W33">
            <v>6225.1999999999534</v>
          </cell>
          <cell r="X33">
            <v>9133.7999999998137</v>
          </cell>
          <cell r="Y33">
            <v>6393.5</v>
          </cell>
          <cell r="Z33">
            <v>0</v>
          </cell>
          <cell r="AA33">
            <v>465.5</v>
          </cell>
          <cell r="AB33">
            <v>10051</v>
          </cell>
          <cell r="AC33">
            <v>17178</v>
          </cell>
          <cell r="AD33">
            <v>6178.5</v>
          </cell>
          <cell r="AE33">
            <v>162326.39999999106</v>
          </cell>
          <cell r="AF33">
            <v>24455</v>
          </cell>
          <cell r="AG33">
            <v>11783</v>
          </cell>
          <cell r="AH33">
            <v>6686</v>
          </cell>
          <cell r="AI33">
            <v>11663.700000000186</v>
          </cell>
          <cell r="AJ33">
            <v>18071.5</v>
          </cell>
          <cell r="AK33">
            <v>7030.2000000001863</v>
          </cell>
          <cell r="AL33">
            <v>11998</v>
          </cell>
          <cell r="AM33">
            <v>20598</v>
          </cell>
          <cell r="AN33">
            <v>1295.5</v>
          </cell>
          <cell r="AO33">
            <v>22582.5</v>
          </cell>
          <cell r="AP33">
            <v>17774</v>
          </cell>
          <cell r="AQ33">
            <v>8389</v>
          </cell>
          <cell r="AR33">
            <v>190344.80000000447</v>
          </cell>
          <cell r="AS33">
            <v>28185</v>
          </cell>
          <cell r="AT33">
            <v>15081.5</v>
          </cell>
          <cell r="AU33">
            <v>12916.299999999814</v>
          </cell>
          <cell r="AV33">
            <v>17193.799999999814</v>
          </cell>
          <cell r="AW33">
            <v>18603.200000000186</v>
          </cell>
          <cell r="AX33">
            <v>5424</v>
          </cell>
          <cell r="AY33">
            <v>10353</v>
          </cell>
          <cell r="AZ33">
            <v>2652</v>
          </cell>
          <cell r="BA33">
            <v>20820.5</v>
          </cell>
          <cell r="BB33">
            <v>29333.5</v>
          </cell>
          <cell r="BC33">
            <v>24078</v>
          </cell>
          <cell r="BD33">
            <v>5704</v>
          </cell>
          <cell r="BE33">
            <v>181731.29999999702</v>
          </cell>
          <cell r="BF33">
            <v>22770</v>
          </cell>
          <cell r="BG33">
            <v>19456.5</v>
          </cell>
          <cell r="BH33">
            <v>10852</v>
          </cell>
          <cell r="BI33">
            <v>7072.7999999998137</v>
          </cell>
          <cell r="BJ33">
            <v>16803.5</v>
          </cell>
          <cell r="BK33">
            <v>9174</v>
          </cell>
          <cell r="BL33">
            <v>21418</v>
          </cell>
          <cell r="BM33">
            <v>2334</v>
          </cell>
          <cell r="BN33">
            <v>19613.5</v>
          </cell>
          <cell r="BO33">
            <v>25715</v>
          </cell>
          <cell r="BP33">
            <v>15095</v>
          </cell>
          <cell r="BQ33">
            <v>11427</v>
          </cell>
          <cell r="BR33">
            <v>164567.5</v>
          </cell>
          <cell r="BS33">
            <v>20316</v>
          </cell>
          <cell r="BT33">
            <v>22030.5</v>
          </cell>
          <cell r="BU33">
            <v>12232</v>
          </cell>
          <cell r="BV33">
            <v>6346.7000000001863</v>
          </cell>
          <cell r="BW33">
            <v>12960.799999999814</v>
          </cell>
          <cell r="BX33">
            <v>1499</v>
          </cell>
          <cell r="BY33">
            <v>10597.5</v>
          </cell>
          <cell r="BZ33">
            <v>1746</v>
          </cell>
          <cell r="CA33">
            <v>12344</v>
          </cell>
          <cell r="CB33">
            <v>29434.5</v>
          </cell>
          <cell r="CC33">
            <v>28957.5</v>
          </cell>
          <cell r="CD33">
            <v>6103</v>
          </cell>
          <cell r="CE33">
            <v>201926.59999999404</v>
          </cell>
          <cell r="CF33">
            <v>16324</v>
          </cell>
          <cell r="CG33">
            <v>11082</v>
          </cell>
          <cell r="CH33">
            <v>4853.5</v>
          </cell>
          <cell r="CI33">
            <v>15293</v>
          </cell>
          <cell r="CJ33">
            <v>19706.599999999627</v>
          </cell>
          <cell r="CK33">
            <v>3957.5</v>
          </cell>
          <cell r="CL33">
            <v>53340.5</v>
          </cell>
          <cell r="CM33">
            <v>29908</v>
          </cell>
          <cell r="CN33">
            <v>1632</v>
          </cell>
          <cell r="CO33">
            <v>30858.5</v>
          </cell>
          <cell r="CP33">
            <v>9531</v>
          </cell>
          <cell r="CQ33">
            <v>5440</v>
          </cell>
          <cell r="CR33">
            <v>303255</v>
          </cell>
          <cell r="CS33">
            <v>24584</v>
          </cell>
          <cell r="CT33">
            <v>19111.5</v>
          </cell>
          <cell r="CU33">
            <v>6351</v>
          </cell>
          <cell r="CV33">
            <v>15282</v>
          </cell>
          <cell r="CW33">
            <v>20474.799999999814</v>
          </cell>
          <cell r="CX33">
            <v>24573.700000000186</v>
          </cell>
          <cell r="CY33">
            <v>74296</v>
          </cell>
          <cell r="CZ33">
            <v>46807</v>
          </cell>
          <cell r="DA33">
            <v>11908</v>
          </cell>
          <cell r="DB33">
            <v>36413</v>
          </cell>
          <cell r="DC33">
            <v>19544.5</v>
          </cell>
          <cell r="DD33">
            <v>3909.5</v>
          </cell>
          <cell r="DE33">
            <v>217779.79999999702</v>
          </cell>
          <cell r="DF33">
            <v>25234</v>
          </cell>
          <cell r="DG33">
            <v>37068</v>
          </cell>
          <cell r="DH33">
            <v>8438.5</v>
          </cell>
          <cell r="DI33">
            <v>5513.2999999998137</v>
          </cell>
          <cell r="DJ33">
            <v>18883.5</v>
          </cell>
          <cell r="DK33">
            <v>20520</v>
          </cell>
          <cell r="DL33">
            <v>-45860</v>
          </cell>
          <cell r="DM33">
            <v>68442</v>
          </cell>
          <cell r="DN33">
            <v>15938</v>
          </cell>
          <cell r="DO33">
            <v>31459.5</v>
          </cell>
          <cell r="DP33">
            <v>24171</v>
          </cell>
          <cell r="DQ33">
            <v>7972</v>
          </cell>
          <cell r="DR33">
            <v>305786.59999999404</v>
          </cell>
          <cell r="DS33">
            <v>4394</v>
          </cell>
          <cell r="DT33">
            <v>35911.5</v>
          </cell>
          <cell r="DU33">
            <v>10583.5</v>
          </cell>
          <cell r="DV33">
            <v>14619.299999999814</v>
          </cell>
          <cell r="DW33">
            <v>32368.299999999814</v>
          </cell>
          <cell r="DX33">
            <v>20549.5</v>
          </cell>
          <cell r="DY33">
            <v>-22034.5</v>
          </cell>
          <cell r="DZ33">
            <v>102823</v>
          </cell>
          <cell r="EA33">
            <v>22850</v>
          </cell>
          <cell r="EB33">
            <v>46004</v>
          </cell>
          <cell r="EC33">
            <v>22438</v>
          </cell>
          <cell r="ED33">
            <v>15280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-19707.670000001788</v>
          </cell>
          <cell r="S34">
            <v>0</v>
          </cell>
          <cell r="T34">
            <v>51.659999999974389</v>
          </cell>
          <cell r="U34">
            <v>6412.5699999999488</v>
          </cell>
          <cell r="V34">
            <v>3700.9600000000792</v>
          </cell>
          <cell r="W34">
            <v>4692.6200000000536</v>
          </cell>
          <cell r="X34">
            <v>10390</v>
          </cell>
          <cell r="Y34">
            <v>10247.700000000186</v>
          </cell>
          <cell r="Z34">
            <v>-62296.700000000186</v>
          </cell>
          <cell r="AA34">
            <v>1637.4000000001397</v>
          </cell>
          <cell r="AB34">
            <v>4011.8000000000466</v>
          </cell>
          <cell r="AC34">
            <v>352.15999999997439</v>
          </cell>
          <cell r="AD34">
            <v>1092.1600000000035</v>
          </cell>
          <cell r="AE34">
            <v>60784.530000001192</v>
          </cell>
          <cell r="AF34">
            <v>55.090000000025611</v>
          </cell>
          <cell r="AG34">
            <v>6.8400000000256114</v>
          </cell>
          <cell r="AH34">
            <v>6068.5199999999604</v>
          </cell>
          <cell r="AI34">
            <v>3626.8600000001024</v>
          </cell>
          <cell r="AJ34">
            <v>0</v>
          </cell>
          <cell r="AK34">
            <v>10217.5</v>
          </cell>
          <cell r="AL34">
            <v>15244.299999999814</v>
          </cell>
          <cell r="AM34">
            <v>13104</v>
          </cell>
          <cell r="AN34">
            <v>9104.6000000000931</v>
          </cell>
          <cell r="AO34">
            <v>2792.1000000000931</v>
          </cell>
          <cell r="AP34">
            <v>564.71999999997206</v>
          </cell>
          <cell r="AQ34">
            <v>0</v>
          </cell>
          <cell r="AR34">
            <v>-142025.70000000112</v>
          </cell>
          <cell r="AS34">
            <v>0</v>
          </cell>
          <cell r="AT34">
            <v>226.5</v>
          </cell>
          <cell r="AU34">
            <v>6635.0999999999767</v>
          </cell>
          <cell r="AV34">
            <v>0</v>
          </cell>
          <cell r="AW34">
            <v>0</v>
          </cell>
          <cell r="AX34">
            <v>16531</v>
          </cell>
          <cell r="AY34">
            <v>-181527.79999999981</v>
          </cell>
          <cell r="AZ34">
            <v>10594.299999999814</v>
          </cell>
          <cell r="BA34">
            <v>1036.2000000001863</v>
          </cell>
          <cell r="BB34">
            <v>4479</v>
          </cell>
          <cell r="BC34">
            <v>0</v>
          </cell>
          <cell r="BD34">
            <v>0</v>
          </cell>
          <cell r="BE34">
            <v>45677.916000001132</v>
          </cell>
          <cell r="BF34">
            <v>0</v>
          </cell>
          <cell r="BG34">
            <v>521.26000000000931</v>
          </cell>
          <cell r="BH34">
            <v>4351.1399999998976</v>
          </cell>
          <cell r="BI34">
            <v>3713.4399999999441</v>
          </cell>
          <cell r="BJ34">
            <v>423.6559999999954</v>
          </cell>
          <cell r="BK34">
            <v>12986.700000000186</v>
          </cell>
          <cell r="BL34">
            <v>14881.5</v>
          </cell>
          <cell r="BM34">
            <v>-4971</v>
          </cell>
          <cell r="BN34">
            <v>9924.5999999996275</v>
          </cell>
          <cell r="BO34">
            <v>3586.6200000001118</v>
          </cell>
          <cell r="BP34">
            <v>6.5300000000279397</v>
          </cell>
          <cell r="BQ34">
            <v>253.47000000000116</v>
          </cell>
          <cell r="BR34">
            <v>87275.869000002742</v>
          </cell>
          <cell r="BS34">
            <v>0</v>
          </cell>
          <cell r="BT34">
            <v>64.599999999976717</v>
          </cell>
          <cell r="BU34">
            <v>3215</v>
          </cell>
          <cell r="BV34">
            <v>6300.3799999998882</v>
          </cell>
          <cell r="BW34">
            <v>644.9890000000014</v>
          </cell>
          <cell r="BX34">
            <v>15681.5</v>
          </cell>
          <cell r="BY34">
            <v>27288.5</v>
          </cell>
          <cell r="BZ34">
            <v>23028.5</v>
          </cell>
          <cell r="CA34">
            <v>7479.2000000001863</v>
          </cell>
          <cell r="CB34">
            <v>3267.1500000000233</v>
          </cell>
          <cell r="CC34">
            <v>298.5</v>
          </cell>
          <cell r="CD34">
            <v>7.5499999999883585</v>
          </cell>
          <cell r="CE34">
            <v>-249967.47500000522</v>
          </cell>
          <cell r="CF34">
            <v>0</v>
          </cell>
          <cell r="CG34">
            <v>747.90000000002328</v>
          </cell>
          <cell r="CH34">
            <v>5430.7999999999302</v>
          </cell>
          <cell r="CI34">
            <v>2183.3000000000466</v>
          </cell>
          <cell r="CJ34">
            <v>3648.7849999999999</v>
          </cell>
          <cell r="CK34">
            <v>3611.7999999998137</v>
          </cell>
          <cell r="CL34">
            <v>-284342</v>
          </cell>
          <cell r="CM34">
            <v>11590</v>
          </cell>
          <cell r="CN34">
            <v>7022</v>
          </cell>
          <cell r="CO34">
            <v>111.86000000010245</v>
          </cell>
          <cell r="CP34">
            <v>28.080000000016298</v>
          </cell>
          <cell r="CQ34">
            <v>0</v>
          </cell>
          <cell r="CR34">
            <v>-155611.26300000027</v>
          </cell>
          <cell r="CS34">
            <v>0</v>
          </cell>
          <cell r="CT34">
            <v>441.20000000006985</v>
          </cell>
          <cell r="CU34">
            <v>8412</v>
          </cell>
          <cell r="CV34">
            <v>6202</v>
          </cell>
          <cell r="CW34">
            <v>42.627000000000407</v>
          </cell>
          <cell r="CX34">
            <v>13712</v>
          </cell>
          <cell r="CY34">
            <v>-10332</v>
          </cell>
          <cell r="CZ34">
            <v>17751.799999999814</v>
          </cell>
          <cell r="DA34">
            <v>5632.5</v>
          </cell>
          <cell r="DB34">
            <v>5442.2999999998137</v>
          </cell>
          <cell r="DC34">
            <v>0</v>
          </cell>
          <cell r="DD34">
            <v>-202915.69</v>
          </cell>
          <cell r="DE34">
            <v>-243525.71599999443</v>
          </cell>
          <cell r="DF34">
            <v>0</v>
          </cell>
          <cell r="DG34">
            <v>2587.9000000001397</v>
          </cell>
          <cell r="DH34">
            <v>4030.7600000000093</v>
          </cell>
          <cell r="DI34">
            <v>8188.7999999999302</v>
          </cell>
          <cell r="DJ34">
            <v>2265.3239999999987</v>
          </cell>
          <cell r="DK34">
            <v>26395.799999999814</v>
          </cell>
          <cell r="DL34">
            <v>15605</v>
          </cell>
          <cell r="DM34">
            <v>12688.5</v>
          </cell>
          <cell r="DN34">
            <v>9706.4000000001397</v>
          </cell>
          <cell r="DO34">
            <v>6343.7999999998137</v>
          </cell>
          <cell r="DP34">
            <v>0</v>
          </cell>
          <cell r="DQ34">
            <v>-331338</v>
          </cell>
          <cell r="DR34">
            <v>-481023.67799999565</v>
          </cell>
          <cell r="DS34">
            <v>55.130000000004657</v>
          </cell>
          <cell r="DT34">
            <v>229.89999999990687</v>
          </cell>
          <cell r="DU34">
            <v>3610.9600000000792</v>
          </cell>
          <cell r="DV34">
            <v>3979.5599999999977</v>
          </cell>
          <cell r="DW34">
            <v>165.77199999999903</v>
          </cell>
          <cell r="DX34">
            <v>23341.799999999814</v>
          </cell>
          <cell r="DY34">
            <v>-55226</v>
          </cell>
          <cell r="DZ34">
            <v>16703.200000000186</v>
          </cell>
          <cell r="EA34">
            <v>11019.5</v>
          </cell>
          <cell r="EB34">
            <v>3015.7999999998137</v>
          </cell>
          <cell r="EC34">
            <v>160.70000000001164</v>
          </cell>
          <cell r="ED34">
            <v>-488080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2412.0999999996275</v>
          </cell>
          <cell r="R35">
            <v>48201.60000000149</v>
          </cell>
          <cell r="S35">
            <v>7867.5</v>
          </cell>
          <cell r="T35">
            <v>2095.3999999994412</v>
          </cell>
          <cell r="U35">
            <v>1248.8999999999069</v>
          </cell>
          <cell r="V35">
            <v>7464.6000000000931</v>
          </cell>
          <cell r="W35">
            <v>6668.6000000000931</v>
          </cell>
          <cell r="X35">
            <v>8697.7000000001863</v>
          </cell>
          <cell r="Y35">
            <v>8167</v>
          </cell>
          <cell r="Z35">
            <v>-17901.799999999814</v>
          </cell>
          <cell r="AA35">
            <v>13062.100000000559</v>
          </cell>
          <cell r="AB35">
            <v>3925.3999999994412</v>
          </cell>
          <cell r="AC35">
            <v>6765</v>
          </cell>
          <cell r="AD35">
            <v>141.20000000018626</v>
          </cell>
          <cell r="AE35">
            <v>88514</v>
          </cell>
          <cell r="AF35">
            <v>2199.7000000001863</v>
          </cell>
          <cell r="AG35">
            <v>4192</v>
          </cell>
          <cell r="AH35">
            <v>2210.5999999996275</v>
          </cell>
          <cell r="AI35">
            <v>4009.3999999999069</v>
          </cell>
          <cell r="AJ35">
            <v>15839.5</v>
          </cell>
          <cell r="AK35">
            <v>5385.7000000001863</v>
          </cell>
          <cell r="AL35">
            <v>16426.299999999814</v>
          </cell>
          <cell r="AM35">
            <v>7019.5</v>
          </cell>
          <cell r="AN35">
            <v>13851.399999999441</v>
          </cell>
          <cell r="AO35">
            <v>6890</v>
          </cell>
          <cell r="AP35">
            <v>9187.3999999994412</v>
          </cell>
          <cell r="AQ35">
            <v>1302.5</v>
          </cell>
          <cell r="AR35">
            <v>135675.09999999404</v>
          </cell>
          <cell r="AS35">
            <v>2246.9000000003725</v>
          </cell>
          <cell r="AT35">
            <v>4504.6999999992549</v>
          </cell>
          <cell r="AU35">
            <v>6451.4000000003725</v>
          </cell>
          <cell r="AV35">
            <v>8803.1000000000931</v>
          </cell>
          <cell r="AW35">
            <v>16603.199999999721</v>
          </cell>
          <cell r="AX35">
            <v>22726.200000000186</v>
          </cell>
          <cell r="AY35">
            <v>19581.200000000186</v>
          </cell>
          <cell r="AZ35">
            <v>5457.5</v>
          </cell>
          <cell r="BA35">
            <v>25358.199999999255</v>
          </cell>
          <cell r="BB35">
            <v>11699.700000000186</v>
          </cell>
          <cell r="BC35">
            <v>11868.700000000186</v>
          </cell>
          <cell r="BD35">
            <v>374.30000000074506</v>
          </cell>
          <cell r="BE35">
            <v>83808.29999999702</v>
          </cell>
          <cell r="BF35">
            <v>5742.2000000001863</v>
          </cell>
          <cell r="BG35">
            <v>9455.2000000001863</v>
          </cell>
          <cell r="BH35">
            <v>4045.6000000000931</v>
          </cell>
          <cell r="BI35">
            <v>8971.6000000000931</v>
          </cell>
          <cell r="BJ35">
            <v>12215.600000000559</v>
          </cell>
          <cell r="BK35">
            <v>21170.5</v>
          </cell>
          <cell r="BL35">
            <v>2656.6000000005588</v>
          </cell>
          <cell r="BM35">
            <v>-16249.599999999627</v>
          </cell>
          <cell r="BN35">
            <v>20267</v>
          </cell>
          <cell r="BO35">
            <v>12358.599999999627</v>
          </cell>
          <cell r="BP35">
            <v>2657.2999999998137</v>
          </cell>
          <cell r="BQ35">
            <v>517.70000000018626</v>
          </cell>
          <cell r="BR35">
            <v>96333.399999991059</v>
          </cell>
          <cell r="BS35">
            <v>4311</v>
          </cell>
          <cell r="BT35">
            <v>9238.5999999996275</v>
          </cell>
          <cell r="BU35">
            <v>9784.5</v>
          </cell>
          <cell r="BV35">
            <v>11474.700000000186</v>
          </cell>
          <cell r="BW35">
            <v>14270.199999999721</v>
          </cell>
          <cell r="BX35">
            <v>13693.599999999627</v>
          </cell>
          <cell r="BY35">
            <v>6109.7000000001863</v>
          </cell>
          <cell r="BZ35">
            <v>401.70000000018626</v>
          </cell>
          <cell r="CA35">
            <v>12211.799999999814</v>
          </cell>
          <cell r="CB35">
            <v>10995.5</v>
          </cell>
          <cell r="CC35">
            <v>3255.2999999998137</v>
          </cell>
          <cell r="CD35">
            <v>586.79999999981374</v>
          </cell>
          <cell r="CE35">
            <v>152209.20000000298</v>
          </cell>
          <cell r="CF35">
            <v>3347.7000000001863</v>
          </cell>
          <cell r="CG35">
            <v>4118.2999999998137</v>
          </cell>
          <cell r="CH35">
            <v>11390.600000000559</v>
          </cell>
          <cell r="CI35">
            <v>9280</v>
          </cell>
          <cell r="CJ35">
            <v>16432</v>
          </cell>
          <cell r="CK35">
            <v>10174.5</v>
          </cell>
          <cell r="CL35">
            <v>20880.200000000186</v>
          </cell>
          <cell r="CM35">
            <v>45768</v>
          </cell>
          <cell r="CN35">
            <v>14850.5</v>
          </cell>
          <cell r="CO35">
            <v>8839.2999999998137</v>
          </cell>
          <cell r="CP35">
            <v>5427.7999999998137</v>
          </cell>
          <cell r="CQ35">
            <v>1700.2999999998137</v>
          </cell>
          <cell r="CR35">
            <v>182047.89999999106</v>
          </cell>
          <cell r="CS35">
            <v>2905.7999999998137</v>
          </cell>
          <cell r="CT35">
            <v>2250.3000000007451</v>
          </cell>
          <cell r="CU35">
            <v>3787.5999999996275</v>
          </cell>
          <cell r="CV35">
            <v>11314.5</v>
          </cell>
          <cell r="CW35">
            <v>25932.800000000279</v>
          </cell>
          <cell r="CX35">
            <v>13119.699999999255</v>
          </cell>
          <cell r="CY35">
            <v>31150.599999999627</v>
          </cell>
          <cell r="CZ35">
            <v>53584.5</v>
          </cell>
          <cell r="DA35">
            <v>20067.799999999814</v>
          </cell>
          <cell r="DB35">
            <v>16011</v>
          </cell>
          <cell r="DC35">
            <v>1121.5999999996275</v>
          </cell>
          <cell r="DD35">
            <v>801.70000000018626</v>
          </cell>
          <cell r="DE35">
            <v>184450.59999999404</v>
          </cell>
          <cell r="DF35">
            <v>6580.5</v>
          </cell>
          <cell r="DG35">
            <v>8819.6999999992549</v>
          </cell>
          <cell r="DH35">
            <v>11245.5</v>
          </cell>
          <cell r="DI35">
            <v>11343.200000000186</v>
          </cell>
          <cell r="DJ35">
            <v>19893.600000000093</v>
          </cell>
          <cell r="DK35">
            <v>3587.2999999998137</v>
          </cell>
          <cell r="DL35">
            <v>-25080.400000000373</v>
          </cell>
          <cell r="DM35">
            <v>108075</v>
          </cell>
          <cell r="DN35">
            <v>19349.799999999814</v>
          </cell>
          <cell r="DO35">
            <v>13765.700000000186</v>
          </cell>
          <cell r="DP35">
            <v>6266.9000000003725</v>
          </cell>
          <cell r="DQ35">
            <v>603.79999999981374</v>
          </cell>
          <cell r="DR35">
            <v>304617.79999999702</v>
          </cell>
          <cell r="DS35">
            <v>8709</v>
          </cell>
          <cell r="DT35">
            <v>10702.5</v>
          </cell>
          <cell r="DU35">
            <v>10132.399999999907</v>
          </cell>
          <cell r="DV35">
            <v>5627.3000000002794</v>
          </cell>
          <cell r="DW35">
            <v>26275.200000000186</v>
          </cell>
          <cell r="DX35">
            <v>21179.000000000931</v>
          </cell>
          <cell r="DY35">
            <v>4315.5</v>
          </cell>
          <cell r="DZ35">
            <v>146368.40000000037</v>
          </cell>
          <cell r="EA35">
            <v>49381.599999999627</v>
          </cell>
          <cell r="EB35">
            <v>11011.799999999814</v>
          </cell>
          <cell r="EC35">
            <v>8900</v>
          </cell>
          <cell r="ED35">
            <v>2015.0999999996275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1778.8319999999367</v>
          </cell>
          <cell r="S36">
            <v>53.974000000001979</v>
          </cell>
          <cell r="T36">
            <v>147.06500000000233</v>
          </cell>
          <cell r="U36">
            <v>137.27500000000146</v>
          </cell>
          <cell r="V36">
            <v>229.84799999999814</v>
          </cell>
          <cell r="W36">
            <v>168.37899999999354</v>
          </cell>
          <cell r="X36">
            <v>9.033000000003085</v>
          </cell>
          <cell r="Y36">
            <v>693.23599999998987</v>
          </cell>
          <cell r="Z36">
            <v>0</v>
          </cell>
          <cell r="AA36">
            <v>69.885000000002037</v>
          </cell>
          <cell r="AB36">
            <v>87.122000000003027</v>
          </cell>
          <cell r="AC36">
            <v>183.01499999999942</v>
          </cell>
          <cell r="AD36">
            <v>0</v>
          </cell>
          <cell r="AE36">
            <v>1469.9419999999227</v>
          </cell>
          <cell r="AF36">
            <v>0</v>
          </cell>
          <cell r="AG36">
            <v>120.93799999999464</v>
          </cell>
          <cell r="AH36">
            <v>102.68799999999464</v>
          </cell>
          <cell r="AI36">
            <v>122.7300000000032</v>
          </cell>
          <cell r="AJ36">
            <v>241.56300000000192</v>
          </cell>
          <cell r="AK36">
            <v>83.956999999994878</v>
          </cell>
          <cell r="AL36">
            <v>252.36000000000058</v>
          </cell>
          <cell r="AM36">
            <v>171.35599999999977</v>
          </cell>
          <cell r="AN36">
            <v>142.50500000000466</v>
          </cell>
          <cell r="AO36">
            <v>91.284999999996217</v>
          </cell>
          <cell r="AP36">
            <v>140.56000000000495</v>
          </cell>
          <cell r="AQ36">
            <v>0</v>
          </cell>
          <cell r="AR36">
            <v>981.89999999990687</v>
          </cell>
          <cell r="AS36">
            <v>0</v>
          </cell>
          <cell r="AT36">
            <v>51.453000000001339</v>
          </cell>
          <cell r="AU36">
            <v>66.569999999999709</v>
          </cell>
          <cell r="AV36">
            <v>114.66399999999703</v>
          </cell>
          <cell r="AW36">
            <v>0</v>
          </cell>
          <cell r="AX36">
            <v>0</v>
          </cell>
          <cell r="AY36">
            <v>270.61000000000058</v>
          </cell>
          <cell r="AZ36">
            <v>0</v>
          </cell>
          <cell r="BA36">
            <v>341.43400000000111</v>
          </cell>
          <cell r="BB36">
            <v>93.928999999996449</v>
          </cell>
          <cell r="BC36">
            <v>43.239999999997963</v>
          </cell>
          <cell r="BD36">
            <v>0</v>
          </cell>
          <cell r="BE36">
            <v>1383.4960000001593</v>
          </cell>
          <cell r="BF36">
            <v>61.905000000006112</v>
          </cell>
          <cell r="BG36">
            <v>53.789000000004307</v>
          </cell>
          <cell r="BH36">
            <v>109.51200000000244</v>
          </cell>
          <cell r="BI36">
            <v>202.08200000000215</v>
          </cell>
          <cell r="BJ36">
            <v>218.90600000000268</v>
          </cell>
          <cell r="BK36">
            <v>0</v>
          </cell>
          <cell r="BL36">
            <v>606.76000000000931</v>
          </cell>
          <cell r="BM36">
            <v>-1.4800000000104774</v>
          </cell>
          <cell r="BN36">
            <v>36.139999999999418</v>
          </cell>
          <cell r="BO36">
            <v>51.74199999999837</v>
          </cell>
          <cell r="BP36">
            <v>44.139999999999418</v>
          </cell>
          <cell r="BQ36">
            <v>0</v>
          </cell>
          <cell r="BR36">
            <v>1095.2339999998221</v>
          </cell>
          <cell r="BS36">
            <v>52.164000000004307</v>
          </cell>
          <cell r="BT36">
            <v>30.740000000005239</v>
          </cell>
          <cell r="BU36">
            <v>169.37900000000081</v>
          </cell>
          <cell r="BV36">
            <v>166.84300000000076</v>
          </cell>
          <cell r="BW36">
            <v>243.26599999999598</v>
          </cell>
          <cell r="BX36">
            <v>37.270000000004075</v>
          </cell>
          <cell r="BY36">
            <v>0</v>
          </cell>
          <cell r="BZ36">
            <v>121.72999999998137</v>
          </cell>
          <cell r="CA36">
            <v>175.67000000001281</v>
          </cell>
          <cell r="CB36">
            <v>98.171999999998661</v>
          </cell>
          <cell r="CC36">
            <v>0</v>
          </cell>
          <cell r="CD36">
            <v>0</v>
          </cell>
          <cell r="CE36">
            <v>1976.405999999959</v>
          </cell>
          <cell r="CF36">
            <v>0</v>
          </cell>
          <cell r="CG36">
            <v>44.267999999996391</v>
          </cell>
          <cell r="CH36">
            <v>124.26100000000588</v>
          </cell>
          <cell r="CI36">
            <v>76.083999999995285</v>
          </cell>
          <cell r="CJ36">
            <v>71.565999999998894</v>
          </cell>
          <cell r="CK36">
            <v>0</v>
          </cell>
          <cell r="CL36">
            <v>506.33000000000175</v>
          </cell>
          <cell r="CM36">
            <v>988.52999999999884</v>
          </cell>
          <cell r="CN36">
            <v>111.83999999999651</v>
          </cell>
          <cell r="CO36">
            <v>0</v>
          </cell>
          <cell r="CP36">
            <v>53.527000000001863</v>
          </cell>
          <cell r="CQ36">
            <v>0</v>
          </cell>
          <cell r="CR36">
            <v>4121.4010000000708</v>
          </cell>
          <cell r="CS36">
            <v>14.309999999997672</v>
          </cell>
          <cell r="CT36">
            <v>130.85000000000582</v>
          </cell>
          <cell r="CU36">
            <v>173.77999999999884</v>
          </cell>
          <cell r="CV36">
            <v>248.34000000000378</v>
          </cell>
          <cell r="CW36">
            <v>316.43000000000029</v>
          </cell>
          <cell r="CX36">
            <v>0</v>
          </cell>
          <cell r="CY36">
            <v>1770.7250000000058</v>
          </cell>
          <cell r="CZ36">
            <v>999.19999999999709</v>
          </cell>
          <cell r="DA36">
            <v>379.06599999999162</v>
          </cell>
          <cell r="DB36">
            <v>35.610000000000582</v>
          </cell>
          <cell r="DC36">
            <v>53.089999999996508</v>
          </cell>
          <cell r="DD36">
            <v>0</v>
          </cell>
          <cell r="DE36">
            <v>3564.2819999996573</v>
          </cell>
          <cell r="DF36">
            <v>0</v>
          </cell>
          <cell r="DG36">
            <v>176.21099999999569</v>
          </cell>
          <cell r="DH36">
            <v>244.68000000000029</v>
          </cell>
          <cell r="DI36">
            <v>218.84500000000116</v>
          </cell>
          <cell r="DJ36">
            <v>266.77599999999802</v>
          </cell>
          <cell r="DK36">
            <v>56.149999999994179</v>
          </cell>
          <cell r="DL36">
            <v>283.19000000000233</v>
          </cell>
          <cell r="DM36">
            <v>1889.9000000000087</v>
          </cell>
          <cell r="DN36">
            <v>138.69999999999709</v>
          </cell>
          <cell r="DO36">
            <v>179.99000000000524</v>
          </cell>
          <cell r="DP36">
            <v>109.83999999999651</v>
          </cell>
          <cell r="DQ36">
            <v>0</v>
          </cell>
          <cell r="DR36">
            <v>3904.614000000176</v>
          </cell>
          <cell r="DS36">
            <v>0</v>
          </cell>
          <cell r="DT36">
            <v>70.813999999998487</v>
          </cell>
          <cell r="DU36">
            <v>78.394000000000233</v>
          </cell>
          <cell r="DV36">
            <v>170.53900000000431</v>
          </cell>
          <cell r="DW36">
            <v>266.23399999999674</v>
          </cell>
          <cell r="DX36">
            <v>0</v>
          </cell>
          <cell r="DY36">
            <v>161.82600000000093</v>
          </cell>
          <cell r="DZ36">
            <v>2305.5310000000027</v>
          </cell>
          <cell r="EA36">
            <v>395.11499999999069</v>
          </cell>
          <cell r="EB36">
            <v>333.6299999999901</v>
          </cell>
          <cell r="EC36">
            <v>122.53100000000268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-3548.2239400008693</v>
          </cell>
          <cell r="S38">
            <v>0</v>
          </cell>
          <cell r="T38">
            <v>0</v>
          </cell>
          <cell r="U38">
            <v>-815.7954000000027</v>
          </cell>
          <cell r="V38">
            <v>-339.86820000002626</v>
          </cell>
          <cell r="W38">
            <v>-297.70720000006258</v>
          </cell>
          <cell r="X38">
            <v>-306.3800999999512</v>
          </cell>
          <cell r="Y38">
            <v>-39.241799999959767</v>
          </cell>
          <cell r="Z38">
            <v>-305.1632999998983</v>
          </cell>
          <cell r="AA38">
            <v>-1141.003500000108</v>
          </cell>
          <cell r="AB38">
            <v>-171.80939999991097</v>
          </cell>
          <cell r="AC38">
            <v>-81.592839999997523</v>
          </cell>
          <cell r="AD38">
            <v>-49.662199999962468</v>
          </cell>
          <cell r="AE38">
            <v>-11249.453319999389</v>
          </cell>
          <cell r="AF38">
            <v>-224.5196799999103</v>
          </cell>
          <cell r="AG38">
            <v>-471.60992000001715</v>
          </cell>
          <cell r="AH38">
            <v>-1919.7297600000165</v>
          </cell>
          <cell r="AI38">
            <v>-1449.4390400000266</v>
          </cell>
          <cell r="AJ38">
            <v>-1332.4355199999409</v>
          </cell>
          <cell r="AK38">
            <v>-2175.5999999999767</v>
          </cell>
          <cell r="AL38">
            <v>-1030.8200000000652</v>
          </cell>
          <cell r="AM38">
            <v>-283.10771999997087</v>
          </cell>
          <cell r="AN38">
            <v>-1947.6799999999348</v>
          </cell>
          <cell r="AO38">
            <v>128.94432000000961</v>
          </cell>
          <cell r="AP38">
            <v>-217.54559999995399</v>
          </cell>
          <cell r="AQ38">
            <v>-325.91039999999339</v>
          </cell>
          <cell r="AR38">
            <v>-14961.512970000505</v>
          </cell>
          <cell r="AS38">
            <v>-106.77979999990202</v>
          </cell>
          <cell r="AT38">
            <v>-249.49943999998504</v>
          </cell>
          <cell r="AU38">
            <v>-1656.0181999999913</v>
          </cell>
          <cell r="AV38">
            <v>-1151.5427200000267</v>
          </cell>
          <cell r="AW38">
            <v>-3188.772590000066</v>
          </cell>
          <cell r="AX38">
            <v>-1473.5823999999557</v>
          </cell>
          <cell r="AY38">
            <v>-2694.8847000000533</v>
          </cell>
          <cell r="AZ38">
            <v>-532.47024000016972</v>
          </cell>
          <cell r="BA38">
            <v>-2861.1705599999987</v>
          </cell>
          <cell r="BB38">
            <v>-934.80280000006314</v>
          </cell>
          <cell r="BC38">
            <v>-1.6123999999836087</v>
          </cell>
          <cell r="BD38">
            <v>-110.3771200000192</v>
          </cell>
          <cell r="BE38">
            <v>-14581.591550001875</v>
          </cell>
          <cell r="BF38">
            <v>-69.278960000025108</v>
          </cell>
          <cell r="BG38">
            <v>-567.30136000004131</v>
          </cell>
          <cell r="BH38">
            <v>-1586.2166800000123</v>
          </cell>
          <cell r="BI38">
            <v>-2051.0451599999797</v>
          </cell>
          <cell r="BJ38">
            <v>-1876.0386799999978</v>
          </cell>
          <cell r="BK38">
            <v>-1306.4338499999139</v>
          </cell>
          <cell r="BL38">
            <v>-2725.5850499998778</v>
          </cell>
          <cell r="BM38">
            <v>-109.01149999978952</v>
          </cell>
          <cell r="BN38">
            <v>-3511.4524700001348</v>
          </cell>
          <cell r="BO38">
            <v>-629.82679999998072</v>
          </cell>
          <cell r="BP38">
            <v>-86.648400000005495</v>
          </cell>
          <cell r="BQ38">
            <v>-62.752639999904204</v>
          </cell>
          <cell r="BR38">
            <v>-14152.682870000601</v>
          </cell>
          <cell r="BS38">
            <v>-66.178000000072643</v>
          </cell>
          <cell r="BT38">
            <v>-580.67860000004293</v>
          </cell>
          <cell r="BU38">
            <v>-2627.8436999999685</v>
          </cell>
          <cell r="BV38">
            <v>-1586.8219999999274</v>
          </cell>
          <cell r="BW38">
            <v>-2322.7288999999873</v>
          </cell>
          <cell r="BX38">
            <v>-1443.9161800001748</v>
          </cell>
          <cell r="BY38">
            <v>-2869.4617000001017</v>
          </cell>
          <cell r="BZ38">
            <v>-406.62090000021271</v>
          </cell>
          <cell r="CA38">
            <v>-1962.1158899997827</v>
          </cell>
          <cell r="CB38">
            <v>-169.96899999998277</v>
          </cell>
          <cell r="CC38">
            <v>-2.0009999999892898</v>
          </cell>
          <cell r="CD38">
            <v>-114.34699999995064</v>
          </cell>
          <cell r="CE38">
            <v>-15863.672669999301</v>
          </cell>
          <cell r="CF38">
            <v>-49.005000000004657</v>
          </cell>
          <cell r="CG38">
            <v>-190.13939999992726</v>
          </cell>
          <cell r="CH38">
            <v>-2136.9654899999732</v>
          </cell>
          <cell r="CI38">
            <v>-965.6895600000862</v>
          </cell>
          <cell r="CJ38">
            <v>-1072.4016599999741</v>
          </cell>
          <cell r="CK38">
            <v>-1642.0226000000257</v>
          </cell>
          <cell r="CL38">
            <v>-2870.5256000000518</v>
          </cell>
          <cell r="CM38">
            <v>-1947.7757999999449</v>
          </cell>
          <cell r="CN38">
            <v>-4478.4976399999578</v>
          </cell>
          <cell r="CO38">
            <v>-204.84090000001015</v>
          </cell>
          <cell r="CP38">
            <v>-89.503919999988284</v>
          </cell>
          <cell r="CQ38">
            <v>-216.30510000011418</v>
          </cell>
          <cell r="CR38">
            <v>-8613.894640000537</v>
          </cell>
          <cell r="CS38">
            <v>-13.424639999982901</v>
          </cell>
          <cell r="CT38">
            <v>-450.9292799999821</v>
          </cell>
          <cell r="CU38">
            <v>-2501.2755200000247</v>
          </cell>
          <cell r="CV38">
            <v>-1770.8942400000524</v>
          </cell>
          <cell r="CW38">
            <v>-944.45655999984592</v>
          </cell>
          <cell r="CX38">
            <v>-1222.0374000000302</v>
          </cell>
          <cell r="CY38">
            <v>5192.5878000000957</v>
          </cell>
          <cell r="CZ38">
            <v>-1702.9547999999486</v>
          </cell>
          <cell r="DA38">
            <v>-3686.3771999999881</v>
          </cell>
          <cell r="DB38">
            <v>-491.62880000000587</v>
          </cell>
          <cell r="DC38">
            <v>-422.04320000001462</v>
          </cell>
          <cell r="DD38">
            <v>-600.46080000000075</v>
          </cell>
          <cell r="DE38">
            <v>-14745.662539999932</v>
          </cell>
          <cell r="DF38">
            <v>-173.7556999999797</v>
          </cell>
          <cell r="DG38">
            <v>-654.81050000002142</v>
          </cell>
          <cell r="DH38">
            <v>-761.45239999995101</v>
          </cell>
          <cell r="DI38">
            <v>-1007.167279999936</v>
          </cell>
          <cell r="DJ38">
            <v>-973.85918000002857</v>
          </cell>
          <cell r="DK38">
            <v>-1550.8032000001986</v>
          </cell>
          <cell r="DL38">
            <v>-359.93599999998696</v>
          </cell>
          <cell r="DM38">
            <v>-2190.6368000002112</v>
          </cell>
          <cell r="DN38">
            <v>-5362.8036800001282</v>
          </cell>
          <cell r="DO38">
            <v>-264.03900000010617</v>
          </cell>
          <cell r="DP38">
            <v>-704.81930000003194</v>
          </cell>
          <cell r="DQ38">
            <v>-741.57949999999255</v>
          </cell>
          <cell r="DR38">
            <v>-15648.752939997241</v>
          </cell>
          <cell r="DS38">
            <v>-98.94887999992352</v>
          </cell>
          <cell r="DT38">
            <v>-254.1010800000513</v>
          </cell>
          <cell r="DU38">
            <v>-650.74566000001505</v>
          </cell>
          <cell r="DV38">
            <v>-1220.1119400000898</v>
          </cell>
          <cell r="DW38">
            <v>-1506.7794000001159</v>
          </cell>
          <cell r="DX38">
            <v>-2460.2387999999337</v>
          </cell>
          <cell r="DY38">
            <v>-96.869099999777973</v>
          </cell>
          <cell r="DZ38">
            <v>-2726.8788000000641</v>
          </cell>
          <cell r="EA38">
            <v>-4763.5842000001576</v>
          </cell>
          <cell r="EB38">
            <v>-362.17019999993499</v>
          </cell>
          <cell r="EC38">
            <v>-406.10508000000846</v>
          </cell>
          <cell r="ED38">
            <v>-1102.2197999999626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11760.799999998882</v>
          </cell>
          <cell r="R41">
            <v>185997.73805999756</v>
          </cell>
          <cell r="S41">
            <v>50059.274000002071</v>
          </cell>
          <cell r="T41">
            <v>16902.525000000373</v>
          </cell>
          <cell r="U41">
            <v>24700.949599999003</v>
          </cell>
          <cell r="V41">
            <v>19762.839800000191</v>
          </cell>
          <cell r="W41">
            <v>19137.49179999996</v>
          </cell>
          <cell r="X41">
            <v>30461.352900000289</v>
          </cell>
          <cell r="Y41">
            <v>26380.194199997932</v>
          </cell>
          <cell r="Z41">
            <v>-73931.663300000131</v>
          </cell>
          <cell r="AA41">
            <v>19871.181500000879</v>
          </cell>
          <cell r="AB41">
            <v>19490.612599998713</v>
          </cell>
          <cell r="AC41">
            <v>25221.582159999758</v>
          </cell>
          <cell r="AD41">
            <v>7941.3977999985218</v>
          </cell>
          <cell r="AE41">
            <v>389499.21867999434</v>
          </cell>
          <cell r="AF41">
            <v>28260.770319998264</v>
          </cell>
          <cell r="AG41">
            <v>19595.468079999089</v>
          </cell>
          <cell r="AH41">
            <v>24536.278239999898</v>
          </cell>
          <cell r="AI41">
            <v>26826.550960000604</v>
          </cell>
          <cell r="AJ41">
            <v>40446.52748000063</v>
          </cell>
          <cell r="AK41">
            <v>34983.256999999285</v>
          </cell>
          <cell r="AL41">
            <v>62750.140000000596</v>
          </cell>
          <cell r="AM41">
            <v>47454.748279999942</v>
          </cell>
          <cell r="AN41">
            <v>33749.925000002608</v>
          </cell>
          <cell r="AO41">
            <v>29933.329319998622</v>
          </cell>
          <cell r="AP41">
            <v>28893.934399995953</v>
          </cell>
          <cell r="AQ41">
            <v>12068.289599997923</v>
          </cell>
          <cell r="AR41">
            <v>307563.08702999353</v>
          </cell>
          <cell r="AS41">
            <v>31259.020200002939</v>
          </cell>
          <cell r="AT41">
            <v>22524.15355999954</v>
          </cell>
          <cell r="AU41">
            <v>35176.351800001226</v>
          </cell>
          <cell r="AV41">
            <v>31983.361280000769</v>
          </cell>
          <cell r="AW41">
            <v>51875.087410000153</v>
          </cell>
          <cell r="AX41">
            <v>52820.817599998787</v>
          </cell>
          <cell r="AY41">
            <v>-110021.37470000237</v>
          </cell>
          <cell r="AZ41">
            <v>32091.32976000011</v>
          </cell>
          <cell r="BA41">
            <v>62567.763439999893</v>
          </cell>
          <cell r="BB41">
            <v>54284.526200003922</v>
          </cell>
          <cell r="BC41">
            <v>36012.127600003034</v>
          </cell>
          <cell r="BD41">
            <v>6989.9228800013661</v>
          </cell>
          <cell r="BE41">
            <v>439359.22045001388</v>
          </cell>
          <cell r="BF41">
            <v>29033.626040000468</v>
          </cell>
          <cell r="BG41">
            <v>33670.347640002146</v>
          </cell>
          <cell r="BH41">
            <v>29595.035320000723</v>
          </cell>
          <cell r="BI41">
            <v>29942.676840001717</v>
          </cell>
          <cell r="BJ41">
            <v>40337.623320000246</v>
          </cell>
          <cell r="BK41">
            <v>52377.066150000319</v>
          </cell>
          <cell r="BL41">
            <v>93696.274950001389</v>
          </cell>
          <cell r="BM41">
            <v>-15390.09149999544</v>
          </cell>
          <cell r="BN41">
            <v>66208.38753000088</v>
          </cell>
          <cell r="BO41">
            <v>48324.435200000182</v>
          </cell>
          <cell r="BP41">
            <v>18763.721599997953</v>
          </cell>
          <cell r="BQ41">
            <v>12800.117359999567</v>
          </cell>
          <cell r="BR41">
            <v>479104.71012994647</v>
          </cell>
          <cell r="BS41">
            <v>25178.886000003666</v>
          </cell>
          <cell r="BT41">
            <v>36960.361400000751</v>
          </cell>
          <cell r="BU41">
            <v>38322.135299997404</v>
          </cell>
          <cell r="BV41">
            <v>31013.551000000909</v>
          </cell>
          <cell r="BW41">
            <v>38333.966099999845</v>
          </cell>
          <cell r="BX41">
            <v>39505.253820000216</v>
          </cell>
          <cell r="BY41">
            <v>105762.23829999939</v>
          </cell>
          <cell r="BZ41">
            <v>35095.3090999946</v>
          </cell>
          <cell r="CA41">
            <v>42847.954110004008</v>
          </cell>
          <cell r="CB41">
            <v>45710.052999999374</v>
          </cell>
          <cell r="CC41">
            <v>32539.299000000581</v>
          </cell>
          <cell r="CD41">
            <v>7835.7030000016093</v>
          </cell>
          <cell r="CE41">
            <v>268504.01833000779</v>
          </cell>
          <cell r="CF41">
            <v>19998.795000001788</v>
          </cell>
          <cell r="CG41">
            <v>17569.028600001708</v>
          </cell>
          <cell r="CH41">
            <v>31448.795509999618</v>
          </cell>
          <cell r="CI41">
            <v>31328.994439999573</v>
          </cell>
          <cell r="CJ41">
            <v>45403.309339999221</v>
          </cell>
          <cell r="CK41">
            <v>29468.777400001884</v>
          </cell>
          <cell r="CL41">
            <v>-153452.99560000002</v>
          </cell>
          <cell r="CM41">
            <v>131979.75420000404</v>
          </cell>
          <cell r="CN41">
            <v>47530.942359998822</v>
          </cell>
          <cell r="CO41">
            <v>42004.219100002199</v>
          </cell>
          <cell r="CP41">
            <v>15928.603079997003</v>
          </cell>
          <cell r="CQ41">
            <v>9295.7949000000954</v>
          </cell>
          <cell r="CR41">
            <v>296008.97336006165</v>
          </cell>
          <cell r="CS41">
            <v>27702.085359998047</v>
          </cell>
          <cell r="CT41">
            <v>25430.420720003545</v>
          </cell>
          <cell r="CU41">
            <v>32608.104480000213</v>
          </cell>
          <cell r="CV41">
            <v>41977.195760000497</v>
          </cell>
          <cell r="CW41">
            <v>51997.480440000072</v>
          </cell>
          <cell r="CX41">
            <v>60671.862599998713</v>
          </cell>
          <cell r="CY41">
            <v>-48915.087199997157</v>
          </cell>
          <cell r="CZ41">
            <v>154389.04519999772</v>
          </cell>
          <cell r="DA41">
            <v>54884.188799995929</v>
          </cell>
          <cell r="DB41">
            <v>63095.281199999154</v>
          </cell>
          <cell r="DC41">
            <v>24738.146800000221</v>
          </cell>
          <cell r="DD41">
            <v>-192569.75079999864</v>
          </cell>
          <cell r="DE41">
            <v>284995.90346005559</v>
          </cell>
          <cell r="DF41">
            <v>33798.24430000037</v>
          </cell>
          <cell r="DG41">
            <v>54861.000500001013</v>
          </cell>
          <cell r="DH41">
            <v>29538.537599999458</v>
          </cell>
          <cell r="DI41">
            <v>30437.667719999328</v>
          </cell>
          <cell r="DJ41">
            <v>45198.700820001774</v>
          </cell>
          <cell r="DK41">
            <v>60931.146800000221</v>
          </cell>
          <cell r="DL41">
            <v>-53905.146000012755</v>
          </cell>
          <cell r="DM41">
            <v>233330.26319999993</v>
          </cell>
          <cell r="DN41">
            <v>74816.196320001036</v>
          </cell>
          <cell r="DO41">
            <v>55062.750999998301</v>
          </cell>
          <cell r="DP41">
            <v>37028.520700003952</v>
          </cell>
          <cell r="DQ41">
            <v>-316101.97949999943</v>
          </cell>
          <cell r="DR41">
            <v>271297.97306004167</v>
          </cell>
          <cell r="DS41">
            <v>14245.581120003015</v>
          </cell>
          <cell r="DT41">
            <v>49026.112920001149</v>
          </cell>
          <cell r="DU41">
            <v>27995.148340001702</v>
          </cell>
          <cell r="DV41">
            <v>31027.44705999922</v>
          </cell>
          <cell r="DW41">
            <v>66631.216599998996</v>
          </cell>
          <cell r="DX41">
            <v>82634.561200000346</v>
          </cell>
          <cell r="DY41">
            <v>-71921.043099991977</v>
          </cell>
          <cell r="DZ41">
            <v>321232.25220000371</v>
          </cell>
          <cell r="EA41">
            <v>109483.33080000058</v>
          </cell>
          <cell r="EB41">
            <v>64598.659800004214</v>
          </cell>
          <cell r="EC41">
            <v>35531.825919996947</v>
          </cell>
          <cell r="ED41">
            <v>-459187.11979999766</v>
          </cell>
        </row>
        <row r="43">
          <cell r="A43" t="str">
            <v>Total Special Sales For Resale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11760.799999998882</v>
          </cell>
          <cell r="R43">
            <v>185997.73805999756</v>
          </cell>
          <cell r="S43">
            <v>50059.274000002071</v>
          </cell>
          <cell r="T43">
            <v>16902.525000000373</v>
          </cell>
          <cell r="U43">
            <v>24700.949599999934</v>
          </cell>
          <cell r="V43">
            <v>19762.839800000191</v>
          </cell>
          <cell r="W43">
            <v>19137.491800000891</v>
          </cell>
          <cell r="X43">
            <v>30461.352900000289</v>
          </cell>
          <cell r="Y43">
            <v>26380.194199997932</v>
          </cell>
          <cell r="Z43">
            <v>-73931.663300000131</v>
          </cell>
          <cell r="AA43">
            <v>19871.181500000879</v>
          </cell>
          <cell r="AB43">
            <v>19490.612599998713</v>
          </cell>
          <cell r="AC43">
            <v>25221.582159999758</v>
          </cell>
          <cell r="AD43">
            <v>7941.3977999985218</v>
          </cell>
          <cell r="AE43">
            <v>389499.21868002415</v>
          </cell>
          <cell r="AF43">
            <v>28260.770319998264</v>
          </cell>
          <cell r="AG43">
            <v>19595.468079999089</v>
          </cell>
          <cell r="AH43">
            <v>24536.278239999898</v>
          </cell>
          <cell r="AI43">
            <v>26826.550960000604</v>
          </cell>
          <cell r="AJ43">
            <v>40446.52748000063</v>
          </cell>
          <cell r="AK43">
            <v>34983.256999999285</v>
          </cell>
          <cell r="AL43">
            <v>62750.140000000596</v>
          </cell>
          <cell r="AM43">
            <v>47454.748279999942</v>
          </cell>
          <cell r="AN43">
            <v>33749.925000002608</v>
          </cell>
          <cell r="AO43">
            <v>29933.329319998622</v>
          </cell>
          <cell r="AP43">
            <v>28893.934399995953</v>
          </cell>
          <cell r="AQ43">
            <v>12068.289599997923</v>
          </cell>
          <cell r="AR43">
            <v>307563.08702999353</v>
          </cell>
          <cell r="AS43">
            <v>31259.020200002939</v>
          </cell>
          <cell r="AT43">
            <v>22524.15355999954</v>
          </cell>
          <cell r="AU43">
            <v>35176.351800001226</v>
          </cell>
          <cell r="AV43">
            <v>31983.361280000769</v>
          </cell>
          <cell r="AW43">
            <v>51875.087410000153</v>
          </cell>
          <cell r="AX43">
            <v>52820.817599998787</v>
          </cell>
          <cell r="AY43">
            <v>-110021.37470000237</v>
          </cell>
          <cell r="AZ43">
            <v>32091.32976000011</v>
          </cell>
          <cell r="BA43">
            <v>62567.763439999893</v>
          </cell>
          <cell r="BB43">
            <v>54284.526200003922</v>
          </cell>
          <cell r="BC43">
            <v>36012.127600003034</v>
          </cell>
          <cell r="BD43">
            <v>6989.9228800013661</v>
          </cell>
          <cell r="BE43">
            <v>439359.22045001388</v>
          </cell>
          <cell r="BF43">
            <v>29033.626040000468</v>
          </cell>
          <cell r="BG43">
            <v>33670.347640002146</v>
          </cell>
          <cell r="BH43">
            <v>29595.035320000723</v>
          </cell>
          <cell r="BI43">
            <v>29942.676840001717</v>
          </cell>
          <cell r="BJ43">
            <v>40337.623320000246</v>
          </cell>
          <cell r="BK43">
            <v>52377.066150000319</v>
          </cell>
          <cell r="BL43">
            <v>93696.274950001389</v>
          </cell>
          <cell r="BM43">
            <v>-15390.09149999544</v>
          </cell>
          <cell r="BN43">
            <v>66208.38753000088</v>
          </cell>
          <cell r="BO43">
            <v>48324.435200000182</v>
          </cell>
          <cell r="BP43">
            <v>18763.721599997953</v>
          </cell>
          <cell r="BQ43">
            <v>12800.117359999567</v>
          </cell>
          <cell r="BR43">
            <v>479104.71012994647</v>
          </cell>
          <cell r="BS43">
            <v>25178.886000003666</v>
          </cell>
          <cell r="BT43">
            <v>36960.361400000751</v>
          </cell>
          <cell r="BU43">
            <v>38322.135299997404</v>
          </cell>
          <cell r="BV43">
            <v>31013.551000000909</v>
          </cell>
          <cell r="BW43">
            <v>38333.966099999845</v>
          </cell>
          <cell r="BX43">
            <v>39505.253820000216</v>
          </cell>
          <cell r="BY43">
            <v>105762.23829999939</v>
          </cell>
          <cell r="BZ43">
            <v>35095.3090999946</v>
          </cell>
          <cell r="CA43">
            <v>42847.954110004008</v>
          </cell>
          <cell r="CB43">
            <v>45710.052999999374</v>
          </cell>
          <cell r="CC43">
            <v>32539.299000000581</v>
          </cell>
          <cell r="CD43">
            <v>7835.7030000016093</v>
          </cell>
          <cell r="CE43">
            <v>268504.01833000779</v>
          </cell>
          <cell r="CF43">
            <v>19998.795000001788</v>
          </cell>
          <cell r="CG43">
            <v>17569.028600001708</v>
          </cell>
          <cell r="CH43">
            <v>31448.795509999618</v>
          </cell>
          <cell r="CI43">
            <v>31328.994439999573</v>
          </cell>
          <cell r="CJ43">
            <v>45403.309339999221</v>
          </cell>
          <cell r="CK43">
            <v>29468.777400001884</v>
          </cell>
          <cell r="CL43">
            <v>-153452.99560000002</v>
          </cell>
          <cell r="CM43">
            <v>131979.75420000404</v>
          </cell>
          <cell r="CN43">
            <v>47530.942359998822</v>
          </cell>
          <cell r="CO43">
            <v>42004.219100002199</v>
          </cell>
          <cell r="CP43">
            <v>15928.603079997003</v>
          </cell>
          <cell r="CQ43">
            <v>9295.7949000000954</v>
          </cell>
          <cell r="CR43">
            <v>296008.97336006165</v>
          </cell>
          <cell r="CS43">
            <v>27702.085359998047</v>
          </cell>
          <cell r="CT43">
            <v>25430.420720003545</v>
          </cell>
          <cell r="CU43">
            <v>32608.104480000213</v>
          </cell>
          <cell r="CV43">
            <v>41977.195760000497</v>
          </cell>
          <cell r="CW43">
            <v>51997.480440000072</v>
          </cell>
          <cell r="CX43">
            <v>60671.862599998713</v>
          </cell>
          <cell r="CY43">
            <v>-48915.087199997157</v>
          </cell>
          <cell r="CZ43">
            <v>154389.04519999772</v>
          </cell>
          <cell r="DA43">
            <v>54884.188799995929</v>
          </cell>
          <cell r="DB43">
            <v>63095.281199999154</v>
          </cell>
          <cell r="DC43">
            <v>24738.146800000221</v>
          </cell>
          <cell r="DD43">
            <v>-192569.75079999864</v>
          </cell>
          <cell r="DE43">
            <v>284995.90346005559</v>
          </cell>
          <cell r="DF43">
            <v>33798.24430000037</v>
          </cell>
          <cell r="DG43">
            <v>54861.000500001013</v>
          </cell>
          <cell r="DH43">
            <v>29538.537599999458</v>
          </cell>
          <cell r="DI43">
            <v>30437.667719999328</v>
          </cell>
          <cell r="DJ43">
            <v>45198.700820001774</v>
          </cell>
          <cell r="DK43">
            <v>60931.146800000221</v>
          </cell>
          <cell r="DL43">
            <v>-53905.146000012755</v>
          </cell>
          <cell r="DM43">
            <v>233330.26319999993</v>
          </cell>
          <cell r="DN43">
            <v>74816.196320001036</v>
          </cell>
          <cell r="DO43">
            <v>55062.750999998301</v>
          </cell>
          <cell r="DP43">
            <v>37028.520700003952</v>
          </cell>
          <cell r="DQ43">
            <v>-316101.97949999943</v>
          </cell>
          <cell r="DR43">
            <v>271297.97306004167</v>
          </cell>
          <cell r="DS43">
            <v>14245.581120003015</v>
          </cell>
          <cell r="DT43">
            <v>49026.112920001149</v>
          </cell>
          <cell r="DU43">
            <v>27995.148340001702</v>
          </cell>
          <cell r="DV43">
            <v>31027.44705999922</v>
          </cell>
          <cell r="DW43">
            <v>66631.216599998996</v>
          </cell>
          <cell r="DX43">
            <v>82634.561200000346</v>
          </cell>
          <cell r="DY43">
            <v>-71921.043099991977</v>
          </cell>
          <cell r="DZ43">
            <v>321232.25220000371</v>
          </cell>
          <cell r="EA43">
            <v>109483.33080000058</v>
          </cell>
          <cell r="EB43">
            <v>64598.659800004214</v>
          </cell>
          <cell r="EC43">
            <v>35531.825919996947</v>
          </cell>
          <cell r="ED43">
            <v>-459187.11979999766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-4630.4000000001397</v>
          </cell>
          <cell r="R186">
            <v>-116416.79040000029</v>
          </cell>
          <cell r="S186">
            <v>0</v>
          </cell>
          <cell r="T186">
            <v>0</v>
          </cell>
          <cell r="U186">
            <v>-6648.0199999999604</v>
          </cell>
          <cell r="V186">
            <v>-13680.73000000001</v>
          </cell>
          <cell r="W186">
            <v>-4078.1070000000182</v>
          </cell>
          <cell r="X186">
            <v>0</v>
          </cell>
          <cell r="Y186">
            <v>-49012.340000000084</v>
          </cell>
          <cell r="Z186">
            <v>-14128.799999999988</v>
          </cell>
          <cell r="AA186">
            <v>-15308.422599999933</v>
          </cell>
          <cell r="AB186">
            <v>-1685.9608000000298</v>
          </cell>
          <cell r="AC186">
            <v>-749.35999999998603</v>
          </cell>
          <cell r="AD186">
            <v>-11125.050000000047</v>
          </cell>
          <cell r="AE186">
            <v>-230341.07949999906</v>
          </cell>
          <cell r="AF186">
            <v>-3447.7750000000233</v>
          </cell>
          <cell r="AG186">
            <v>-11589.560000000056</v>
          </cell>
          <cell r="AH186">
            <v>-32275.979999999981</v>
          </cell>
          <cell r="AI186">
            <v>-25721.31799999997</v>
          </cell>
          <cell r="AJ186">
            <v>-22679.479999999516</v>
          </cell>
          <cell r="AK186">
            <v>-14277.158499999961</v>
          </cell>
          <cell r="AL186">
            <v>-65129.219999999972</v>
          </cell>
          <cell r="AM186">
            <v>-20962.489999999991</v>
          </cell>
          <cell r="AN186">
            <v>-23009.54700000002</v>
          </cell>
          <cell r="AO186">
            <v>-2509.795999999973</v>
          </cell>
          <cell r="AP186">
            <v>-1026.2849999999162</v>
          </cell>
          <cell r="AQ186">
            <v>-7712.4699999999721</v>
          </cell>
          <cell r="AR186">
            <v>-236172.39200000092</v>
          </cell>
          <cell r="AS186">
            <v>-3260.2199999999721</v>
          </cell>
          <cell r="AT186">
            <v>-10926.660000000149</v>
          </cell>
          <cell r="AU186">
            <v>-26382.630000000354</v>
          </cell>
          <cell r="AV186">
            <v>-29304.189999999944</v>
          </cell>
          <cell r="AW186">
            <v>-28100.700000000186</v>
          </cell>
          <cell r="AX186">
            <v>-14843.559999999998</v>
          </cell>
          <cell r="AY186">
            <v>-41415.370000000112</v>
          </cell>
          <cell r="AZ186">
            <v>-42247.010000000009</v>
          </cell>
          <cell r="BA186">
            <v>-26408.562000000151</v>
          </cell>
          <cell r="BB186">
            <v>-5991.2199999999721</v>
          </cell>
          <cell r="BC186">
            <v>-919.05999999993946</v>
          </cell>
          <cell r="BD186">
            <v>-6373.2099999999627</v>
          </cell>
          <cell r="BE186">
            <v>-251851.63400000334</v>
          </cell>
          <cell r="BF186">
            <v>-1528.3400000000838</v>
          </cell>
          <cell r="BG186">
            <v>-11277.860000000335</v>
          </cell>
          <cell r="BH186">
            <v>-23311.083999999799</v>
          </cell>
          <cell r="BI186">
            <v>-28825.5</v>
          </cell>
          <cell r="BJ186">
            <v>-29934.159999999683</v>
          </cell>
          <cell r="BK186">
            <v>-27035</v>
          </cell>
          <cell r="BL186">
            <v>-44524.419999999925</v>
          </cell>
          <cell r="BM186">
            <v>-48048.479999999981</v>
          </cell>
          <cell r="BN186">
            <v>-24718.800000000047</v>
          </cell>
          <cell r="BO186">
            <v>-6650.640000000014</v>
          </cell>
          <cell r="BP186">
            <v>-239.46000000007916</v>
          </cell>
          <cell r="BQ186">
            <v>-5757.8900000001304</v>
          </cell>
          <cell r="BR186">
            <v>-274456.30100000277</v>
          </cell>
          <cell r="BS186">
            <v>-3301.4960000000428</v>
          </cell>
          <cell r="BT186">
            <v>-10199.799999999814</v>
          </cell>
          <cell r="BU186">
            <v>-29476.879999999888</v>
          </cell>
          <cell r="BV186">
            <v>-27142.619999999646</v>
          </cell>
          <cell r="BW186">
            <v>-20584.969999999274</v>
          </cell>
          <cell r="BX186">
            <v>-19959.101000000024</v>
          </cell>
          <cell r="BY186">
            <v>-86094.84999999986</v>
          </cell>
          <cell r="BZ186">
            <v>-33417.780000000028</v>
          </cell>
          <cell r="CA186">
            <v>-28005.944000000134</v>
          </cell>
          <cell r="CB186">
            <v>-6760.9799999999814</v>
          </cell>
          <cell r="CC186">
            <v>-1357.2399999999907</v>
          </cell>
          <cell r="CD186">
            <v>-8154.6400000001304</v>
          </cell>
          <cell r="CE186">
            <v>-423540.30799999833</v>
          </cell>
          <cell r="CF186">
            <v>-1814.6530000000494</v>
          </cell>
          <cell r="CG186">
            <v>-7964</v>
          </cell>
          <cell r="CH186">
            <v>-37709.900000000373</v>
          </cell>
          <cell r="CI186">
            <v>-29706.800000000279</v>
          </cell>
          <cell r="CJ186">
            <v>-25531.419999999925</v>
          </cell>
          <cell r="CK186">
            <v>-11965.840000000026</v>
          </cell>
          <cell r="CL186">
            <v>-144422</v>
          </cell>
          <cell r="CM186">
            <v>-102987.30000000028</v>
          </cell>
          <cell r="CN186">
            <v>-36050.493999999715</v>
          </cell>
          <cell r="CO186">
            <v>-9234.9600000001956</v>
          </cell>
          <cell r="CP186">
            <v>-1578.0009999999893</v>
          </cell>
          <cell r="CQ186">
            <v>-14574.939999999944</v>
          </cell>
          <cell r="CR186">
            <v>22251.899000000209</v>
          </cell>
          <cell r="CS186">
            <v>-2157.059999999823</v>
          </cell>
          <cell r="CT186">
            <v>-6250.4959999993443</v>
          </cell>
          <cell r="CU186">
            <v>-36769.779999999329</v>
          </cell>
          <cell r="CV186">
            <v>-24814.660000000149</v>
          </cell>
          <cell r="CW186">
            <v>-16831</v>
          </cell>
          <cell r="CX186">
            <v>-25257.645000000019</v>
          </cell>
          <cell r="CY186">
            <v>350058.89999999991</v>
          </cell>
          <cell r="CZ186">
            <v>-138239</v>
          </cell>
          <cell r="DA186">
            <v>-52273.389999999665</v>
          </cell>
          <cell r="DB186">
            <v>-2719.2399999999907</v>
          </cell>
          <cell r="DC186">
            <v>-2852.5300000000279</v>
          </cell>
          <cell r="DD186">
            <v>-19642.200000000186</v>
          </cell>
          <cell r="DE186">
            <v>-310310.64199998975</v>
          </cell>
          <cell r="DF186">
            <v>-2028.4499999999534</v>
          </cell>
          <cell r="DG186">
            <v>-15835.548000000417</v>
          </cell>
          <cell r="DH186">
            <v>-17029.899999999441</v>
          </cell>
          <cell r="DI186">
            <v>-29426.479999999981</v>
          </cell>
          <cell r="DJ186">
            <v>-17596.149999999907</v>
          </cell>
          <cell r="DK186">
            <v>-24369.234000000171</v>
          </cell>
          <cell r="DL186">
            <v>-3968.2800000002608</v>
          </cell>
          <cell r="DM186">
            <v>-141542.60000000056</v>
          </cell>
          <cell r="DN186">
            <v>-19947.200000000186</v>
          </cell>
          <cell r="DO186">
            <v>-2392.7000000001863</v>
          </cell>
          <cell r="DP186">
            <v>-5842.1000000000931</v>
          </cell>
          <cell r="DQ186">
            <v>-30332</v>
          </cell>
          <cell r="DR186">
            <v>-336987.61900001019</v>
          </cell>
          <cell r="DS186">
            <v>-9322.5600000000559</v>
          </cell>
          <cell r="DT186">
            <v>-13365.183999999892</v>
          </cell>
          <cell r="DU186">
            <v>-33120.300000000745</v>
          </cell>
          <cell r="DV186">
            <v>-24925.019999999553</v>
          </cell>
          <cell r="DW186">
            <v>-27395</v>
          </cell>
          <cell r="DX186">
            <v>-25871.52500000014</v>
          </cell>
          <cell r="DY186">
            <v>-803.75</v>
          </cell>
          <cell r="DZ186">
            <v>-104999.79999999981</v>
          </cell>
          <cell r="EA186">
            <v>-59791.85999999987</v>
          </cell>
          <cell r="EB186">
            <v>-6301.3800000001211</v>
          </cell>
          <cell r="EC186">
            <v>-4300.2399999997579</v>
          </cell>
          <cell r="ED186">
            <v>-26791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-25308.600000000093</v>
          </cell>
          <cell r="R187">
            <v>-280086.40949999541</v>
          </cell>
          <cell r="S187">
            <v>-26467.5</v>
          </cell>
          <cell r="T187">
            <v>-32914.199999999953</v>
          </cell>
          <cell r="U187">
            <v>-15884.800000000047</v>
          </cell>
          <cell r="V187">
            <v>-29580</v>
          </cell>
          <cell r="W187">
            <v>-44333.449999999953</v>
          </cell>
          <cell r="X187">
            <v>-12034.860000000015</v>
          </cell>
          <cell r="Y187">
            <v>-49940.700000000012</v>
          </cell>
          <cell r="Z187">
            <v>-88.579499999999825</v>
          </cell>
          <cell r="AA187">
            <v>0</v>
          </cell>
          <cell r="AB187">
            <v>-30919.900000000023</v>
          </cell>
          <cell r="AC187">
            <v>-29284.539999999921</v>
          </cell>
          <cell r="AD187">
            <v>-8637.8799999999756</v>
          </cell>
          <cell r="AE187">
            <v>-287451.84899999946</v>
          </cell>
          <cell r="AF187">
            <v>-5995.9400000000023</v>
          </cell>
          <cell r="AG187">
            <v>-34377.850000000093</v>
          </cell>
          <cell r="AH187">
            <v>-18110</v>
          </cell>
          <cell r="AI187">
            <v>-36170.600000000093</v>
          </cell>
          <cell r="AJ187">
            <v>-75863.800000000047</v>
          </cell>
          <cell r="AK187">
            <v>-25097.48000000004</v>
          </cell>
          <cell r="AL187">
            <v>-7287.9900000000052</v>
          </cell>
          <cell r="AM187">
            <v>-7080.8689999999988</v>
          </cell>
          <cell r="AN187">
            <v>-9546.2200000000012</v>
          </cell>
          <cell r="AO187">
            <v>-17351.02999999997</v>
          </cell>
          <cell r="AP187">
            <v>-35004.310000000056</v>
          </cell>
          <cell r="AQ187">
            <v>-15565.760000000009</v>
          </cell>
          <cell r="AR187">
            <v>-273828.74499999918</v>
          </cell>
          <cell r="AS187">
            <v>-5917.5299999999988</v>
          </cell>
          <cell r="AT187">
            <v>-32123.139999999898</v>
          </cell>
          <cell r="AU187">
            <v>-21361.5</v>
          </cell>
          <cell r="AV187">
            <v>-30917.300000000047</v>
          </cell>
          <cell r="AW187">
            <v>-54580.360000000102</v>
          </cell>
          <cell r="AX187">
            <v>-6685.4800000000105</v>
          </cell>
          <cell r="AY187">
            <v>-12348.689999999944</v>
          </cell>
          <cell r="AZ187">
            <v>-15662.229999999981</v>
          </cell>
          <cell r="BA187">
            <v>-13309.604999999996</v>
          </cell>
          <cell r="BB187">
            <v>-45171.810000000056</v>
          </cell>
          <cell r="BC187">
            <v>-26679.260000000009</v>
          </cell>
          <cell r="BD187">
            <v>-9071.8399999999965</v>
          </cell>
          <cell r="BE187">
            <v>-223088.92699999828</v>
          </cell>
          <cell r="BF187">
            <v>-5355.7600000000093</v>
          </cell>
          <cell r="BG187">
            <v>-28201.739999999991</v>
          </cell>
          <cell r="BH187">
            <v>-27738.300000000047</v>
          </cell>
          <cell r="BI187">
            <v>-30325.449999999953</v>
          </cell>
          <cell r="BJ187">
            <v>-53538.199999999953</v>
          </cell>
          <cell r="BK187">
            <v>-10089.880000000005</v>
          </cell>
          <cell r="BL187">
            <v>-7196.8299999999872</v>
          </cell>
          <cell r="BM187">
            <v>-4813.4950000000026</v>
          </cell>
          <cell r="BN187">
            <v>-5663.7520000000004</v>
          </cell>
          <cell r="BO187">
            <v>-35946.119999999995</v>
          </cell>
          <cell r="BP187">
            <v>-7337.3399999999965</v>
          </cell>
          <cell r="BQ187">
            <v>-6882.0599999999977</v>
          </cell>
          <cell r="BR187">
            <v>-246992.74099999852</v>
          </cell>
          <cell r="BS187">
            <v>-5812.5</v>
          </cell>
          <cell r="BT187">
            <v>-28517.060000000056</v>
          </cell>
          <cell r="BU187">
            <v>-28559.799999999814</v>
          </cell>
          <cell r="BV187">
            <v>-38835.960000000079</v>
          </cell>
          <cell r="BW187">
            <v>-53833.90000000014</v>
          </cell>
          <cell r="BX187">
            <v>-12630</v>
          </cell>
          <cell r="BY187">
            <v>-4213.7200000000012</v>
          </cell>
          <cell r="BZ187">
            <v>-11776.440999999999</v>
          </cell>
          <cell r="CA187">
            <v>-3846.5099999999948</v>
          </cell>
          <cell r="CB187">
            <v>-33660.75</v>
          </cell>
          <cell r="CC187">
            <v>-18991.330000000016</v>
          </cell>
          <cell r="CD187">
            <v>-6314.7699999999895</v>
          </cell>
          <cell r="CE187">
            <v>-378236.94200000167</v>
          </cell>
          <cell r="CF187">
            <v>-3708.3399999999965</v>
          </cell>
          <cell r="CG187">
            <v>-27839.29999999993</v>
          </cell>
          <cell r="CH187">
            <v>-22509.799999999814</v>
          </cell>
          <cell r="CI187">
            <v>-40565.5</v>
          </cell>
          <cell r="CJ187">
            <v>-61336.600000000093</v>
          </cell>
          <cell r="CK187">
            <v>-17557.650000000023</v>
          </cell>
          <cell r="CL187">
            <v>-129203</v>
          </cell>
          <cell r="CM187">
            <v>-21634.549999999988</v>
          </cell>
          <cell r="CN187">
            <v>-2071.9919999999984</v>
          </cell>
          <cell r="CO187">
            <v>-29947.939999999944</v>
          </cell>
          <cell r="CP187">
            <v>-14882.459999999963</v>
          </cell>
          <cell r="CQ187">
            <v>-6979.8099999999977</v>
          </cell>
          <cell r="CR187">
            <v>-685151.87000000291</v>
          </cell>
          <cell r="CS187">
            <v>-9754.4400000000023</v>
          </cell>
          <cell r="CT187">
            <v>-45198.100000000093</v>
          </cell>
          <cell r="CU187">
            <v>-28957.300000000047</v>
          </cell>
          <cell r="CV187">
            <v>-43384.5</v>
          </cell>
          <cell r="CW187">
            <v>-105346</v>
          </cell>
          <cell r="CX187">
            <v>-25292.419999999984</v>
          </cell>
          <cell r="CY187">
            <v>-176752.5</v>
          </cell>
          <cell r="CZ187">
            <v>-181212.89999999991</v>
          </cell>
          <cell r="DA187">
            <v>-6100.2000000000116</v>
          </cell>
          <cell r="DB187">
            <v>-30670.70000000007</v>
          </cell>
          <cell r="DC187">
            <v>-28891.940000000002</v>
          </cell>
          <cell r="DD187">
            <v>-3590.8699999999953</v>
          </cell>
          <cell r="DE187">
            <v>-547744.12000000104</v>
          </cell>
          <cell r="DF187">
            <v>-17472.77999999997</v>
          </cell>
          <cell r="DG187">
            <v>-36053.5</v>
          </cell>
          <cell r="DH187">
            <v>-26946.5</v>
          </cell>
          <cell r="DI187">
            <v>-55847</v>
          </cell>
          <cell r="DJ187">
            <v>-104666</v>
          </cell>
          <cell r="DK187">
            <v>-51339.399999999907</v>
          </cell>
          <cell r="DL187">
            <v>119756.5</v>
          </cell>
          <cell r="DM187">
            <v>-253090.5</v>
          </cell>
          <cell r="DN187">
            <v>-17681.830000000016</v>
          </cell>
          <cell r="DO187">
            <v>-59870.5</v>
          </cell>
          <cell r="DP187">
            <v>-41028.060000000056</v>
          </cell>
          <cell r="DQ187">
            <v>-3504.5500000000466</v>
          </cell>
          <cell r="DR187">
            <v>-500333.65000000224</v>
          </cell>
          <cell r="DS187">
            <v>-31044.860000000102</v>
          </cell>
          <cell r="DT187">
            <v>-22244.800000000047</v>
          </cell>
          <cell r="DU187">
            <v>-29682</v>
          </cell>
          <cell r="DV187">
            <v>-59585.5</v>
          </cell>
          <cell r="DW187">
            <v>-98411.599999999627</v>
          </cell>
          <cell r="DX187">
            <v>-28839.560000000056</v>
          </cell>
          <cell r="DY187">
            <v>124796</v>
          </cell>
          <cell r="DZ187">
            <v>-252885.5</v>
          </cell>
          <cell r="EA187">
            <v>-25701.800000000047</v>
          </cell>
          <cell r="EB187">
            <v>-50579.75</v>
          </cell>
          <cell r="EC187">
            <v>-34207.899999999907</v>
          </cell>
          <cell r="ED187">
            <v>8053.6199999999953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-6479</v>
          </cell>
          <cell r="R188">
            <v>-1230827.6999999955</v>
          </cell>
          <cell r="S188">
            <v>-3668.5999999996275</v>
          </cell>
          <cell r="T188">
            <v>-6552</v>
          </cell>
          <cell r="U188">
            <v>-90068</v>
          </cell>
          <cell r="V188">
            <v>-112683.5</v>
          </cell>
          <cell r="W188">
            <v>-156247</v>
          </cell>
          <cell r="X188">
            <v>-118359.79999999981</v>
          </cell>
          <cell r="Y188">
            <v>-413210</v>
          </cell>
          <cell r="Z188">
            <v>-203812</v>
          </cell>
          <cell r="AA188">
            <v>-28021</v>
          </cell>
          <cell r="AB188">
            <v>-40439.299999999814</v>
          </cell>
          <cell r="AC188">
            <v>-22284</v>
          </cell>
          <cell r="AD188">
            <v>-35482.5</v>
          </cell>
          <cell r="AE188">
            <v>-1277004.299999997</v>
          </cell>
          <cell r="AF188">
            <v>-22359.5</v>
          </cell>
          <cell r="AG188">
            <v>-17867.5</v>
          </cell>
          <cell r="AH188">
            <v>-97171</v>
          </cell>
          <cell r="AI188">
            <v>-94924</v>
          </cell>
          <cell r="AJ188">
            <v>-78215</v>
          </cell>
          <cell r="AK188">
            <v>-116147.70000000019</v>
          </cell>
          <cell r="AL188">
            <v>-464375</v>
          </cell>
          <cell r="AM188">
            <v>-290933</v>
          </cell>
          <cell r="AN188">
            <v>-103265.29999999981</v>
          </cell>
          <cell r="AO188">
            <v>49173.200000000186</v>
          </cell>
          <cell r="AP188">
            <v>-24886.5</v>
          </cell>
          <cell r="AQ188">
            <v>-16033</v>
          </cell>
          <cell r="AR188">
            <v>-1148647.299999997</v>
          </cell>
          <cell r="AS188">
            <v>-21859.5</v>
          </cell>
          <cell r="AT188">
            <v>-33838.5</v>
          </cell>
          <cell r="AU188">
            <v>-98736</v>
          </cell>
          <cell r="AV188">
            <v>-131904</v>
          </cell>
          <cell r="AW188">
            <v>-74629</v>
          </cell>
          <cell r="AX188">
            <v>-121481.5</v>
          </cell>
          <cell r="AY188">
            <v>-128622</v>
          </cell>
          <cell r="AZ188">
            <v>-333191</v>
          </cell>
          <cell r="BA188">
            <v>-86436.799999999814</v>
          </cell>
          <cell r="BB188">
            <v>-76751</v>
          </cell>
          <cell r="BC188">
            <v>-23700.5</v>
          </cell>
          <cell r="BD188">
            <v>-17497.5</v>
          </cell>
          <cell r="BE188">
            <v>-1371789.099999994</v>
          </cell>
          <cell r="BF188">
            <v>-15428</v>
          </cell>
          <cell r="BG188">
            <v>-22433</v>
          </cell>
          <cell r="BH188">
            <v>-66271</v>
          </cell>
          <cell r="BI188">
            <v>-137490</v>
          </cell>
          <cell r="BJ188">
            <v>-93189</v>
          </cell>
          <cell r="BK188">
            <v>-126158.5</v>
          </cell>
          <cell r="BL188">
            <v>-639744</v>
          </cell>
          <cell r="BM188">
            <v>-81918</v>
          </cell>
          <cell r="BN188">
            <v>-62813.599999999627</v>
          </cell>
          <cell r="BO188">
            <v>-76592</v>
          </cell>
          <cell r="BP188">
            <v>-21825.5</v>
          </cell>
          <cell r="BQ188">
            <v>-27926.5</v>
          </cell>
          <cell r="BR188">
            <v>-1601953.5</v>
          </cell>
          <cell r="BS188">
            <v>-15049</v>
          </cell>
          <cell r="BT188">
            <v>-17885.5</v>
          </cell>
          <cell r="BU188">
            <v>-89503</v>
          </cell>
          <cell r="BV188">
            <v>-149631</v>
          </cell>
          <cell r="BW188">
            <v>-106559</v>
          </cell>
          <cell r="BX188">
            <v>-180040</v>
          </cell>
          <cell r="BY188">
            <v>-514044</v>
          </cell>
          <cell r="BZ188">
            <v>-318565</v>
          </cell>
          <cell r="CA188">
            <v>-63777</v>
          </cell>
          <cell r="CB188">
            <v>-75989.5</v>
          </cell>
          <cell r="CC188">
            <v>-29117.5</v>
          </cell>
          <cell r="CD188">
            <v>-41793</v>
          </cell>
          <cell r="CE188">
            <v>-487864</v>
          </cell>
          <cell r="CF188">
            <v>-18715</v>
          </cell>
          <cell r="CG188">
            <v>-27151.5</v>
          </cell>
          <cell r="CH188">
            <v>-81496</v>
          </cell>
          <cell r="CI188">
            <v>-111632</v>
          </cell>
          <cell r="CJ188">
            <v>-97427</v>
          </cell>
          <cell r="CK188">
            <v>-147731</v>
          </cell>
          <cell r="CL188">
            <v>635161</v>
          </cell>
          <cell r="CM188">
            <v>-410594</v>
          </cell>
          <cell r="CN188">
            <v>-67784</v>
          </cell>
          <cell r="CO188">
            <v>-79773</v>
          </cell>
          <cell r="CP188">
            <v>-23942.5</v>
          </cell>
          <cell r="CQ188">
            <v>-56779</v>
          </cell>
          <cell r="CR188">
            <v>-725229.5</v>
          </cell>
          <cell r="CS188">
            <v>-26917</v>
          </cell>
          <cell r="CT188">
            <v>-24547.5</v>
          </cell>
          <cell r="CU188">
            <v>-78724</v>
          </cell>
          <cell r="CV188">
            <v>-113858</v>
          </cell>
          <cell r="CW188">
            <v>-69322</v>
          </cell>
          <cell r="CX188">
            <v>-154571.5</v>
          </cell>
          <cell r="CY188">
            <v>11735</v>
          </cell>
          <cell r="CZ188">
            <v>-460408</v>
          </cell>
          <cell r="DA188">
            <v>-126496.5</v>
          </cell>
          <cell r="DB188">
            <v>-63962</v>
          </cell>
          <cell r="DC188">
            <v>-61666</v>
          </cell>
          <cell r="DD188">
            <v>443508</v>
          </cell>
          <cell r="DE188">
            <v>-997849.5</v>
          </cell>
          <cell r="DF188">
            <v>-34281</v>
          </cell>
          <cell r="DG188">
            <v>-28834.5</v>
          </cell>
          <cell r="DH188">
            <v>-130845</v>
          </cell>
          <cell r="DI188">
            <v>-133703</v>
          </cell>
          <cell r="DJ188">
            <v>-71182</v>
          </cell>
          <cell r="DK188">
            <v>-184967</v>
          </cell>
          <cell r="DL188">
            <v>-3610</v>
          </cell>
          <cell r="DM188">
            <v>-447568</v>
          </cell>
          <cell r="DN188">
            <v>-182628</v>
          </cell>
          <cell r="DO188">
            <v>-79004</v>
          </cell>
          <cell r="DP188">
            <v>-68742</v>
          </cell>
          <cell r="DQ188">
            <v>367515</v>
          </cell>
          <cell r="DR188">
            <v>-1194451</v>
          </cell>
          <cell r="DS188">
            <v>-43253</v>
          </cell>
          <cell r="DT188">
            <v>-38988</v>
          </cell>
          <cell r="DU188">
            <v>-136717</v>
          </cell>
          <cell r="DV188">
            <v>-140888</v>
          </cell>
          <cell r="DW188">
            <v>-63094</v>
          </cell>
          <cell r="DX188">
            <v>-182588</v>
          </cell>
          <cell r="DY188">
            <v>-10352</v>
          </cell>
          <cell r="DZ188">
            <v>-514152</v>
          </cell>
          <cell r="EA188">
            <v>-174861</v>
          </cell>
          <cell r="EB188">
            <v>-90932</v>
          </cell>
          <cell r="EC188">
            <v>-78257</v>
          </cell>
          <cell r="ED188">
            <v>279631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-12.899999999999636</v>
          </cell>
          <cell r="R189">
            <v>-1520.7714900000137</v>
          </cell>
          <cell r="S189">
            <v>-28.848039999999969</v>
          </cell>
          <cell r="T189">
            <v>-11.880099999999857</v>
          </cell>
          <cell r="U189">
            <v>-871.02599999999984</v>
          </cell>
          <cell r="V189">
            <v>-310.3015000000014</v>
          </cell>
          <cell r="W189">
            <v>-268.4963000000007</v>
          </cell>
          <cell r="X189">
            <v>-138.51900000000023</v>
          </cell>
          <cell r="Y189">
            <v>-236.49099999999817</v>
          </cell>
          <cell r="Z189">
            <v>785.25</v>
          </cell>
          <cell r="AA189">
            <v>-362.28000000000065</v>
          </cell>
          <cell r="AB189">
            <v>-2.6994999999997162</v>
          </cell>
          <cell r="AC189">
            <v>-75.480050000000006</v>
          </cell>
          <cell r="AD189">
            <v>0</v>
          </cell>
          <cell r="AE189">
            <v>-1824.0787699999928</v>
          </cell>
          <cell r="AF189">
            <v>0</v>
          </cell>
          <cell r="AG189">
            <v>-20.196100000000115</v>
          </cell>
          <cell r="AH189">
            <v>-100.89519999999902</v>
          </cell>
          <cell r="AI189">
            <v>-249.54690000000028</v>
          </cell>
          <cell r="AJ189">
            <v>-385.24350000000049</v>
          </cell>
          <cell r="AK189">
            <v>-96.149999999999636</v>
          </cell>
          <cell r="AL189">
            <v>-300.09000000000378</v>
          </cell>
          <cell r="AM189">
            <v>-221.21999999999753</v>
          </cell>
          <cell r="AN189">
            <v>-269.78900000000067</v>
          </cell>
          <cell r="AO189">
            <v>-78.300000000000182</v>
          </cell>
          <cell r="AP189">
            <v>-81.995999999999867</v>
          </cell>
          <cell r="AQ189">
            <v>-20.652069999999981</v>
          </cell>
          <cell r="AR189">
            <v>-3585.8565399999788</v>
          </cell>
          <cell r="AS189">
            <v>0</v>
          </cell>
          <cell r="AT189">
            <v>-121.39210000000003</v>
          </cell>
          <cell r="AU189">
            <v>-1292.6153000000013</v>
          </cell>
          <cell r="AV189">
            <v>-236.88400000000001</v>
          </cell>
          <cell r="AW189">
            <v>-116.80199999999968</v>
          </cell>
          <cell r="AX189">
            <v>-695.42910000000029</v>
          </cell>
          <cell r="AY189">
            <v>-271.97699999999895</v>
          </cell>
          <cell r="AZ189">
            <v>0</v>
          </cell>
          <cell r="BA189">
            <v>-607.18709999999919</v>
          </cell>
          <cell r="BB189">
            <v>-199.54189999999835</v>
          </cell>
          <cell r="BC189">
            <v>-44.028040000000033</v>
          </cell>
          <cell r="BD189">
            <v>0</v>
          </cell>
          <cell r="BE189">
            <v>-10202.578020000015</v>
          </cell>
          <cell r="BF189">
            <v>-67.176019999999994</v>
          </cell>
          <cell r="BG189">
            <v>-92.088600000000042</v>
          </cell>
          <cell r="BH189">
            <v>-2290.7097999999969</v>
          </cell>
          <cell r="BI189">
            <v>-1219.7882000000027</v>
          </cell>
          <cell r="BJ189">
            <v>-326.61599999999817</v>
          </cell>
          <cell r="BK189">
            <v>-740.5622000000003</v>
          </cell>
          <cell r="BL189">
            <v>-4707.2560000000012</v>
          </cell>
          <cell r="BM189">
            <v>635.9419999999991</v>
          </cell>
          <cell r="BN189">
            <v>-687.05919999999605</v>
          </cell>
          <cell r="BO189">
            <v>-677.96000000000095</v>
          </cell>
          <cell r="BP189">
            <v>0</v>
          </cell>
          <cell r="BQ189">
            <v>-29.304000000000087</v>
          </cell>
          <cell r="BR189">
            <v>-2875.0158299999603</v>
          </cell>
          <cell r="BS189">
            <v>-68.340059999999994</v>
          </cell>
          <cell r="BT189">
            <v>-258.13180000000011</v>
          </cell>
          <cell r="BU189">
            <v>1926.2200000000012</v>
          </cell>
          <cell r="BV189">
            <v>-1664.9579999999987</v>
          </cell>
          <cell r="BW189">
            <v>-899.12459999999919</v>
          </cell>
          <cell r="BX189">
            <v>-678.04690000000028</v>
          </cell>
          <cell r="BY189">
            <v>-129</v>
          </cell>
          <cell r="BZ189">
            <v>0</v>
          </cell>
          <cell r="CA189">
            <v>-390.77740000000267</v>
          </cell>
          <cell r="CB189">
            <v>-657.57300000000032</v>
          </cell>
          <cell r="CC189">
            <v>-24.288029999999992</v>
          </cell>
          <cell r="CD189">
            <v>-30.996039999999994</v>
          </cell>
          <cell r="CE189">
            <v>-8034.2993899999419</v>
          </cell>
          <cell r="CF189">
            <v>0</v>
          </cell>
          <cell r="CG189">
            <v>-24.047700000000077</v>
          </cell>
          <cell r="CH189">
            <v>-1775.1699999999983</v>
          </cell>
          <cell r="CI189">
            <v>-1832.0359000000099</v>
          </cell>
          <cell r="CJ189">
            <v>-333.89710000000196</v>
          </cell>
          <cell r="CK189">
            <v>-3090.1351999999988</v>
          </cell>
          <cell r="CL189">
            <v>-1202.2401000000027</v>
          </cell>
          <cell r="CM189">
            <v>951.88297999999486</v>
          </cell>
          <cell r="CN189">
            <v>-291.9233000000022</v>
          </cell>
          <cell r="CO189">
            <v>-344.6929999999993</v>
          </cell>
          <cell r="CP189">
            <v>-92.040070000000014</v>
          </cell>
          <cell r="CQ189">
            <v>0</v>
          </cell>
          <cell r="CR189">
            <v>-6639.0741200000048</v>
          </cell>
          <cell r="CS189">
            <v>-31.908100000000104</v>
          </cell>
          <cell r="CT189">
            <v>-25.70299999999952</v>
          </cell>
          <cell r="CU189">
            <v>-393.11000000000058</v>
          </cell>
          <cell r="CV189">
            <v>-2255.2127000000037</v>
          </cell>
          <cell r="CW189">
            <v>-428.28800000000047</v>
          </cell>
          <cell r="CX189">
            <v>-3201.0620000000017</v>
          </cell>
          <cell r="CY189">
            <v>3026.190300000002</v>
          </cell>
          <cell r="CZ189">
            <v>-1798.5374999999985</v>
          </cell>
          <cell r="DA189">
            <v>-477.45960000000196</v>
          </cell>
          <cell r="DB189">
            <v>-1012.6481999999996</v>
          </cell>
          <cell r="DC189">
            <v>-41.335320000000024</v>
          </cell>
          <cell r="DD189">
            <v>0</v>
          </cell>
          <cell r="DE189">
            <v>-25277.373700000055</v>
          </cell>
          <cell r="DF189">
            <v>-1.0219999999999345</v>
          </cell>
          <cell r="DG189">
            <v>-115.14400000000023</v>
          </cell>
          <cell r="DH189">
            <v>-2082.3055000000022</v>
          </cell>
          <cell r="DI189">
            <v>-1570.6183000000019</v>
          </cell>
          <cell r="DJ189">
            <v>-506.5199999999968</v>
          </cell>
          <cell r="DK189">
            <v>-11596.417000000001</v>
          </cell>
          <cell r="DL189">
            <v>-2421.5008000000016</v>
          </cell>
          <cell r="DM189">
            <v>-4329.1289999999863</v>
          </cell>
          <cell r="DN189">
            <v>-291.69900000000052</v>
          </cell>
          <cell r="DO189">
            <v>-2302.6940000000031</v>
          </cell>
          <cell r="DP189">
            <v>-60.324100000000044</v>
          </cell>
          <cell r="DQ189">
            <v>0</v>
          </cell>
          <cell r="DR189">
            <v>-45322.497359999921</v>
          </cell>
          <cell r="DS189">
            <v>-2758.9699999999939</v>
          </cell>
          <cell r="DT189">
            <v>-1968.7000000000116</v>
          </cell>
          <cell r="DU189">
            <v>-1582.2709999999788</v>
          </cell>
          <cell r="DV189">
            <v>-2892.4143000000186</v>
          </cell>
          <cell r="DW189">
            <v>-5526.125</v>
          </cell>
          <cell r="DX189">
            <v>-4356.4609999999957</v>
          </cell>
          <cell r="DY189">
            <v>7561.6300000000047</v>
          </cell>
          <cell r="DZ189">
            <v>-27875.686000000045</v>
          </cell>
          <cell r="EA189">
            <v>-2423.1559999999881</v>
          </cell>
          <cell r="EB189">
            <v>-1925.336060000016</v>
          </cell>
          <cell r="EC189">
            <v>-1330.0859999999957</v>
          </cell>
          <cell r="ED189">
            <v>-244.9220000000023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-36430.900000000373</v>
          </cell>
          <cell r="R195">
            <v>-1628851.6713900119</v>
          </cell>
          <cell r="S195">
            <v>-30164.948039999232</v>
          </cell>
          <cell r="T195">
            <v>-39478.080100000836</v>
          </cell>
          <cell r="U195">
            <v>-113471.84600000083</v>
          </cell>
          <cell r="V195">
            <v>-156254.53150000051</v>
          </cell>
          <cell r="W195">
            <v>-204927.05330000073</v>
          </cell>
          <cell r="X195">
            <v>-130533.17899999954</v>
          </cell>
          <cell r="Y195">
            <v>-512399.53099999949</v>
          </cell>
          <cell r="Z195">
            <v>-217244.12950000167</v>
          </cell>
          <cell r="AA195">
            <v>-43691.702599999961</v>
          </cell>
          <cell r="AB195">
            <v>-73047.860300000291</v>
          </cell>
          <cell r="AC195">
            <v>-52393.380050000735</v>
          </cell>
          <cell r="AD195">
            <v>-55245.429999999702</v>
          </cell>
          <cell r="AE195">
            <v>-1796621.3072699904</v>
          </cell>
          <cell r="AF195">
            <v>-31803.214999999851</v>
          </cell>
          <cell r="AG195">
            <v>-63855.106100000441</v>
          </cell>
          <cell r="AH195">
            <v>-147657.87519999966</v>
          </cell>
          <cell r="AI195">
            <v>-157065.46490000002</v>
          </cell>
          <cell r="AJ195">
            <v>-177143.52350000292</v>
          </cell>
          <cell r="AK195">
            <v>-155618.48849999998</v>
          </cell>
          <cell r="AL195">
            <v>-537092.29999999888</v>
          </cell>
          <cell r="AM195">
            <v>-319197.57899999805</v>
          </cell>
          <cell r="AN195">
            <v>-136090.85599999968</v>
          </cell>
          <cell r="AO195">
            <v>29234.074000000022</v>
          </cell>
          <cell r="AP195">
            <v>-60999.091000000946</v>
          </cell>
          <cell r="AQ195">
            <v>-39331.882069999352</v>
          </cell>
          <cell r="AR195">
            <v>-1662234.2935400158</v>
          </cell>
          <cell r="AS195">
            <v>-31037.25</v>
          </cell>
          <cell r="AT195">
            <v>-77009.692100001499</v>
          </cell>
          <cell r="AU195">
            <v>-147772.7453000024</v>
          </cell>
          <cell r="AV195">
            <v>-192362.37399999984</v>
          </cell>
          <cell r="AW195">
            <v>-157426.86200000346</v>
          </cell>
          <cell r="AX195">
            <v>-143705.96910000034</v>
          </cell>
          <cell r="AY195">
            <v>-182658.03700000048</v>
          </cell>
          <cell r="AZ195">
            <v>-391100.24000000022</v>
          </cell>
          <cell r="BA195">
            <v>-126762.15410000086</v>
          </cell>
          <cell r="BB195">
            <v>-128113.57189999893</v>
          </cell>
          <cell r="BC195">
            <v>-51342.848039999604</v>
          </cell>
          <cell r="BD195">
            <v>-32942.549999998882</v>
          </cell>
          <cell r="BE195">
            <v>-1856932.2390199751</v>
          </cell>
          <cell r="BF195">
            <v>-22379.276019999757</v>
          </cell>
          <cell r="BG195">
            <v>-62004.688599999994</v>
          </cell>
          <cell r="BH195">
            <v>-119611.09380000085</v>
          </cell>
          <cell r="BI195">
            <v>-197860.73820000142</v>
          </cell>
          <cell r="BJ195">
            <v>-176987.97599999607</v>
          </cell>
          <cell r="BK195">
            <v>-164023.94219999947</v>
          </cell>
          <cell r="BL195">
            <v>-696172.50600000098</v>
          </cell>
          <cell r="BM195">
            <v>-134144.03300000168</v>
          </cell>
          <cell r="BN195">
            <v>-93883.211199999787</v>
          </cell>
          <cell r="BO195">
            <v>-119866.71999999881</v>
          </cell>
          <cell r="BP195">
            <v>-29402.300000000745</v>
          </cell>
          <cell r="BQ195">
            <v>-40595.754000000656</v>
          </cell>
          <cell r="BR195">
            <v>-2126277.5578299761</v>
          </cell>
          <cell r="BS195">
            <v>-24231.336060000584</v>
          </cell>
          <cell r="BT195">
            <v>-56860.491800000891</v>
          </cell>
          <cell r="BU195">
            <v>-145613.45999999903</v>
          </cell>
          <cell r="BV195">
            <v>-217274.53799999878</v>
          </cell>
          <cell r="BW195">
            <v>-181876.994599998</v>
          </cell>
          <cell r="BX195">
            <v>-213307.14789999928</v>
          </cell>
          <cell r="BY195">
            <v>-604481.5700000003</v>
          </cell>
          <cell r="BZ195">
            <v>-363759.22099999897</v>
          </cell>
          <cell r="CA195">
            <v>-96020.231400000863</v>
          </cell>
          <cell r="CB195">
            <v>-117068.80299999937</v>
          </cell>
          <cell r="CC195">
            <v>-49490.358030000702</v>
          </cell>
          <cell r="CD195">
            <v>-56293.406039999798</v>
          </cell>
          <cell r="CE195">
            <v>-1297675.549390018</v>
          </cell>
          <cell r="CF195">
            <v>-24237.993000000715</v>
          </cell>
          <cell r="CG195">
            <v>-62978.847700001672</v>
          </cell>
          <cell r="CH195">
            <v>-143490.87000000104</v>
          </cell>
          <cell r="CI195">
            <v>-183736.33590000123</v>
          </cell>
          <cell r="CJ195">
            <v>-184628.9170999974</v>
          </cell>
          <cell r="CK195">
            <v>-180344.62520000059</v>
          </cell>
          <cell r="CL195">
            <v>360333.75989999995</v>
          </cell>
          <cell r="CM195">
            <v>-534263.96701999754</v>
          </cell>
          <cell r="CN195">
            <v>-106198.40929999948</v>
          </cell>
          <cell r="CO195">
            <v>-119300.59300000034</v>
          </cell>
          <cell r="CP195">
            <v>-40495.0010699993</v>
          </cell>
          <cell r="CQ195">
            <v>-78333.75</v>
          </cell>
          <cell r="CR195">
            <v>-1394768.5451200008</v>
          </cell>
          <cell r="CS195">
            <v>-38860.408100001514</v>
          </cell>
          <cell r="CT195">
            <v>-76021.799000000581</v>
          </cell>
          <cell r="CU195">
            <v>-144844.19000000134</v>
          </cell>
          <cell r="CV195">
            <v>-184312.37270000018</v>
          </cell>
          <cell r="CW195">
            <v>-191927.2880000025</v>
          </cell>
          <cell r="CX195">
            <v>-208322.62700000033</v>
          </cell>
          <cell r="CY195">
            <v>188067.59029999748</v>
          </cell>
          <cell r="CZ195">
            <v>-781658.4375</v>
          </cell>
          <cell r="DA195">
            <v>-185347.54959999956</v>
          </cell>
          <cell r="DB195">
            <v>-98364.588200000115</v>
          </cell>
          <cell r="DC195">
            <v>-93451.805320000276</v>
          </cell>
          <cell r="DD195">
            <v>420274.9299999997</v>
          </cell>
          <cell r="DE195">
            <v>-1881181.6357000172</v>
          </cell>
          <cell r="DF195">
            <v>-53783.252000000328</v>
          </cell>
          <cell r="DG195">
            <v>-80838.692000001669</v>
          </cell>
          <cell r="DH195">
            <v>-176903.70550000295</v>
          </cell>
          <cell r="DI195">
            <v>-220547.09830000624</v>
          </cell>
          <cell r="DJ195">
            <v>-193950.67000000179</v>
          </cell>
          <cell r="DK195">
            <v>-272272.05099999905</v>
          </cell>
          <cell r="DL195">
            <v>109756.71920000017</v>
          </cell>
          <cell r="DM195">
            <v>-846530.22900000215</v>
          </cell>
          <cell r="DN195">
            <v>-220548.72899999842</v>
          </cell>
          <cell r="DO195">
            <v>-143569.89400000125</v>
          </cell>
          <cell r="DP195">
            <v>-115672.48409999907</v>
          </cell>
          <cell r="DQ195">
            <v>333678.44999999925</v>
          </cell>
          <cell r="DR195">
            <v>-2077094.7663600445</v>
          </cell>
          <cell r="DS195">
            <v>-86379.389999996871</v>
          </cell>
          <cell r="DT195">
            <v>-76566.684000000358</v>
          </cell>
          <cell r="DU195">
            <v>-201101.5709999986</v>
          </cell>
          <cell r="DV195">
            <v>-228290.93430000171</v>
          </cell>
          <cell r="DW195">
            <v>-194426.72499999776</v>
          </cell>
          <cell r="DX195">
            <v>-241655.54599999823</v>
          </cell>
          <cell r="DY195">
            <v>121201.87999999896</v>
          </cell>
          <cell r="DZ195">
            <v>-899912.98600000143</v>
          </cell>
          <cell r="EA195">
            <v>-262777.81599999778</v>
          </cell>
          <cell r="EB195">
            <v>-149738.4660600014</v>
          </cell>
          <cell r="EC195">
            <v>-118095.22599999793</v>
          </cell>
          <cell r="ED195">
            <v>260648.69800000079</v>
          </cell>
        </row>
        <row r="197">
          <cell r="A197" t="str">
            <v>Total Purchased Power &amp; Net Interchange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-36430.89999999851</v>
          </cell>
          <cell r="R197">
            <v>-1628851.6713899374</v>
          </cell>
          <cell r="S197">
            <v>-30164.948040001094</v>
          </cell>
          <cell r="T197">
            <v>-39478.080100007355</v>
          </cell>
          <cell r="U197">
            <v>-113471.84600000083</v>
          </cell>
          <cell r="V197">
            <v>-156254.53149999678</v>
          </cell>
          <cell r="W197">
            <v>-204927.05330000073</v>
          </cell>
          <cell r="X197">
            <v>-130533.17900000513</v>
          </cell>
          <cell r="Y197">
            <v>-512399.53099998832</v>
          </cell>
          <cell r="Z197">
            <v>-217244.12950000167</v>
          </cell>
          <cell r="AA197">
            <v>-43691.702600002289</v>
          </cell>
          <cell r="AB197">
            <v>-73047.860300004482</v>
          </cell>
          <cell r="AC197">
            <v>-52393.380050003529</v>
          </cell>
          <cell r="AD197">
            <v>-55245.429999999702</v>
          </cell>
          <cell r="AE197">
            <v>-1796621.3072699308</v>
          </cell>
          <cell r="AF197">
            <v>-31803.214999996126</v>
          </cell>
          <cell r="AG197">
            <v>-63855.106100000441</v>
          </cell>
          <cell r="AH197">
            <v>-147657.87520000339</v>
          </cell>
          <cell r="AI197">
            <v>-157065.46490000188</v>
          </cell>
          <cell r="AJ197">
            <v>-177143.52350001037</v>
          </cell>
          <cell r="AK197">
            <v>-155618.48849999905</v>
          </cell>
          <cell r="AL197">
            <v>-537092.29999999702</v>
          </cell>
          <cell r="AM197">
            <v>-319197.57900000364</v>
          </cell>
          <cell r="AN197">
            <v>-136090.85599999875</v>
          </cell>
          <cell r="AO197">
            <v>29234.074000000954</v>
          </cell>
          <cell r="AP197">
            <v>-60999.090999998152</v>
          </cell>
          <cell r="AQ197">
            <v>-39331.882069997489</v>
          </cell>
          <cell r="AR197">
            <v>-1662234.2935400009</v>
          </cell>
          <cell r="AS197">
            <v>-31037.25</v>
          </cell>
          <cell r="AT197">
            <v>-77009.692100003362</v>
          </cell>
          <cell r="AU197">
            <v>-147772.7453000024</v>
          </cell>
          <cell r="AV197">
            <v>-192362.37400000542</v>
          </cell>
          <cell r="AW197">
            <v>-157426.86200000346</v>
          </cell>
          <cell r="AX197">
            <v>-143705.96909999847</v>
          </cell>
          <cell r="AY197">
            <v>-182658.03700000048</v>
          </cell>
          <cell r="AZ197">
            <v>-391100.23999999464</v>
          </cell>
          <cell r="BA197">
            <v>-126762.15410000086</v>
          </cell>
          <cell r="BB197">
            <v>-128113.57190000266</v>
          </cell>
          <cell r="BC197">
            <v>-51342.848039999604</v>
          </cell>
          <cell r="BD197">
            <v>-32942.54999999702</v>
          </cell>
          <cell r="BE197">
            <v>-1856932.2390201092</v>
          </cell>
          <cell r="BF197">
            <v>-22379.276019997895</v>
          </cell>
          <cell r="BG197">
            <v>-62004.688600003719</v>
          </cell>
          <cell r="BH197">
            <v>-119611.09380000085</v>
          </cell>
          <cell r="BI197">
            <v>-197860.73820000887</v>
          </cell>
          <cell r="BJ197">
            <v>-176987.97599999607</v>
          </cell>
          <cell r="BK197">
            <v>-164023.9421999976</v>
          </cell>
          <cell r="BL197">
            <v>-696172.50600001216</v>
          </cell>
          <cell r="BM197">
            <v>-134144.03300000727</v>
          </cell>
          <cell r="BN197">
            <v>-93883.211199998856</v>
          </cell>
          <cell r="BO197">
            <v>-119866.71999999881</v>
          </cell>
          <cell r="BP197">
            <v>-29402.29999999702</v>
          </cell>
          <cell r="BQ197">
            <v>-40595.754000000656</v>
          </cell>
          <cell r="BR197">
            <v>-2126277.5578299761</v>
          </cell>
          <cell r="BS197">
            <v>-24231.336060002446</v>
          </cell>
          <cell r="BT197">
            <v>-56860.491800002754</v>
          </cell>
          <cell r="BU197">
            <v>-145613.46000000089</v>
          </cell>
          <cell r="BV197">
            <v>-217274.5380000025</v>
          </cell>
          <cell r="BW197">
            <v>-181876.994599998</v>
          </cell>
          <cell r="BX197">
            <v>-213307.14790000021</v>
          </cell>
          <cell r="BY197">
            <v>-604481.56999999285</v>
          </cell>
          <cell r="BZ197">
            <v>-363759.22099999338</v>
          </cell>
          <cell r="CA197">
            <v>-96020.231400005519</v>
          </cell>
          <cell r="CB197">
            <v>-117068.80299999565</v>
          </cell>
          <cell r="CC197">
            <v>-49490.358029998839</v>
          </cell>
          <cell r="CD197">
            <v>-56293.406039997935</v>
          </cell>
          <cell r="CE197">
            <v>-1297675.5493899584</v>
          </cell>
          <cell r="CF197">
            <v>-24237.993000000715</v>
          </cell>
          <cell r="CG197">
            <v>-62978.847699999809</v>
          </cell>
          <cell r="CH197">
            <v>-143490.86999999732</v>
          </cell>
          <cell r="CI197">
            <v>-183736.33589999378</v>
          </cell>
          <cell r="CJ197">
            <v>-184628.9170999974</v>
          </cell>
          <cell r="CK197">
            <v>-180344.62520000339</v>
          </cell>
          <cell r="CL197">
            <v>360333.75989998877</v>
          </cell>
          <cell r="CM197">
            <v>-534263.96702000499</v>
          </cell>
          <cell r="CN197">
            <v>-106198.40929999948</v>
          </cell>
          <cell r="CO197">
            <v>-119300.59300000221</v>
          </cell>
          <cell r="CP197">
            <v>-40495.001070000231</v>
          </cell>
          <cell r="CQ197">
            <v>-78333.75</v>
          </cell>
          <cell r="CR197">
            <v>-1394768.5451200008</v>
          </cell>
          <cell r="CS197">
            <v>-38860.408099994063</v>
          </cell>
          <cell r="CT197">
            <v>-76021.798999994993</v>
          </cell>
          <cell r="CU197">
            <v>-144844.19000000507</v>
          </cell>
          <cell r="CV197">
            <v>-184312.37270000577</v>
          </cell>
          <cell r="CW197">
            <v>-191927.2880000025</v>
          </cell>
          <cell r="CX197">
            <v>-208322.6269999966</v>
          </cell>
          <cell r="CY197">
            <v>188067.59029999375</v>
          </cell>
          <cell r="CZ197">
            <v>-781658.4375</v>
          </cell>
          <cell r="DA197">
            <v>-185347.54960000515</v>
          </cell>
          <cell r="DB197">
            <v>-98364.588200002909</v>
          </cell>
          <cell r="DC197">
            <v>-93451.805320002139</v>
          </cell>
          <cell r="DD197">
            <v>420274.92999999225</v>
          </cell>
          <cell r="DE197">
            <v>-1881181.6357001066</v>
          </cell>
          <cell r="DF197">
            <v>-53783.251999996603</v>
          </cell>
          <cell r="DG197">
            <v>-80838.692000001669</v>
          </cell>
          <cell r="DH197">
            <v>-176903.70550000668</v>
          </cell>
          <cell r="DI197">
            <v>-220547.09830000252</v>
          </cell>
          <cell r="DJ197">
            <v>-193950.67000000179</v>
          </cell>
          <cell r="DK197">
            <v>-272272.05099999905</v>
          </cell>
          <cell r="DL197">
            <v>109756.71920000017</v>
          </cell>
          <cell r="DM197">
            <v>-846530.22900000215</v>
          </cell>
          <cell r="DN197">
            <v>-220548.72900000215</v>
          </cell>
          <cell r="DO197">
            <v>-143569.89400000125</v>
          </cell>
          <cell r="DP197">
            <v>-115672.48409999907</v>
          </cell>
          <cell r="DQ197">
            <v>333678.45000000298</v>
          </cell>
          <cell r="DR197">
            <v>-2077094.7663598061</v>
          </cell>
          <cell r="DS197">
            <v>-86379.389999993145</v>
          </cell>
          <cell r="DT197">
            <v>-76566.684000000358</v>
          </cell>
          <cell r="DU197">
            <v>-201101.57100000232</v>
          </cell>
          <cell r="DV197">
            <v>-228290.93430000544</v>
          </cell>
          <cell r="DW197">
            <v>-194426.72499999404</v>
          </cell>
          <cell r="DX197">
            <v>-241655.54600000381</v>
          </cell>
          <cell r="DY197">
            <v>121201.87999999523</v>
          </cell>
          <cell r="DZ197">
            <v>-899912.98600000143</v>
          </cell>
          <cell r="EA197">
            <v>-262777.81599999219</v>
          </cell>
          <cell r="EB197">
            <v>-149738.46606000513</v>
          </cell>
          <cell r="EC197">
            <v>-118095.22600000352</v>
          </cell>
          <cell r="ED197">
            <v>260648.69799999893</v>
          </cell>
        </row>
        <row r="199">
          <cell r="A199" t="str">
            <v>Wheeling &amp; U. of F. Expense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5.9000000000014552</v>
          </cell>
          <cell r="R202">
            <v>-147.36499999999069</v>
          </cell>
          <cell r="S202">
            <v>0</v>
          </cell>
          <cell r="T202">
            <v>0</v>
          </cell>
          <cell r="U202">
            <v>-13.417999999997846</v>
          </cell>
          <cell r="V202">
            <v>-12.650000000001455</v>
          </cell>
          <cell r="W202">
            <v>0</v>
          </cell>
          <cell r="X202">
            <v>0</v>
          </cell>
          <cell r="Y202">
            <v>-68.273999999997613</v>
          </cell>
          <cell r="Z202">
            <v>-74.319999999992433</v>
          </cell>
          <cell r="AA202">
            <v>0</v>
          </cell>
          <cell r="AB202">
            <v>21.297000000002299</v>
          </cell>
          <cell r="AC202">
            <v>0</v>
          </cell>
          <cell r="AD202">
            <v>0</v>
          </cell>
          <cell r="AE202">
            <v>-11.946999999985565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-53.404999999998836</v>
          </cell>
          <cell r="AN202">
            <v>0</v>
          </cell>
          <cell r="AO202">
            <v>41.457999999998719</v>
          </cell>
          <cell r="AP202">
            <v>0</v>
          </cell>
          <cell r="AQ202">
            <v>0</v>
          </cell>
          <cell r="AR202">
            <v>-27.391999999992549</v>
          </cell>
          <cell r="AS202">
            <v>0</v>
          </cell>
          <cell r="AT202">
            <v>0</v>
          </cell>
          <cell r="AU202">
            <v>-8.6999999999970896</v>
          </cell>
          <cell r="AV202">
            <v>0</v>
          </cell>
          <cell r="AW202">
            <v>-3.7469999999957508</v>
          </cell>
          <cell r="AX202">
            <v>-14.944999999999709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237.29099999996834</v>
          </cell>
          <cell r="BF202">
            <v>0</v>
          </cell>
          <cell r="BG202">
            <v>0</v>
          </cell>
          <cell r="BH202">
            <v>-1.4759999999987485</v>
          </cell>
          <cell r="BI202">
            <v>85.341000000000349</v>
          </cell>
          <cell r="BJ202">
            <v>27.957000000002154</v>
          </cell>
          <cell r="BK202">
            <v>-3.7030000000013388</v>
          </cell>
          <cell r="BL202">
            <v>0</v>
          </cell>
          <cell r="BM202">
            <v>0</v>
          </cell>
          <cell r="BN202">
            <v>0</v>
          </cell>
          <cell r="BO202">
            <v>129.17199999999866</v>
          </cell>
          <cell r="BP202">
            <v>0</v>
          </cell>
          <cell r="BQ202">
            <v>0</v>
          </cell>
          <cell r="BR202">
            <v>-125.55099999997765</v>
          </cell>
          <cell r="BS202">
            <v>0</v>
          </cell>
          <cell r="BT202">
            <v>9.532999999999447</v>
          </cell>
          <cell r="BU202">
            <v>38.990000000001601</v>
          </cell>
          <cell r="BV202">
            <v>-10.743000000002212</v>
          </cell>
          <cell r="BW202">
            <v>-124.84000000000378</v>
          </cell>
          <cell r="BX202">
            <v>-115.43499999999767</v>
          </cell>
          <cell r="BY202">
            <v>22.69999999999709</v>
          </cell>
          <cell r="BZ202">
            <v>0</v>
          </cell>
          <cell r="CA202">
            <v>54.243999999998778</v>
          </cell>
          <cell r="CB202">
            <v>0</v>
          </cell>
          <cell r="CC202">
            <v>0</v>
          </cell>
          <cell r="CD202">
            <v>0</v>
          </cell>
          <cell r="CE202">
            <v>-182.54000000003725</v>
          </cell>
          <cell r="CF202">
            <v>3.8410000000003492</v>
          </cell>
          <cell r="CG202">
            <v>55.187000000001717</v>
          </cell>
          <cell r="CH202">
            <v>37.375</v>
          </cell>
          <cell r="CI202">
            <v>-13.805000000000291</v>
          </cell>
          <cell r="CJ202">
            <v>-306.91999999999825</v>
          </cell>
          <cell r="CK202">
            <v>0</v>
          </cell>
          <cell r="CL202">
            <v>0</v>
          </cell>
          <cell r="CM202">
            <v>41.781999999999243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117.17399999988265</v>
          </cell>
          <cell r="CS202">
            <v>169.94700000000012</v>
          </cell>
          <cell r="CT202">
            <v>-3.3610000000007858</v>
          </cell>
          <cell r="CU202">
            <v>-42.152000000001863</v>
          </cell>
          <cell r="CV202">
            <v>-39.605999999999767</v>
          </cell>
          <cell r="CW202">
            <v>-56.745999999999185</v>
          </cell>
          <cell r="CX202">
            <v>35.226000000002387</v>
          </cell>
          <cell r="CY202">
            <v>34.307000000000698</v>
          </cell>
          <cell r="CZ202">
            <v>0</v>
          </cell>
          <cell r="DA202">
            <v>0</v>
          </cell>
          <cell r="DB202">
            <v>0</v>
          </cell>
          <cell r="DC202">
            <v>3.4069999999992433</v>
          </cell>
          <cell r="DD202">
            <v>16.152000000001863</v>
          </cell>
          <cell r="DE202">
            <v>-2.9809999997960404</v>
          </cell>
          <cell r="DF202">
            <v>0</v>
          </cell>
          <cell r="DG202">
            <v>-212.37000000000262</v>
          </cell>
          <cell r="DH202">
            <v>-114.9939999999915</v>
          </cell>
          <cell r="DI202">
            <v>-46.414000000004307</v>
          </cell>
          <cell r="DJ202">
            <v>51.137000000002445</v>
          </cell>
          <cell r="DK202">
            <v>8.885999999998603</v>
          </cell>
          <cell r="DL202">
            <v>0</v>
          </cell>
          <cell r="DM202">
            <v>35.488000000004831</v>
          </cell>
          <cell r="DN202">
            <v>87.050999999999476</v>
          </cell>
          <cell r="DO202">
            <v>117.2039999999979</v>
          </cell>
          <cell r="DP202">
            <v>71.03099999999904</v>
          </cell>
          <cell r="DQ202">
            <v>0</v>
          </cell>
          <cell r="DR202">
            <v>621.90700000000652</v>
          </cell>
          <cell r="DS202">
            <v>-2.8040000000000873</v>
          </cell>
          <cell r="DT202">
            <v>0</v>
          </cell>
          <cell r="DU202">
            <v>149.6929999999993</v>
          </cell>
          <cell r="DV202">
            <v>206.5940000000046</v>
          </cell>
          <cell r="DW202">
            <v>81.680000000000291</v>
          </cell>
          <cell r="DX202">
            <v>99.35899999999674</v>
          </cell>
          <cell r="DY202">
            <v>87.385000000002037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4">
          <cell r="A204" t="str">
            <v>Total Wheeling &amp; U. of F. Expense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5.900000000372529</v>
          </cell>
          <cell r="R204">
            <v>-147.36499999463558</v>
          </cell>
          <cell r="S204">
            <v>0</v>
          </cell>
          <cell r="T204">
            <v>0</v>
          </cell>
          <cell r="U204">
            <v>-13.417999999597669</v>
          </cell>
          <cell r="V204">
            <v>-12.650000000372529</v>
          </cell>
          <cell r="W204">
            <v>0</v>
          </cell>
          <cell r="X204">
            <v>0</v>
          </cell>
          <cell r="Y204">
            <v>-68.273999998345971</v>
          </cell>
          <cell r="Z204">
            <v>-74.320000000298023</v>
          </cell>
          <cell r="AA204">
            <v>0</v>
          </cell>
          <cell r="AB204">
            <v>21.296999998390675</v>
          </cell>
          <cell r="AC204">
            <v>0</v>
          </cell>
          <cell r="AD204">
            <v>0</v>
          </cell>
          <cell r="AE204">
            <v>-11.94700001180172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-53.404999999329448</v>
          </cell>
          <cell r="AN204">
            <v>0</v>
          </cell>
          <cell r="AO204">
            <v>41.457999998703599</v>
          </cell>
          <cell r="AP204">
            <v>0</v>
          </cell>
          <cell r="AQ204">
            <v>0</v>
          </cell>
          <cell r="AR204">
            <v>-27.391999989748001</v>
          </cell>
          <cell r="AS204">
            <v>0</v>
          </cell>
          <cell r="AT204">
            <v>0</v>
          </cell>
          <cell r="AU204">
            <v>-8.6999999992549419</v>
          </cell>
          <cell r="AV204">
            <v>0</v>
          </cell>
          <cell r="AW204">
            <v>-3.7469999995082617</v>
          </cell>
          <cell r="AX204">
            <v>-14.945000000298023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237.29099999368191</v>
          </cell>
          <cell r="BF204">
            <v>0</v>
          </cell>
          <cell r="BG204">
            <v>0</v>
          </cell>
          <cell r="BH204">
            <v>-1.4760000016540289</v>
          </cell>
          <cell r="BI204">
            <v>85.341000000014901</v>
          </cell>
          <cell r="BJ204">
            <v>27.957000000402331</v>
          </cell>
          <cell r="BK204">
            <v>-3.7029999997466803</v>
          </cell>
          <cell r="BL204">
            <v>0</v>
          </cell>
          <cell r="BM204">
            <v>0</v>
          </cell>
          <cell r="BN204">
            <v>0</v>
          </cell>
          <cell r="BO204">
            <v>129.17200000025332</v>
          </cell>
          <cell r="BP204">
            <v>0</v>
          </cell>
          <cell r="BQ204">
            <v>0</v>
          </cell>
          <cell r="BR204">
            <v>-125.55099999904633</v>
          </cell>
          <cell r="BS204">
            <v>0</v>
          </cell>
          <cell r="BT204">
            <v>9.5329999998211861</v>
          </cell>
          <cell r="BU204">
            <v>38.990000000223517</v>
          </cell>
          <cell r="BV204">
            <v>-10.742999998852611</v>
          </cell>
          <cell r="BW204">
            <v>-124.83999999985099</v>
          </cell>
          <cell r="BX204">
            <v>-115.43500000052154</v>
          </cell>
          <cell r="BY204">
            <v>22.699999999254942</v>
          </cell>
          <cell r="BZ204">
            <v>0</v>
          </cell>
          <cell r="CA204">
            <v>54.244000000879169</v>
          </cell>
          <cell r="CB204">
            <v>0</v>
          </cell>
          <cell r="CC204">
            <v>0</v>
          </cell>
          <cell r="CD204">
            <v>0</v>
          </cell>
          <cell r="CE204">
            <v>-182.54000000655651</v>
          </cell>
          <cell r="CF204">
            <v>3.8410000000149012</v>
          </cell>
          <cell r="CG204">
            <v>55.186999998986721</v>
          </cell>
          <cell r="CH204">
            <v>37.375</v>
          </cell>
          <cell r="CI204">
            <v>-13.804999999701977</v>
          </cell>
          <cell r="CJ204">
            <v>-306.91999999992549</v>
          </cell>
          <cell r="CK204">
            <v>0</v>
          </cell>
          <cell r="CL204">
            <v>0</v>
          </cell>
          <cell r="CM204">
            <v>41.781999999657273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117.17399999499321</v>
          </cell>
          <cell r="CS204">
            <v>169.94700000062585</v>
          </cell>
          <cell r="CT204">
            <v>-3.3610000014305115</v>
          </cell>
          <cell r="CU204">
            <v>-42.152000000700355</v>
          </cell>
          <cell r="CV204">
            <v>-39.605999998748302</v>
          </cell>
          <cell r="CW204">
            <v>-56.745999999344349</v>
          </cell>
          <cell r="CX204">
            <v>35.226000001654029</v>
          </cell>
          <cell r="CY204">
            <v>34.307000000029802</v>
          </cell>
          <cell r="CZ204">
            <v>0</v>
          </cell>
          <cell r="DA204">
            <v>0</v>
          </cell>
          <cell r="DB204">
            <v>0</v>
          </cell>
          <cell r="DC204">
            <v>3.4069999996572733</v>
          </cell>
          <cell r="DD204">
            <v>16.152000000700355</v>
          </cell>
          <cell r="DE204">
            <v>-2.9809999912977219</v>
          </cell>
          <cell r="DF204">
            <v>0</v>
          </cell>
          <cell r="DG204">
            <v>-212.36999999918044</v>
          </cell>
          <cell r="DH204">
            <v>-114.99399999901652</v>
          </cell>
          <cell r="DI204">
            <v>-46.414000000804663</v>
          </cell>
          <cell r="DJ204">
            <v>51.137000000104308</v>
          </cell>
          <cell r="DK204">
            <v>8.8859999999403954</v>
          </cell>
          <cell r="DL204">
            <v>0</v>
          </cell>
          <cell r="DM204">
            <v>35.487999999895692</v>
          </cell>
          <cell r="DN204">
            <v>87.050999999046326</v>
          </cell>
          <cell r="DO204">
            <v>117.20399999991059</v>
          </cell>
          <cell r="DP204">
            <v>71.031000001356006</v>
          </cell>
          <cell r="DQ204">
            <v>0</v>
          </cell>
          <cell r="DR204">
            <v>621.90700000524521</v>
          </cell>
          <cell r="DS204">
            <v>-2.803999999538064</v>
          </cell>
          <cell r="DT204">
            <v>0</v>
          </cell>
          <cell r="DU204">
            <v>149.6929999999702</v>
          </cell>
          <cell r="DV204">
            <v>206.59400000050664</v>
          </cell>
          <cell r="DW204">
            <v>81.679999999701977</v>
          </cell>
          <cell r="DX204">
            <v>99.358999999240041</v>
          </cell>
          <cell r="DY204">
            <v>87.384999999776483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</row>
        <row r="206">
          <cell r="A206" t="str">
            <v>Coal Fuel Burn Expense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-12122.823621813208</v>
          </cell>
          <cell r="S208">
            <v>0</v>
          </cell>
          <cell r="T208">
            <v>0</v>
          </cell>
          <cell r="U208">
            <v>-920.84652091632597</v>
          </cell>
          <cell r="V208">
            <v>-3477.4707113301847</v>
          </cell>
          <cell r="W208">
            <v>-1651.8834413177101</v>
          </cell>
          <cell r="X208">
            <v>-1793.834393594414</v>
          </cell>
          <cell r="Y208">
            <v>-1583.8434353894554</v>
          </cell>
          <cell r="Z208">
            <v>0</v>
          </cell>
          <cell r="AA208">
            <v>-718.24665734567679</v>
          </cell>
          <cell r="AB208">
            <v>-1589.3736515871715</v>
          </cell>
          <cell r="AC208">
            <v>-387.32481032866053</v>
          </cell>
          <cell r="AD208">
            <v>0</v>
          </cell>
          <cell r="AE208">
            <v>-9396.0694788023829</v>
          </cell>
          <cell r="AF208">
            <v>0</v>
          </cell>
          <cell r="AG208">
            <v>-1259.4401238833088</v>
          </cell>
          <cell r="AH208">
            <v>-1417.7306318068877</v>
          </cell>
          <cell r="AI208">
            <v>-1057.88104864466</v>
          </cell>
          <cell r="AJ208">
            <v>-2730.2372407811927</v>
          </cell>
          <cell r="AK208">
            <v>-34.352863145060837</v>
          </cell>
          <cell r="AL208">
            <v>0</v>
          </cell>
          <cell r="AM208">
            <v>-1044.5676433171611</v>
          </cell>
          <cell r="AN208">
            <v>0</v>
          </cell>
          <cell r="AO208">
            <v>-1851.8599272235297</v>
          </cell>
          <cell r="AP208">
            <v>0</v>
          </cell>
          <cell r="AQ208">
            <v>0</v>
          </cell>
          <cell r="AR208">
            <v>-14327.824129637331</v>
          </cell>
          <cell r="AS208">
            <v>0</v>
          </cell>
          <cell r="AT208">
            <v>-1958.1181035670452</v>
          </cell>
          <cell r="AU208">
            <v>-4759.6757629201747</v>
          </cell>
          <cell r="AV208">
            <v>-284.859568702057</v>
          </cell>
          <cell r="AW208">
            <v>-2013.4457314707106</v>
          </cell>
          <cell r="AX208">
            <v>-1135.5934273288585</v>
          </cell>
          <cell r="AY208">
            <v>-896.44936783355661</v>
          </cell>
          <cell r="AZ208">
            <v>-885.31021751416847</v>
          </cell>
          <cell r="BA208">
            <v>0</v>
          </cell>
          <cell r="BB208">
            <v>-1138.6474905742798</v>
          </cell>
          <cell r="BC208">
            <v>-1255.7244597242679</v>
          </cell>
          <cell r="BD208">
            <v>0</v>
          </cell>
          <cell r="BE208">
            <v>-9991.2275808751583</v>
          </cell>
          <cell r="BF208">
            <v>0</v>
          </cell>
          <cell r="BG208">
            <v>-695.87318817386404</v>
          </cell>
          <cell r="BH208">
            <v>-1598.8478495934978</v>
          </cell>
          <cell r="BI208">
            <v>-759.76146161509678</v>
          </cell>
          <cell r="BJ208">
            <v>-1232.1647616887931</v>
          </cell>
          <cell r="BK208">
            <v>0</v>
          </cell>
          <cell r="BL208">
            <v>-984.73329432425089</v>
          </cell>
          <cell r="BM208">
            <v>0</v>
          </cell>
          <cell r="BN208">
            <v>-2297.9752510858234</v>
          </cell>
          <cell r="BO208">
            <v>-2102.2913382435217</v>
          </cell>
          <cell r="BP208">
            <v>-319.5804361528717</v>
          </cell>
          <cell r="BQ208">
            <v>0</v>
          </cell>
          <cell r="BR208">
            <v>-13468.660363327712</v>
          </cell>
          <cell r="BS208">
            <v>0</v>
          </cell>
          <cell r="BT208">
            <v>0</v>
          </cell>
          <cell r="BU208">
            <v>-4408.0982672192622</v>
          </cell>
          <cell r="BV208">
            <v>-1628.3424810669385</v>
          </cell>
          <cell r="BW208">
            <v>-730.00434785359539</v>
          </cell>
          <cell r="BX208">
            <v>-726.98293584701605</v>
          </cell>
          <cell r="BY208">
            <v>-4259.6093428789172</v>
          </cell>
          <cell r="BZ208">
            <v>0</v>
          </cell>
          <cell r="CA208">
            <v>-1039.2096948893741</v>
          </cell>
          <cell r="CB208">
            <v>-676.41329357749783</v>
          </cell>
          <cell r="CC208">
            <v>0</v>
          </cell>
          <cell r="CD208">
            <v>0</v>
          </cell>
          <cell r="CE208">
            <v>-12197.473897993565</v>
          </cell>
          <cell r="CF208">
            <v>-1859.5793679605704</v>
          </cell>
          <cell r="CG208">
            <v>-563.38344970042817</v>
          </cell>
          <cell r="CH208">
            <v>-3446.5229099404532</v>
          </cell>
          <cell r="CI208">
            <v>-47.760354040656239</v>
          </cell>
          <cell r="CJ208">
            <v>-316.01282056770287</v>
          </cell>
          <cell r="CK208">
            <v>-1775.9759183926508</v>
          </cell>
          <cell r="CL208">
            <v>-2671.8706666026264</v>
          </cell>
          <cell r="CM208">
            <v>0</v>
          </cell>
          <cell r="CN208">
            <v>0</v>
          </cell>
          <cell r="CO208">
            <v>-1516.3684107866138</v>
          </cell>
          <cell r="CP208">
            <v>0</v>
          </cell>
          <cell r="CQ208">
            <v>0</v>
          </cell>
          <cell r="CR208">
            <v>-13359.217514999211</v>
          </cell>
          <cell r="CS208">
            <v>-576.60692727309652</v>
          </cell>
          <cell r="CT208">
            <v>0</v>
          </cell>
          <cell r="CU208">
            <v>-3600.204245905159</v>
          </cell>
          <cell r="CV208">
            <v>-21.214147324441001</v>
          </cell>
          <cell r="CW208">
            <v>-1182.0779009041144</v>
          </cell>
          <cell r="CX208">
            <v>-2544.7540790294297</v>
          </cell>
          <cell r="CY208">
            <v>0</v>
          </cell>
          <cell r="CZ208">
            <v>-1155.977254196303</v>
          </cell>
          <cell r="DA208">
            <v>0</v>
          </cell>
          <cell r="DB208">
            <v>-4278.3829603665508</v>
          </cell>
          <cell r="DC208">
            <v>0</v>
          </cell>
          <cell r="DD208">
            <v>0</v>
          </cell>
          <cell r="DE208">
            <v>-13280.999646000564</v>
          </cell>
          <cell r="DF208">
            <v>-1163.6808410575613</v>
          </cell>
          <cell r="DG208">
            <v>-2566.9910493844654</v>
          </cell>
          <cell r="DH208">
            <v>-1719.635485121049</v>
          </cell>
          <cell r="DI208">
            <v>-1027.0140997238923</v>
          </cell>
          <cell r="DJ208">
            <v>-1727.9254639891442</v>
          </cell>
          <cell r="DK208">
            <v>-2018.9817242349964</v>
          </cell>
          <cell r="DL208">
            <v>-1099.7554897889495</v>
          </cell>
          <cell r="DM208">
            <v>-528.0916078700684</v>
          </cell>
          <cell r="DN208">
            <v>-436.44834038708359</v>
          </cell>
          <cell r="DO208">
            <v>-226.06064912350848</v>
          </cell>
          <cell r="DP208">
            <v>-766.41489531798288</v>
          </cell>
          <cell r="DQ208">
            <v>0</v>
          </cell>
          <cell r="DR208">
            <v>-19307.90676099807</v>
          </cell>
          <cell r="DS208">
            <v>0</v>
          </cell>
          <cell r="DT208">
            <v>-3294.8541027649771</v>
          </cell>
          <cell r="DU208">
            <v>-3949.7797397074755</v>
          </cell>
          <cell r="DV208">
            <v>-4195.5395160454791</v>
          </cell>
          <cell r="DW208">
            <v>-1269.6968777511502</v>
          </cell>
          <cell r="DX208">
            <v>-2804.8775199409574</v>
          </cell>
          <cell r="DY208">
            <v>-585.65930361137725</v>
          </cell>
          <cell r="DZ208">
            <v>-1188.8303855371196</v>
          </cell>
          <cell r="EA208">
            <v>0</v>
          </cell>
          <cell r="EB208">
            <v>-984.15450524352491</v>
          </cell>
          <cell r="EC208">
            <v>-1034.5148103949614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-203.01186462969054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-29787.687958501279</v>
          </cell>
          <cell r="S210">
            <v>0</v>
          </cell>
          <cell r="T210">
            <v>-451.60618514940143</v>
          </cell>
          <cell r="U210">
            <v>-2377.6293496061116</v>
          </cell>
          <cell r="V210">
            <v>-7452.5296337185428</v>
          </cell>
          <cell r="W210">
            <v>-12426.433605456725</v>
          </cell>
          <cell r="X210">
            <v>-1275.2546000601724</v>
          </cell>
          <cell r="Y210">
            <v>-720.12719472963363</v>
          </cell>
          <cell r="Z210">
            <v>-464.58303691260517</v>
          </cell>
          <cell r="AA210">
            <v>-531.05270296242088</v>
          </cell>
          <cell r="AB210">
            <v>-3034.3519989270717</v>
          </cell>
          <cell r="AC210">
            <v>-1054.1196509944275</v>
          </cell>
          <cell r="AD210">
            <v>0</v>
          </cell>
          <cell r="AE210">
            <v>-44190.225911155343</v>
          </cell>
          <cell r="AF210">
            <v>0</v>
          </cell>
          <cell r="AG210">
            <v>-631.66652620676905</v>
          </cell>
          <cell r="AH210">
            <v>-1388.268278718926</v>
          </cell>
          <cell r="AI210">
            <v>-16088.05588962324</v>
          </cell>
          <cell r="AJ210">
            <v>-18973.07614106033</v>
          </cell>
          <cell r="AK210">
            <v>-4701.522518758662</v>
          </cell>
          <cell r="AL210">
            <v>0</v>
          </cell>
          <cell r="AM210">
            <v>-1675.4529760368168</v>
          </cell>
          <cell r="AN210">
            <v>-732.18358074966818</v>
          </cell>
          <cell r="AO210">
            <v>0</v>
          </cell>
          <cell r="AP210">
            <v>0</v>
          </cell>
          <cell r="AQ210">
            <v>0</v>
          </cell>
          <cell r="AR210">
            <v>-48154.246141538024</v>
          </cell>
          <cell r="AS210">
            <v>0</v>
          </cell>
          <cell r="AT210">
            <v>-307.03219019435346</v>
          </cell>
          <cell r="AU210">
            <v>-1319.5088608786464</v>
          </cell>
          <cell r="AV210">
            <v>-19488.395297096111</v>
          </cell>
          <cell r="AW210">
            <v>-20507.660557082854</v>
          </cell>
          <cell r="AX210">
            <v>-2143.4136064564809</v>
          </cell>
          <cell r="AY210">
            <v>-1807.7061182726175</v>
          </cell>
          <cell r="AZ210">
            <v>-1467.8933265386149</v>
          </cell>
          <cell r="BA210">
            <v>-1112.6361850062385</v>
          </cell>
          <cell r="BB210">
            <v>0</v>
          </cell>
          <cell r="BC210">
            <v>0</v>
          </cell>
          <cell r="BD210">
            <v>0</v>
          </cell>
          <cell r="BE210">
            <v>-43775.04023951292</v>
          </cell>
          <cell r="BF210">
            <v>0</v>
          </cell>
          <cell r="BG210">
            <v>-399.38265323359519</v>
          </cell>
          <cell r="BH210">
            <v>-6299.2625810643658</v>
          </cell>
          <cell r="BI210">
            <v>-12603.319275905378</v>
          </cell>
          <cell r="BJ210">
            <v>-19244.739533020183</v>
          </cell>
          <cell r="BK210">
            <v>-1015.2613969957456</v>
          </cell>
          <cell r="BL210">
            <v>-986.16696045920253</v>
          </cell>
          <cell r="BM210">
            <v>0</v>
          </cell>
          <cell r="BN210">
            <v>-2410.0694843903184</v>
          </cell>
          <cell r="BO210">
            <v>-816.83835444692522</v>
          </cell>
          <cell r="BP210">
            <v>0</v>
          </cell>
          <cell r="BQ210">
            <v>0</v>
          </cell>
          <cell r="BR210">
            <v>-36737.886196866632</v>
          </cell>
          <cell r="BS210">
            <v>0</v>
          </cell>
          <cell r="BT210">
            <v>0</v>
          </cell>
          <cell r="BU210">
            <v>-3013.0537583651021</v>
          </cell>
          <cell r="BV210">
            <v>-9440.7786631379277</v>
          </cell>
          <cell r="BW210">
            <v>-16839.397542444989</v>
          </cell>
          <cell r="BX210">
            <v>-2846.447956985794</v>
          </cell>
          <cell r="BY210">
            <v>-954.81991548556834</v>
          </cell>
          <cell r="BZ210">
            <v>0</v>
          </cell>
          <cell r="CA210">
            <v>-3233.0836977567524</v>
          </cell>
          <cell r="CB210">
            <v>-410.30466267559677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-4565.2873390056193</v>
          </cell>
          <cell r="DF211">
            <v>0</v>
          </cell>
          <cell r="DG211">
            <v>0</v>
          </cell>
          <cell r="DH211">
            <v>-16.220019764150493</v>
          </cell>
          <cell r="DI211">
            <v>-352.95108726457693</v>
          </cell>
          <cell r="DJ211">
            <v>0</v>
          </cell>
          <cell r="DK211">
            <v>-1180.143285251921</v>
          </cell>
          <cell r="DL211">
            <v>-771.58893307647668</v>
          </cell>
          <cell r="DM211">
            <v>-332.32314028218389</v>
          </cell>
          <cell r="DN211">
            <v>-1566.8596712085418</v>
          </cell>
          <cell r="DO211">
            <v>0</v>
          </cell>
          <cell r="DP211">
            <v>-333.01457984582521</v>
          </cell>
          <cell r="DQ211">
            <v>-12.186622309498489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-24566.687297884375</v>
          </cell>
          <cell r="R212">
            <v>-479961.42277520895</v>
          </cell>
          <cell r="S212">
            <v>-31430.888803889975</v>
          </cell>
          <cell r="T212">
            <v>-10326.070819881745</v>
          </cell>
          <cell r="U212">
            <v>-12249.433860110119</v>
          </cell>
          <cell r="V212">
            <v>-13299.36939338129</v>
          </cell>
          <cell r="W212">
            <v>-38721.794387805276</v>
          </cell>
          <cell r="X212">
            <v>-68750.620138347149</v>
          </cell>
          <cell r="Y212">
            <v>-111681.39326516353</v>
          </cell>
          <cell r="Z212">
            <v>-73419.321491442621</v>
          </cell>
          <cell r="AA212">
            <v>-38634.180944631808</v>
          </cell>
          <cell r="AB212">
            <v>-28967.897209776565</v>
          </cell>
          <cell r="AC212">
            <v>-29355.669350013137</v>
          </cell>
          <cell r="AD212">
            <v>-23124.783110752702</v>
          </cell>
          <cell r="AE212">
            <v>-518004.91864357889</v>
          </cell>
          <cell r="AF212">
            <v>-42511.592095553875</v>
          </cell>
          <cell r="AG212">
            <v>-22685.958349410444</v>
          </cell>
          <cell r="AH212">
            <v>-14861.520205581561</v>
          </cell>
          <cell r="AI212">
            <v>-14760.762776772492</v>
          </cell>
          <cell r="AJ212">
            <v>-15997.822505592369</v>
          </cell>
          <cell r="AK212">
            <v>-92032.485658618622</v>
          </cell>
          <cell r="AL212">
            <v>-73900.898194588721</v>
          </cell>
          <cell r="AM212">
            <v>-90164.282915648073</v>
          </cell>
          <cell r="AN212">
            <v>-66272.127473270521</v>
          </cell>
          <cell r="AO212">
            <v>-14111.971907921135</v>
          </cell>
          <cell r="AP212">
            <v>-24171.734614211135</v>
          </cell>
          <cell r="AQ212">
            <v>-46533.761946422979</v>
          </cell>
          <cell r="AR212">
            <v>-727349.59669473767</v>
          </cell>
          <cell r="AS212">
            <v>-43885.789881104603</v>
          </cell>
          <cell r="AT212">
            <v>-26523.789308597334</v>
          </cell>
          <cell r="AU212">
            <v>-19395.120928296819</v>
          </cell>
          <cell r="AV212">
            <v>-10377.736145890318</v>
          </cell>
          <cell r="AW212">
            <v>-22815.08295313362</v>
          </cell>
          <cell r="AX212">
            <v>-87131.489210848697</v>
          </cell>
          <cell r="AY212">
            <v>-131778.2502056621</v>
          </cell>
          <cell r="AZ212">
            <v>-129430.99721039087</v>
          </cell>
          <cell r="BA212">
            <v>-79231.147633394226</v>
          </cell>
          <cell r="BB212">
            <v>-52286.777041443624</v>
          </cell>
          <cell r="BC212">
            <v>-43419.730041164905</v>
          </cell>
          <cell r="BD212">
            <v>-81073.686134845018</v>
          </cell>
          <cell r="BE212">
            <v>-767027.1975761652</v>
          </cell>
          <cell r="BF212">
            <v>-53049.816932009533</v>
          </cell>
          <cell r="BG212">
            <v>-46515.281337633729</v>
          </cell>
          <cell r="BH212">
            <v>-23893.4074043734</v>
          </cell>
          <cell r="BI212">
            <v>-16318.247282960452</v>
          </cell>
          <cell r="BJ212">
            <v>-19294.726647989824</v>
          </cell>
          <cell r="BK212">
            <v>-86342.727067631669</v>
          </cell>
          <cell r="BL212">
            <v>-130695.18686707318</v>
          </cell>
          <cell r="BM212">
            <v>-120597.82173184492</v>
          </cell>
          <cell r="BN212">
            <v>-75504.965913403779</v>
          </cell>
          <cell r="BO212">
            <v>-64375.436093404889</v>
          </cell>
          <cell r="BP212">
            <v>-61401.513859538361</v>
          </cell>
          <cell r="BQ212">
            <v>-69038.066438300535</v>
          </cell>
          <cell r="BR212">
            <v>-839606.99936075509</v>
          </cell>
          <cell r="BS212">
            <v>-62512.95155499503</v>
          </cell>
          <cell r="BT212">
            <v>-49539.640060896054</v>
          </cell>
          <cell r="BU212">
            <v>-31615.812587924302</v>
          </cell>
          <cell r="BV212">
            <v>-14669.173484752886</v>
          </cell>
          <cell r="BW212">
            <v>-21461.787089335732</v>
          </cell>
          <cell r="BX212">
            <v>-73361.165316644125</v>
          </cell>
          <cell r="BY212">
            <v>-156241.46084305644</v>
          </cell>
          <cell r="BZ212">
            <v>-144993.69056117348</v>
          </cell>
          <cell r="CA212">
            <v>-102509.84896662086</v>
          </cell>
          <cell r="CB212">
            <v>-76945.45507077314</v>
          </cell>
          <cell r="CC212">
            <v>-53996.106115618721</v>
          </cell>
          <cell r="CD212">
            <v>-51759.907708944753</v>
          </cell>
          <cell r="CE212">
            <v>-901919.26180103421</v>
          </cell>
          <cell r="CF212">
            <v>-50139.941975526512</v>
          </cell>
          <cell r="CG212">
            <v>-59140.498053183779</v>
          </cell>
          <cell r="CH212">
            <v>-31060.52742289193</v>
          </cell>
          <cell r="CI212">
            <v>-12024.997270146385</v>
          </cell>
          <cell r="CJ212">
            <v>-27662.979271328077</v>
          </cell>
          <cell r="CK212">
            <v>-138323.40455661155</v>
          </cell>
          <cell r="CL212">
            <v>-99197.327453741804</v>
          </cell>
          <cell r="CM212">
            <v>-154921.33541541174</v>
          </cell>
          <cell r="CN212">
            <v>-152328.79732184298</v>
          </cell>
          <cell r="CO212">
            <v>-62893.957643866539</v>
          </cell>
          <cell r="CP212">
            <v>-58391.776455044746</v>
          </cell>
          <cell r="CQ212">
            <v>-55833.718961393461</v>
          </cell>
          <cell r="CR212">
            <v>-788831.58927300572</v>
          </cell>
          <cell r="CS212">
            <v>-52305.840445701033</v>
          </cell>
          <cell r="CT212">
            <v>-68274.412498598918</v>
          </cell>
          <cell r="CU212">
            <v>-40450.706280672923</v>
          </cell>
          <cell r="CV212">
            <v>-43834.862370692194</v>
          </cell>
          <cell r="CW212">
            <v>-100006.54790499434</v>
          </cell>
          <cell r="CX212">
            <v>-134886.64890209958</v>
          </cell>
          <cell r="CY212">
            <v>-25691.476124215871</v>
          </cell>
          <cell r="CZ212">
            <v>-69870.036393895745</v>
          </cell>
          <cell r="DA212">
            <v>-117416.46375363693</v>
          </cell>
          <cell r="DB212">
            <v>-75760.604176515713</v>
          </cell>
          <cell r="DC212">
            <v>-45062.122167069465</v>
          </cell>
          <cell r="DD212">
            <v>-15271.868254944682</v>
          </cell>
          <cell r="DE212">
            <v>-684591.92224395275</v>
          </cell>
          <cell r="DF212">
            <v>-35706.389875024557</v>
          </cell>
          <cell r="DG212">
            <v>-51202.519820792601</v>
          </cell>
          <cell r="DH212">
            <v>-44429.602884501219</v>
          </cell>
          <cell r="DI212">
            <v>-33728.012681953609</v>
          </cell>
          <cell r="DJ212">
            <v>-105977.95482908003</v>
          </cell>
          <cell r="DK212">
            <v>-125678.10636013187</v>
          </cell>
          <cell r="DL212">
            <v>-12401.935556590557</v>
          </cell>
          <cell r="DM212">
            <v>-57927.612597253174</v>
          </cell>
          <cell r="DN212">
            <v>-99236.569252677262</v>
          </cell>
          <cell r="DO212">
            <v>-77063.745730280876</v>
          </cell>
          <cell r="DP212">
            <v>-26360.312707737088</v>
          </cell>
          <cell r="DQ212">
            <v>-14879.159947924316</v>
          </cell>
          <cell r="DR212">
            <v>-695136.41638100147</v>
          </cell>
          <cell r="DS212">
            <v>-53292.26311454922</v>
          </cell>
          <cell r="DT212">
            <v>-73087.181945662946</v>
          </cell>
          <cell r="DU212">
            <v>-43799.139547584578</v>
          </cell>
          <cell r="DV212">
            <v>-54768.578809412196</v>
          </cell>
          <cell r="DW212">
            <v>-95688.866467013955</v>
          </cell>
          <cell r="DX212">
            <v>-87075.775096986443</v>
          </cell>
          <cell r="DY212">
            <v>-27953.480102729052</v>
          </cell>
          <cell r="DZ212">
            <v>-42828.152950964868</v>
          </cell>
          <cell r="EA212">
            <v>-80509.39961983636</v>
          </cell>
          <cell r="EB212">
            <v>-78338.347127392888</v>
          </cell>
          <cell r="EC212">
            <v>-38492.095466047525</v>
          </cell>
          <cell r="ED212">
            <v>-19303.136132828891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-48683.394361384213</v>
          </cell>
          <cell r="R213">
            <v>-647906.33709678054</v>
          </cell>
          <cell r="S213">
            <v>-24692.84212128073</v>
          </cell>
          <cell r="T213">
            <v>-42289.034768080339</v>
          </cell>
          <cell r="U213">
            <v>-54956.752482631244</v>
          </cell>
          <cell r="V213">
            <v>-21226.575162556954</v>
          </cell>
          <cell r="W213">
            <v>-28707.124056247994</v>
          </cell>
          <cell r="X213">
            <v>-115264.40409537498</v>
          </cell>
          <cell r="Y213">
            <v>-117300.63127073832</v>
          </cell>
          <cell r="Z213">
            <v>-79191.53498580493</v>
          </cell>
          <cell r="AA213">
            <v>-57227.094737829641</v>
          </cell>
          <cell r="AB213">
            <v>-33664.299948588014</v>
          </cell>
          <cell r="AC213">
            <v>-33246.113476384431</v>
          </cell>
          <cell r="AD213">
            <v>-40139.929991284385</v>
          </cell>
          <cell r="AE213">
            <v>-588620.12282589078</v>
          </cell>
          <cell r="AF213">
            <v>-41170.201590621844</v>
          </cell>
          <cell r="AG213">
            <v>-35733.203378366306</v>
          </cell>
          <cell r="AH213">
            <v>-35214.410260599107</v>
          </cell>
          <cell r="AI213">
            <v>-11717.348988113925</v>
          </cell>
          <cell r="AJ213">
            <v>-38714.477859738283</v>
          </cell>
          <cell r="AK213">
            <v>-93471.575799597427</v>
          </cell>
          <cell r="AL213">
            <v>-76907.45954862237</v>
          </cell>
          <cell r="AM213">
            <v>-60228.07739094086</v>
          </cell>
          <cell r="AN213">
            <v>-77265.614082845859</v>
          </cell>
          <cell r="AO213">
            <v>-46444.244316685945</v>
          </cell>
          <cell r="AP213">
            <v>-41699.420770300552</v>
          </cell>
          <cell r="AQ213">
            <v>-30054.08883947134</v>
          </cell>
          <cell r="AR213">
            <v>-626138.27766636014</v>
          </cell>
          <cell r="AS213">
            <v>-39694.871998390183</v>
          </cell>
          <cell r="AT213">
            <v>-33128.782107647508</v>
          </cell>
          <cell r="AU213">
            <v>-24888.703549625352</v>
          </cell>
          <cell r="AV213">
            <v>-16305.948267027736</v>
          </cell>
          <cell r="AW213">
            <v>-36215.446168686263</v>
          </cell>
          <cell r="AX213">
            <v>-132019.42506932467</v>
          </cell>
          <cell r="AY213">
            <v>-75087.973213925958</v>
          </cell>
          <cell r="AZ213">
            <v>-91885.071656392887</v>
          </cell>
          <cell r="BA213">
            <v>-61093.063700648956</v>
          </cell>
          <cell r="BB213">
            <v>-48338.600378140807</v>
          </cell>
          <cell r="BC213">
            <v>-43181.028624538332</v>
          </cell>
          <cell r="BD213">
            <v>-24299.362932022661</v>
          </cell>
          <cell r="BE213">
            <v>-694648.87324127555</v>
          </cell>
          <cell r="BF213">
            <v>-60829.399060744792</v>
          </cell>
          <cell r="BG213">
            <v>-47912.07403127104</v>
          </cell>
          <cell r="BH213">
            <v>-34708.601330053061</v>
          </cell>
          <cell r="BI213">
            <v>-17610.781847920269</v>
          </cell>
          <cell r="BJ213">
            <v>-40129.730487132445</v>
          </cell>
          <cell r="BK213">
            <v>-115624.09850598313</v>
          </cell>
          <cell r="BL213">
            <v>-56649.499922243878</v>
          </cell>
          <cell r="BM213">
            <v>-85535.928791051731</v>
          </cell>
          <cell r="BN213">
            <v>-72491.603407960385</v>
          </cell>
          <cell r="BO213">
            <v>-69143.358147615567</v>
          </cell>
          <cell r="BP213">
            <v>-65983.62903716974</v>
          </cell>
          <cell r="BQ213">
            <v>-28030.168672140688</v>
          </cell>
          <cell r="BR213">
            <v>-716691.68568333983</v>
          </cell>
          <cell r="BS213">
            <v>-48560.484247174114</v>
          </cell>
          <cell r="BT213">
            <v>-53485.000467713922</v>
          </cell>
          <cell r="BU213">
            <v>-32966.623472832143</v>
          </cell>
          <cell r="BV213">
            <v>-14874.613391423598</v>
          </cell>
          <cell r="BW213">
            <v>-32218.093753719702</v>
          </cell>
          <cell r="BX213">
            <v>-114490.47759993188</v>
          </cell>
          <cell r="BY213">
            <v>-65079.788855170831</v>
          </cell>
          <cell r="BZ213">
            <v>-96117.845129936934</v>
          </cell>
          <cell r="CA213">
            <v>-87822.199954358861</v>
          </cell>
          <cell r="CB213">
            <v>-74502.803974449635</v>
          </cell>
          <cell r="CC213">
            <v>-56138.712185848504</v>
          </cell>
          <cell r="CD213">
            <v>-40435.04265075922</v>
          </cell>
          <cell r="CE213">
            <v>-527370.66506803036</v>
          </cell>
          <cell r="CF213">
            <v>-45713.917415194213</v>
          </cell>
          <cell r="CG213">
            <v>-38947.58904254809</v>
          </cell>
          <cell r="CH213">
            <v>-40131.062237763777</v>
          </cell>
          <cell r="CI213">
            <v>-44775.411018988118</v>
          </cell>
          <cell r="CJ213">
            <v>-85952.432452525944</v>
          </cell>
          <cell r="CK213">
            <v>-74679.269298098981</v>
          </cell>
          <cell r="CL213">
            <v>-16777.560732172802</v>
          </cell>
          <cell r="CM213">
            <v>-28762.811883721501</v>
          </cell>
          <cell r="CN213">
            <v>-47367.283408509567</v>
          </cell>
          <cell r="CO213">
            <v>-49367.525800425559</v>
          </cell>
          <cell r="CP213">
            <v>-33115.289866127074</v>
          </cell>
          <cell r="CQ213">
            <v>-21780.51191194728</v>
          </cell>
          <cell r="CR213">
            <v>-527143.13951402903</v>
          </cell>
          <cell r="CS213">
            <v>-24801.499692443758</v>
          </cell>
          <cell r="CT213">
            <v>-37366.270037956536</v>
          </cell>
          <cell r="CU213">
            <v>-52339.112773025408</v>
          </cell>
          <cell r="CV213">
            <v>-62046.611730931327</v>
          </cell>
          <cell r="CW213">
            <v>-83616.850437385961</v>
          </cell>
          <cell r="CX213">
            <v>-97398.001377623528</v>
          </cell>
          <cell r="CY213">
            <v>-13544.32134126313</v>
          </cell>
          <cell r="CZ213">
            <v>-38364.337633628398</v>
          </cell>
          <cell r="DA213">
            <v>-40013.22942648083</v>
          </cell>
          <cell r="DB213">
            <v>-44295.136007910594</v>
          </cell>
          <cell r="DC213">
            <v>-22900.462100692093</v>
          </cell>
          <cell r="DD213">
            <v>-10457.306954648346</v>
          </cell>
          <cell r="DE213">
            <v>-625927.57679104805</v>
          </cell>
          <cell r="DF213">
            <v>-45173.567826144397</v>
          </cell>
          <cell r="DG213">
            <v>-39470.260348094627</v>
          </cell>
          <cell r="DH213">
            <v>-51902.627500245348</v>
          </cell>
          <cell r="DI213">
            <v>-60802.918865993619</v>
          </cell>
          <cell r="DJ213">
            <v>-74069.281814934686</v>
          </cell>
          <cell r="DK213">
            <v>-110802.19547356293</v>
          </cell>
          <cell r="DL213">
            <v>-24448.459105905145</v>
          </cell>
          <cell r="DM213">
            <v>-63745.030554667115</v>
          </cell>
          <cell r="DN213">
            <v>-61308.567964047194</v>
          </cell>
          <cell r="DO213">
            <v>-33300.329571837559</v>
          </cell>
          <cell r="DP213">
            <v>-46486.472821092233</v>
          </cell>
          <cell r="DQ213">
            <v>-14417.864944510162</v>
          </cell>
          <cell r="DR213">
            <v>-563943.72474899888</v>
          </cell>
          <cell r="DS213">
            <v>-25797.755287876353</v>
          </cell>
          <cell r="DT213">
            <v>-39578.747827980667</v>
          </cell>
          <cell r="DU213">
            <v>-41341.752120317891</v>
          </cell>
          <cell r="DV213">
            <v>-52174.19167323783</v>
          </cell>
          <cell r="DW213">
            <v>-90372.29120721668</v>
          </cell>
          <cell r="DX213">
            <v>-116631.32469308935</v>
          </cell>
          <cell r="DY213">
            <v>-25402.163889596239</v>
          </cell>
          <cell r="DZ213">
            <v>-40490.029624016955</v>
          </cell>
          <cell r="EA213">
            <v>-50316.08858131431</v>
          </cell>
          <cell r="EB213">
            <v>-38996.390230510384</v>
          </cell>
          <cell r="EC213">
            <v>-30938.972865529358</v>
          </cell>
          <cell r="ED213">
            <v>-11904.016748262569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-3466.984625659883</v>
          </cell>
          <cell r="R214">
            <v>-512470.43823590875</v>
          </cell>
          <cell r="S214">
            <v>-10069.85111541301</v>
          </cell>
          <cell r="T214">
            <v>-36995.103227846324</v>
          </cell>
          <cell r="U214">
            <v>-45094.473348906264</v>
          </cell>
          <cell r="V214">
            <v>-30151.03572960943</v>
          </cell>
          <cell r="W214">
            <v>-25719.489971868694</v>
          </cell>
          <cell r="X214">
            <v>-77560.77852999419</v>
          </cell>
          <cell r="Y214">
            <v>-54690.365018200129</v>
          </cell>
          <cell r="Z214">
            <v>-81749.775416497141</v>
          </cell>
          <cell r="AA214">
            <v>-81170.085276678205</v>
          </cell>
          <cell r="AB214">
            <v>-50806.175092222169</v>
          </cell>
          <cell r="AC214">
            <v>-17036.606116715819</v>
          </cell>
          <cell r="AD214">
            <v>-1426.6993920132518</v>
          </cell>
          <cell r="AE214">
            <v>-409397.64224639535</v>
          </cell>
          <cell r="AF214">
            <v>-6078.1683120541275</v>
          </cell>
          <cell r="AG214">
            <v>-39492.91768399626</v>
          </cell>
          <cell r="AH214">
            <v>-18708.108621355146</v>
          </cell>
          <cell r="AI214">
            <v>-20405.485237445682</v>
          </cell>
          <cell r="AJ214">
            <v>-54028.972932498902</v>
          </cell>
          <cell r="AK214">
            <v>-70797.900836415589</v>
          </cell>
          <cell r="AL214">
            <v>-26570.811549566686</v>
          </cell>
          <cell r="AM214">
            <v>-71974.872973505408</v>
          </cell>
          <cell r="AN214">
            <v>-40130.561542849988</v>
          </cell>
          <cell r="AO214">
            <v>-48620.089885547757</v>
          </cell>
          <cell r="AP214">
            <v>-9358.1239449232817</v>
          </cell>
          <cell r="AQ214">
            <v>-3231.6287262141705</v>
          </cell>
          <cell r="AR214">
            <v>-368709.93366846442</v>
          </cell>
          <cell r="AS214">
            <v>-3296.4342583827674</v>
          </cell>
          <cell r="AT214">
            <v>-26762.016517121345</v>
          </cell>
          <cell r="AU214">
            <v>-30546.888277247548</v>
          </cell>
          <cell r="AV214">
            <v>-24105.964641952887</v>
          </cell>
          <cell r="AW214">
            <v>-71530.150086732581</v>
          </cell>
          <cell r="AX214">
            <v>-47500.547044292092</v>
          </cell>
          <cell r="AY214">
            <v>-44234.553650036454</v>
          </cell>
          <cell r="AZ214">
            <v>-36719.119398750365</v>
          </cell>
          <cell r="BA214">
            <v>-47148.055674409494</v>
          </cell>
          <cell r="BB214">
            <v>-21708.037457857281</v>
          </cell>
          <cell r="BC214">
            <v>-10905.266615532339</v>
          </cell>
          <cell r="BD214">
            <v>-4252.9000461399555</v>
          </cell>
          <cell r="BE214">
            <v>-447634.8421086669</v>
          </cell>
          <cell r="BF214">
            <v>-6448.6307134628296</v>
          </cell>
          <cell r="BG214">
            <v>-19430.396671105176</v>
          </cell>
          <cell r="BH214">
            <v>-42159.821994896978</v>
          </cell>
          <cell r="BI214">
            <v>-26413.311249516904</v>
          </cell>
          <cell r="BJ214">
            <v>-70182.865166418254</v>
          </cell>
          <cell r="BK214">
            <v>-76492.125150702894</v>
          </cell>
          <cell r="BL214">
            <v>-51271.668566163629</v>
          </cell>
          <cell r="BM214">
            <v>-55740.352832075208</v>
          </cell>
          <cell r="BN214">
            <v>-55100.729394471273</v>
          </cell>
          <cell r="BO214">
            <v>-20979.952193461359</v>
          </cell>
          <cell r="BP214">
            <v>-17921.84084174037</v>
          </cell>
          <cell r="BQ214">
            <v>-5493.1473346948624</v>
          </cell>
          <cell r="BR214">
            <v>-415493.34433078766</v>
          </cell>
          <cell r="BS214">
            <v>-13007.110255051404</v>
          </cell>
          <cell r="BT214">
            <v>-17913.365683073178</v>
          </cell>
          <cell r="BU214">
            <v>-32038.126862879843</v>
          </cell>
          <cell r="BV214">
            <v>-17481.042973890901</v>
          </cell>
          <cell r="BW214">
            <v>-79069.799105321988</v>
          </cell>
          <cell r="BX214">
            <v>-78985.583901207894</v>
          </cell>
          <cell r="BY214">
            <v>-28171.065460044891</v>
          </cell>
          <cell r="BZ214">
            <v>-60222.688349232078</v>
          </cell>
          <cell r="CA214">
            <v>-54764.715366009623</v>
          </cell>
          <cell r="CB214">
            <v>-16715.188468057662</v>
          </cell>
          <cell r="CC214">
            <v>-13227.365404281765</v>
          </cell>
          <cell r="CD214">
            <v>-3897.2925017476082</v>
          </cell>
          <cell r="CE214">
            <v>-654719.80671289563</v>
          </cell>
          <cell r="CF214">
            <v>-28766.10651050508</v>
          </cell>
          <cell r="CG214">
            <v>-41856.886969767511</v>
          </cell>
          <cell r="CH214">
            <v>-42895.553266538307</v>
          </cell>
          <cell r="CI214">
            <v>-40556.058773815632</v>
          </cell>
          <cell r="CJ214">
            <v>-72696.659473817796</v>
          </cell>
          <cell r="CK214">
            <v>-93663.093008583412</v>
          </cell>
          <cell r="CL214">
            <v>-71248.759878322482</v>
          </cell>
          <cell r="CM214">
            <v>-66317.18289365992</v>
          </cell>
          <cell r="CN214">
            <v>-70924.265779331326</v>
          </cell>
          <cell r="CO214">
            <v>-68610.131936531514</v>
          </cell>
          <cell r="CP214">
            <v>-47143.309353319928</v>
          </cell>
          <cell r="CQ214">
            <v>-10041.798868754879</v>
          </cell>
          <cell r="CR214">
            <v>-369008.5940310359</v>
          </cell>
          <cell r="CS214">
            <v>-36173.543763848022</v>
          </cell>
          <cell r="CT214">
            <v>-26890.944124450907</v>
          </cell>
          <cell r="CU214">
            <v>-11639.565224014223</v>
          </cell>
          <cell r="CV214">
            <v>-24715.376238653436</v>
          </cell>
          <cell r="CW214">
            <v>-16701.115090973675</v>
          </cell>
          <cell r="CX214">
            <v>-60886.992802515626</v>
          </cell>
          <cell r="CY214">
            <v>2457.6617839559913</v>
          </cell>
          <cell r="CZ214">
            <v>-62408.035392582417</v>
          </cell>
          <cell r="DA214">
            <v>-43997.012112775818</v>
          </cell>
          <cell r="DB214">
            <v>-38058.971691541374</v>
          </cell>
          <cell r="DC214">
            <v>-25806.653231529519</v>
          </cell>
          <cell r="DD214">
            <v>-24188.046142093837</v>
          </cell>
          <cell r="DE214">
            <v>-518010.73226302862</v>
          </cell>
          <cell r="DF214">
            <v>-40172.962590064853</v>
          </cell>
          <cell r="DG214">
            <v>-19661.75299725309</v>
          </cell>
          <cell r="DH214">
            <v>-23173.273378904909</v>
          </cell>
          <cell r="DI214">
            <v>-20270.827994069085</v>
          </cell>
          <cell r="DJ214">
            <v>-22143.963704280555</v>
          </cell>
          <cell r="DK214">
            <v>-74841.782108893618</v>
          </cell>
          <cell r="DL214">
            <v>-61596.972578112036</v>
          </cell>
          <cell r="DM214">
            <v>-71406.869826842099</v>
          </cell>
          <cell r="DN214">
            <v>-71020.174878863618</v>
          </cell>
          <cell r="DO214">
            <v>-56219.246406210586</v>
          </cell>
          <cell r="DP214">
            <v>-24081.201174158603</v>
          </cell>
          <cell r="DQ214">
            <v>-33421.704625343904</v>
          </cell>
          <cell r="DR214">
            <v>-600140.25762599707</v>
          </cell>
          <cell r="DS214">
            <v>-44423.773591702804</v>
          </cell>
          <cell r="DT214">
            <v>-20102.934505738318</v>
          </cell>
          <cell r="DU214">
            <v>-25908.497878519818</v>
          </cell>
          <cell r="DV214">
            <v>-14491.255732053891</v>
          </cell>
          <cell r="DW214">
            <v>-29559.240761397406</v>
          </cell>
          <cell r="DX214">
            <v>-98507.164938108996</v>
          </cell>
          <cell r="DY214">
            <v>-50249.597764380276</v>
          </cell>
          <cell r="DZ214">
            <v>-97085.532144777477</v>
          </cell>
          <cell r="EA214">
            <v>-84081.334705753252</v>
          </cell>
          <cell r="EB214">
            <v>-61526.871551506221</v>
          </cell>
          <cell r="EC214">
            <v>-25719.115679403767</v>
          </cell>
          <cell r="ED214">
            <v>-48484.938372660428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-19.531171922571957</v>
          </cell>
          <cell r="R215">
            <v>-144501.09792354703</v>
          </cell>
          <cell r="S215">
            <v>0</v>
          </cell>
          <cell r="T215">
            <v>-12894.679024404846</v>
          </cell>
          <cell r="U215">
            <v>-14074.960114629939</v>
          </cell>
          <cell r="V215">
            <v>-15152.509179987013</v>
          </cell>
          <cell r="W215">
            <v>-9118.3881756784394</v>
          </cell>
          <cell r="X215">
            <v>-18921.33618032001</v>
          </cell>
          <cell r="Y215">
            <v>-6609.5100378990173</v>
          </cell>
          <cell r="Z215">
            <v>-9182.7758806953207</v>
          </cell>
          <cell r="AA215">
            <v>-40856.401359649375</v>
          </cell>
          <cell r="AB215">
            <v>-12555.698579384945</v>
          </cell>
          <cell r="AC215">
            <v>-5074.9364016586915</v>
          </cell>
          <cell r="AD215">
            <v>-59.902989245019853</v>
          </cell>
          <cell r="AE215">
            <v>-113117.78252425045</v>
          </cell>
          <cell r="AF215">
            <v>-3408.0596342375502</v>
          </cell>
          <cell r="AG215">
            <v>-9678.9615971902385</v>
          </cell>
          <cell r="AH215">
            <v>-13248.813358674757</v>
          </cell>
          <cell r="AI215">
            <v>-16559.567874880508</v>
          </cell>
          <cell r="AJ215">
            <v>-17979.6939622676</v>
          </cell>
          <cell r="AK215">
            <v>-17982.320724354126</v>
          </cell>
          <cell r="AL215">
            <v>-1616.9362366972491</v>
          </cell>
          <cell r="AM215">
            <v>-8802.6080961767584</v>
          </cell>
          <cell r="AN215">
            <v>-19282.075439142063</v>
          </cell>
          <cell r="AO215">
            <v>-3233.3799555031583</v>
          </cell>
          <cell r="AP215">
            <v>-662.76490887906402</v>
          </cell>
          <cell r="AQ215">
            <v>-662.60073624923825</v>
          </cell>
          <cell r="AR215">
            <v>-113001.26752400398</v>
          </cell>
          <cell r="AS215">
            <v>-1482.0150641677901</v>
          </cell>
          <cell r="AT215">
            <v>-9980.7749153953046</v>
          </cell>
          <cell r="AU215">
            <v>-14508.232494413853</v>
          </cell>
          <cell r="AV215">
            <v>-12367.446841713972</v>
          </cell>
          <cell r="AW215">
            <v>-25403.929165670183</v>
          </cell>
          <cell r="AX215">
            <v>-17607.994807460345</v>
          </cell>
          <cell r="AY215">
            <v>-5773.5820201653987</v>
          </cell>
          <cell r="AZ215">
            <v>-7582.7274675210938</v>
          </cell>
          <cell r="BA215">
            <v>-5784.0151908230036</v>
          </cell>
          <cell r="BB215">
            <v>-6307.8613239843398</v>
          </cell>
          <cell r="BC215">
            <v>-6202.6882326798514</v>
          </cell>
          <cell r="BD215">
            <v>0</v>
          </cell>
          <cell r="BE215">
            <v>-138860.51995202154</v>
          </cell>
          <cell r="BF215">
            <v>-3770.4974017599598</v>
          </cell>
          <cell r="BG215">
            <v>-7053.9693477284163</v>
          </cell>
          <cell r="BH215">
            <v>-16834.253244022839</v>
          </cell>
          <cell r="BI215">
            <v>-11640.660423098132</v>
          </cell>
          <cell r="BJ215">
            <v>-28219.568545733113</v>
          </cell>
          <cell r="BK215">
            <v>-21396.624093701132</v>
          </cell>
          <cell r="BL215">
            <v>-10379.044403179549</v>
          </cell>
          <cell r="BM215">
            <v>-9172.5197313893586</v>
          </cell>
          <cell r="BN215">
            <v>-13172.938132077456</v>
          </cell>
          <cell r="BO215">
            <v>-10077.37011426501</v>
          </cell>
          <cell r="BP215">
            <v>-6378.2810347517952</v>
          </cell>
          <cell r="BQ215">
            <v>-764.79348030127585</v>
          </cell>
          <cell r="BR215">
            <v>-158685.07666705549</v>
          </cell>
          <cell r="BS215">
            <v>-6116.7868712209165</v>
          </cell>
          <cell r="BT215">
            <v>-11709.37369986251</v>
          </cell>
          <cell r="BU215">
            <v>-16627.660709820688</v>
          </cell>
          <cell r="BV215">
            <v>-9776.8169830208644</v>
          </cell>
          <cell r="BW215">
            <v>-24343.655501835514</v>
          </cell>
          <cell r="BX215">
            <v>-25408.586009923369</v>
          </cell>
          <cell r="BY215">
            <v>-19392.219248039648</v>
          </cell>
          <cell r="BZ215">
            <v>-10277.149570035748</v>
          </cell>
          <cell r="CA215">
            <v>-18883.930842502974</v>
          </cell>
          <cell r="CB215">
            <v>-8862.7818328896537</v>
          </cell>
          <cell r="CC215">
            <v>-4610.1316392263398</v>
          </cell>
          <cell r="CD215">
            <v>-2675.9837586786598</v>
          </cell>
          <cell r="CE215">
            <v>-183237.64873100072</v>
          </cell>
          <cell r="CF215">
            <v>-8331.1500072944909</v>
          </cell>
          <cell r="CG215">
            <v>-20288.253674242646</v>
          </cell>
          <cell r="CH215">
            <v>-17442.747645905241</v>
          </cell>
          <cell r="CI215">
            <v>-16951.756451369263</v>
          </cell>
          <cell r="CJ215">
            <v>-24337.524119182955</v>
          </cell>
          <cell r="CK215">
            <v>-32014.542543756776</v>
          </cell>
          <cell r="CL215">
            <v>-7211.3312197551131</v>
          </cell>
          <cell r="CM215">
            <v>-7546.1350160297006</v>
          </cell>
          <cell r="CN215">
            <v>-20904.439467383549</v>
          </cell>
          <cell r="CO215">
            <v>-11543.186671552248</v>
          </cell>
          <cell r="CP215">
            <v>-13340.972951546311</v>
          </cell>
          <cell r="CQ215">
            <v>-3325.6089629940689</v>
          </cell>
          <cell r="CR215">
            <v>-267285.87177598476</v>
          </cell>
          <cell r="CS215">
            <v>-17065.811682677828</v>
          </cell>
          <cell r="CT215">
            <v>-14739.623224121053</v>
          </cell>
          <cell r="CU215">
            <v>-14452.197626770008</v>
          </cell>
          <cell r="CV215">
            <v>-5396.9977102470584</v>
          </cell>
          <cell r="CW215">
            <v>-10614.148062152322</v>
          </cell>
          <cell r="CX215">
            <v>-27395.490947450511</v>
          </cell>
          <cell r="CY215">
            <v>-43922.967915090732</v>
          </cell>
          <cell r="CZ215">
            <v>-57139.666673249565</v>
          </cell>
          <cell r="DA215">
            <v>-31242.928351982962</v>
          </cell>
          <cell r="DB215">
            <v>-10758.29206082318</v>
          </cell>
          <cell r="DC215">
            <v>-16695.965286085382</v>
          </cell>
          <cell r="DD215">
            <v>-17861.782235338353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-1544.3392999954522</v>
          </cell>
          <cell r="S216">
            <v>0</v>
          </cell>
          <cell r="T216">
            <v>0</v>
          </cell>
          <cell r="U216">
            <v>-326.89985182532109</v>
          </cell>
          <cell r="V216">
            <v>-84.069961893372238</v>
          </cell>
          <cell r="W216">
            <v>-352.93984002247453</v>
          </cell>
          <cell r="X216">
            <v>0</v>
          </cell>
          <cell r="Y216">
            <v>0</v>
          </cell>
          <cell r="Z216">
            <v>-113.67994847195223</v>
          </cell>
          <cell r="AA216">
            <v>-395.35982079431415</v>
          </cell>
          <cell r="AB216">
            <v>-104.99995240662247</v>
          </cell>
          <cell r="AC216">
            <v>-166.38992457976565</v>
          </cell>
          <cell r="AD216">
            <v>0</v>
          </cell>
          <cell r="AE216">
            <v>-979.78930000215769</v>
          </cell>
          <cell r="AF216">
            <v>0</v>
          </cell>
          <cell r="AG216">
            <v>0</v>
          </cell>
          <cell r="AH216">
            <v>-210.69984946819022</v>
          </cell>
          <cell r="AI216">
            <v>-426.50969528616406</v>
          </cell>
          <cell r="AJ216">
            <v>-16.449988247826695</v>
          </cell>
          <cell r="AK216">
            <v>-326.1297670006752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-1267.9092999994755</v>
          </cell>
          <cell r="AS216">
            <v>0</v>
          </cell>
          <cell r="AT216">
            <v>0</v>
          </cell>
          <cell r="AU216">
            <v>0</v>
          </cell>
          <cell r="AV216">
            <v>-32.409982106648386</v>
          </cell>
          <cell r="AW216">
            <v>-859.38952553831041</v>
          </cell>
          <cell r="AX216">
            <v>-376.10979235265404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-3535.9792999923229</v>
          </cell>
          <cell r="BF216">
            <v>0</v>
          </cell>
          <cell r="BG216">
            <v>0</v>
          </cell>
          <cell r="BH216">
            <v>-590.44988311035559</v>
          </cell>
          <cell r="BI216">
            <v>-1012.8997994794045</v>
          </cell>
          <cell r="BJ216">
            <v>-1789.1296458113939</v>
          </cell>
          <cell r="BK216">
            <v>0</v>
          </cell>
          <cell r="BL216">
            <v>0</v>
          </cell>
          <cell r="BM216">
            <v>0</v>
          </cell>
          <cell r="BN216">
            <v>-143.49997159140185</v>
          </cell>
          <cell r="BO216">
            <v>0</v>
          </cell>
          <cell r="BP216">
            <v>0</v>
          </cell>
          <cell r="BQ216">
            <v>0</v>
          </cell>
          <cell r="BR216">
            <v>-2154.1792999953032</v>
          </cell>
          <cell r="BS216">
            <v>0</v>
          </cell>
          <cell r="BT216">
            <v>0</v>
          </cell>
          <cell r="BU216">
            <v>0</v>
          </cell>
          <cell r="BV216">
            <v>-32.479989445768297</v>
          </cell>
          <cell r="BW216">
            <v>-2005.0093484711833</v>
          </cell>
          <cell r="BX216">
            <v>-116.68996208161116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-5141.579498000443</v>
          </cell>
          <cell r="CF216">
            <v>-850.94665071647614</v>
          </cell>
          <cell r="CG216">
            <v>-362.78433635598049</v>
          </cell>
          <cell r="CH216">
            <v>-1687.1907040115912</v>
          </cell>
          <cell r="CI216">
            <v>0</v>
          </cell>
          <cell r="CJ216">
            <v>-380.91453317506239</v>
          </cell>
          <cell r="CK216">
            <v>-837.41665308969095</v>
          </cell>
          <cell r="CL216">
            <v>-856.35864976723678</v>
          </cell>
          <cell r="CM216">
            <v>0</v>
          </cell>
          <cell r="CN216">
            <v>0</v>
          </cell>
          <cell r="CO216">
            <v>-165.96797088393942</v>
          </cell>
          <cell r="CP216">
            <v>0</v>
          </cell>
          <cell r="CQ216">
            <v>0</v>
          </cell>
          <cell r="CR216">
            <v>-9467.3622810132802</v>
          </cell>
          <cell r="CS216">
            <v>0</v>
          </cell>
          <cell r="CT216">
            <v>0</v>
          </cell>
          <cell r="CU216">
            <v>-2826.2511360996868</v>
          </cell>
          <cell r="CV216">
            <v>-1238.5038405337837</v>
          </cell>
          <cell r="CW216">
            <v>-3855.3308035992086</v>
          </cell>
          <cell r="CX216">
            <v>-732.61890567000955</v>
          </cell>
          <cell r="CY216">
            <v>0</v>
          </cell>
          <cell r="CZ216">
            <v>0</v>
          </cell>
          <cell r="DA216">
            <v>0</v>
          </cell>
          <cell r="DB216">
            <v>-814.65759510686621</v>
          </cell>
          <cell r="DC216">
            <v>0</v>
          </cell>
          <cell r="DD216">
            <v>0</v>
          </cell>
          <cell r="DE216">
            <v>-13244.625326998532</v>
          </cell>
          <cell r="DF216">
            <v>0</v>
          </cell>
          <cell r="DG216">
            <v>-1067.4829812804237</v>
          </cell>
          <cell r="DH216">
            <v>-1110.1999765296932</v>
          </cell>
          <cell r="DI216">
            <v>-2428.8294298779219</v>
          </cell>
          <cell r="DJ216">
            <v>-8101.9409989435226</v>
          </cell>
          <cell r="DK216">
            <v>-390.05035662092268</v>
          </cell>
          <cell r="DL216">
            <v>-146.12158374907449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-20209.46943500638</v>
          </cell>
          <cell r="DS216">
            <v>0</v>
          </cell>
          <cell r="DT216">
            <v>-1263.1114021860994</v>
          </cell>
          <cell r="DU216">
            <v>-1948.2683491285425</v>
          </cell>
          <cell r="DV216">
            <v>-2774.1187851759605</v>
          </cell>
          <cell r="DW216">
            <v>-10806.950163124129</v>
          </cell>
          <cell r="DX216">
            <v>-3417.0207353904843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8">
          <cell r="A218" t="str">
            <v>Total Coal Fuel Burn Expense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-76939.60932148248</v>
          </cell>
          <cell r="R218">
            <v>-1828294.1469118595</v>
          </cell>
          <cell r="S218">
            <v>-66193.582040593028</v>
          </cell>
          <cell r="T218">
            <v>-102956.49402536452</v>
          </cell>
          <cell r="U218">
            <v>-130000.99552862346</v>
          </cell>
          <cell r="V218">
            <v>-90843.559772476554</v>
          </cell>
          <cell r="W218">
            <v>-116698.05347839743</v>
          </cell>
          <cell r="X218">
            <v>-283566.22793769091</v>
          </cell>
          <cell r="Y218">
            <v>-292585.87022212148</v>
          </cell>
          <cell r="Z218">
            <v>-244121.67075981945</v>
          </cell>
          <cell r="AA218">
            <v>-219532.42149989307</v>
          </cell>
          <cell r="AB218">
            <v>-130722.79643288255</v>
          </cell>
          <cell r="AC218">
            <v>-86321.159730672836</v>
          </cell>
          <cell r="AD218">
            <v>-64751.315483294427</v>
          </cell>
          <cell r="AE218">
            <v>-1683706.5509302616</v>
          </cell>
          <cell r="AF218">
            <v>-93168.021632470191</v>
          </cell>
          <cell r="AG218">
            <v>-109482.14765905589</v>
          </cell>
          <cell r="AH218">
            <v>-85049.551206201315</v>
          </cell>
          <cell r="AI218">
            <v>-81015.611510768533</v>
          </cell>
          <cell r="AJ218">
            <v>-148440.73063018918</v>
          </cell>
          <cell r="AK218">
            <v>-279346.28816788644</v>
          </cell>
          <cell r="AL218">
            <v>-178996.10552947968</v>
          </cell>
          <cell r="AM218">
            <v>-233889.86199562997</v>
          </cell>
          <cell r="AN218">
            <v>-203682.56211886555</v>
          </cell>
          <cell r="AO218">
            <v>-114261.54599288106</v>
          </cell>
          <cell r="AP218">
            <v>-75892.044238314033</v>
          </cell>
          <cell r="AQ218">
            <v>-80482.080248363316</v>
          </cell>
          <cell r="AR218">
            <v>-1898949.0551247597</v>
          </cell>
          <cell r="AS218">
            <v>-88359.111202053726</v>
          </cell>
          <cell r="AT218">
            <v>-98660.513142518699</v>
          </cell>
          <cell r="AU218">
            <v>-95418.129873380065</v>
          </cell>
          <cell r="AV218">
            <v>-82962.760744489729</v>
          </cell>
          <cell r="AW218">
            <v>-179345.10418830812</v>
          </cell>
          <cell r="AX218">
            <v>-287914.57295805961</v>
          </cell>
          <cell r="AY218">
            <v>-259578.51457589865</v>
          </cell>
          <cell r="AZ218">
            <v>-267971.11927711219</v>
          </cell>
          <cell r="BA218">
            <v>-194368.91838428378</v>
          </cell>
          <cell r="BB218">
            <v>-129779.92369200289</v>
          </cell>
          <cell r="BC218">
            <v>-104964.43797363341</v>
          </cell>
          <cell r="BD218">
            <v>-109625.94911301136</v>
          </cell>
          <cell r="BE218">
            <v>-2105473.679998517</v>
          </cell>
          <cell r="BF218">
            <v>-124098.3441079706</v>
          </cell>
          <cell r="BG218">
            <v>-122006.97722914815</v>
          </cell>
          <cell r="BH218">
            <v>-126084.64428710938</v>
          </cell>
          <cell r="BI218">
            <v>-86358.981340497732</v>
          </cell>
          <cell r="BJ218">
            <v>-180092.92478778958</v>
          </cell>
          <cell r="BK218">
            <v>-300870.83621500432</v>
          </cell>
          <cell r="BL218">
            <v>-250966.30001345277</v>
          </cell>
          <cell r="BM218">
            <v>-271046.62308636308</v>
          </cell>
          <cell r="BN218">
            <v>-221121.78155497462</v>
          </cell>
          <cell r="BO218">
            <v>-167495.24624143541</v>
          </cell>
          <cell r="BP218">
            <v>-152004.84520936012</v>
          </cell>
          <cell r="BQ218">
            <v>-103326.17592543364</v>
          </cell>
          <cell r="BR218">
            <v>-2182837.8319020271</v>
          </cell>
          <cell r="BS218">
            <v>-130197.33292844146</v>
          </cell>
          <cell r="BT218">
            <v>-132647.37991154194</v>
          </cell>
          <cell r="BU218">
            <v>-120669.37565904111</v>
          </cell>
          <cell r="BV218">
            <v>-67903.247966736555</v>
          </cell>
          <cell r="BW218">
            <v>-176667.74668898433</v>
          </cell>
          <cell r="BX218">
            <v>-295935.93368261307</v>
          </cell>
          <cell r="BY218">
            <v>-274098.96366468817</v>
          </cell>
          <cell r="BZ218">
            <v>-311611.37361037731</v>
          </cell>
          <cell r="CA218">
            <v>-268252.98852214217</v>
          </cell>
          <cell r="CB218">
            <v>-178112.94730241597</v>
          </cell>
          <cell r="CC218">
            <v>-127972.31534496695</v>
          </cell>
          <cell r="CD218">
            <v>-98768.22662012279</v>
          </cell>
          <cell r="CE218">
            <v>-2284586.4357089996</v>
          </cell>
          <cell r="CF218">
            <v>-135661.64192719012</v>
          </cell>
          <cell r="CG218">
            <v>-161159.3955257982</v>
          </cell>
          <cell r="CH218">
            <v>-136663.60418705642</v>
          </cell>
          <cell r="CI218">
            <v>-114355.98386836052</v>
          </cell>
          <cell r="CJ218">
            <v>-211346.52267059684</v>
          </cell>
          <cell r="CK218">
            <v>-341293.70197854191</v>
          </cell>
          <cell r="CL218">
            <v>-197963.20860035717</v>
          </cell>
          <cell r="CM218">
            <v>-257547.465208821</v>
          </cell>
          <cell r="CN218">
            <v>-291524.78597706556</v>
          </cell>
          <cell r="CO218">
            <v>-194097.13843403757</v>
          </cell>
          <cell r="CP218">
            <v>-151991.34862603992</v>
          </cell>
          <cell r="CQ218">
            <v>-90981.638705089688</v>
          </cell>
          <cell r="CR218">
            <v>-1975095.7743901014</v>
          </cell>
          <cell r="CS218">
            <v>-130923.30251194537</v>
          </cell>
          <cell r="CT218">
            <v>-147271.2498851344</v>
          </cell>
          <cell r="CU218">
            <v>-125308.0372864753</v>
          </cell>
          <cell r="CV218">
            <v>-137253.56603838503</v>
          </cell>
          <cell r="CW218">
            <v>-215976.07020000368</v>
          </cell>
          <cell r="CX218">
            <v>-323844.50701439381</v>
          </cell>
          <cell r="CY218">
            <v>-80701.103596620262</v>
          </cell>
          <cell r="CZ218">
            <v>-228938.05334755033</v>
          </cell>
          <cell r="DA218">
            <v>-232669.63364487886</v>
          </cell>
          <cell r="DB218">
            <v>-173966.04449225962</v>
          </cell>
          <cell r="DC218">
            <v>-110465.20278537273</v>
          </cell>
          <cell r="DD218">
            <v>-67779.003587022424</v>
          </cell>
          <cell r="DE218">
            <v>-1859621.1436098814</v>
          </cell>
          <cell r="DF218">
            <v>-122216.60113228858</v>
          </cell>
          <cell r="DG218">
            <v>-113969.00719679892</v>
          </cell>
          <cell r="DH218">
            <v>-122351.55924507231</v>
          </cell>
          <cell r="DI218">
            <v>-118610.55415888131</v>
          </cell>
          <cell r="DJ218">
            <v>-212021.06681122631</v>
          </cell>
          <cell r="DK218">
            <v>-314911.25930870324</v>
          </cell>
          <cell r="DL218">
            <v>-100464.83324721456</v>
          </cell>
          <cell r="DM218">
            <v>-193939.92772690952</v>
          </cell>
          <cell r="DN218">
            <v>-233568.62010718137</v>
          </cell>
          <cell r="DO218">
            <v>-166809.38235744834</v>
          </cell>
          <cell r="DP218">
            <v>-98027.416178151965</v>
          </cell>
          <cell r="DQ218">
            <v>-62730.916140086949</v>
          </cell>
          <cell r="DR218">
            <v>-1898737.7749519348</v>
          </cell>
          <cell r="DS218">
            <v>-123513.7919941172</v>
          </cell>
          <cell r="DT218">
            <v>-137326.82978433371</v>
          </cell>
          <cell r="DU218">
            <v>-116947.43763525784</v>
          </cell>
          <cell r="DV218">
            <v>-128403.68451592326</v>
          </cell>
          <cell r="DW218">
            <v>-227697.04547650367</v>
          </cell>
          <cell r="DX218">
            <v>-308436.16298351437</v>
          </cell>
          <cell r="DY218">
            <v>-104190.90106032789</v>
          </cell>
          <cell r="DZ218">
            <v>-181592.54510530829</v>
          </cell>
          <cell r="EA218">
            <v>-214906.82290690392</v>
          </cell>
          <cell r="EB218">
            <v>-179845.76341465116</v>
          </cell>
          <cell r="EC218">
            <v>-96184.698821380734</v>
          </cell>
          <cell r="ED218">
            <v>-79692.091253750026</v>
          </cell>
        </row>
        <row r="220">
          <cell r="A220" t="str">
            <v>Gas Fuel Burn Expense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-9573.2473999969661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-1778.4577000001445</v>
          </cell>
          <cell r="Y221">
            <v>-1141.3225999996066</v>
          </cell>
          <cell r="Z221">
            <v>-2034.9273999994621</v>
          </cell>
          <cell r="AA221">
            <v>-183.39669999945909</v>
          </cell>
          <cell r="AB221">
            <v>-4435.1430000001565</v>
          </cell>
          <cell r="AC221">
            <v>0</v>
          </cell>
          <cell r="AD221">
            <v>0</v>
          </cell>
          <cell r="AE221">
            <v>-78733.169500000775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-13342.418399999849</v>
          </cell>
          <cell r="AL221">
            <v>-10204.248200000264</v>
          </cell>
          <cell r="AM221">
            <v>-24451.620300000533</v>
          </cell>
          <cell r="AN221">
            <v>-14125.291699999943</v>
          </cell>
          <cell r="AO221">
            <v>-16609.590900000185</v>
          </cell>
          <cell r="AP221">
            <v>0</v>
          </cell>
          <cell r="AQ221">
            <v>0</v>
          </cell>
          <cell r="AR221">
            <v>-63458.273400001228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-5972.4681000001729</v>
          </cell>
          <cell r="AY221">
            <v>-7955.5638999994844</v>
          </cell>
          <cell r="AZ221">
            <v>-11773.589200000279</v>
          </cell>
          <cell r="BA221">
            <v>-20125.936900000088</v>
          </cell>
          <cell r="BB221">
            <v>-17630.715300000273</v>
          </cell>
          <cell r="BC221">
            <v>0</v>
          </cell>
          <cell r="BD221">
            <v>0</v>
          </cell>
          <cell r="BE221">
            <v>-23218.33769999817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-5889.380600000266</v>
          </cell>
          <cell r="BL221">
            <v>-3614.8134999992326</v>
          </cell>
          <cell r="BM221">
            <v>39.597100000828505</v>
          </cell>
          <cell r="BN221">
            <v>-13753.740699999966</v>
          </cell>
          <cell r="BO221">
            <v>0</v>
          </cell>
          <cell r="BP221">
            <v>0</v>
          </cell>
          <cell r="BQ221">
            <v>0</v>
          </cell>
          <cell r="BR221">
            <v>-26693.276999998838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-1380.6418999996968</v>
          </cell>
          <cell r="BY221">
            <v>-5662.7611999996006</v>
          </cell>
          <cell r="BZ221">
            <v>-5334.3093999996781</v>
          </cell>
          <cell r="CA221">
            <v>-14315.564500000328</v>
          </cell>
          <cell r="CB221">
            <v>0</v>
          </cell>
          <cell r="CC221">
            <v>0</v>
          </cell>
          <cell r="CD221">
            <v>0</v>
          </cell>
          <cell r="CE221">
            <v>-22301.983500003815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-1529.2220000000671</v>
          </cell>
          <cell r="CL221">
            <v>-8998.5814999993891</v>
          </cell>
          <cell r="CM221">
            <v>-5772.6540000000969</v>
          </cell>
          <cell r="CN221">
            <v>-6001.5259999996051</v>
          </cell>
          <cell r="CO221">
            <v>0</v>
          </cell>
          <cell r="CP221">
            <v>0</v>
          </cell>
          <cell r="CQ221">
            <v>0</v>
          </cell>
          <cell r="CR221">
            <v>-61090.609499998391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-14003.453999999911</v>
          </cell>
          <cell r="CY221">
            <v>-1017.1969999996945</v>
          </cell>
          <cell r="CZ221">
            <v>-6462.7350000012666</v>
          </cell>
          <cell r="DA221">
            <v>-17909.64650000073</v>
          </cell>
          <cell r="DB221">
            <v>-21697.576999999583</v>
          </cell>
          <cell r="DC221">
            <v>0</v>
          </cell>
          <cell r="DD221">
            <v>0</v>
          </cell>
          <cell r="DE221">
            <v>-89625.968500003219</v>
          </cell>
          <cell r="DF221">
            <v>0</v>
          </cell>
          <cell r="DG221">
            <v>-8154.0120000001043</v>
          </cell>
          <cell r="DH221">
            <v>-843.13199999998324</v>
          </cell>
          <cell r="DI221">
            <v>0</v>
          </cell>
          <cell r="DJ221">
            <v>0</v>
          </cell>
          <cell r="DK221">
            <v>-21974.63550000079</v>
          </cell>
          <cell r="DL221">
            <v>-5631.8374999994412</v>
          </cell>
          <cell r="DM221">
            <v>-9649.9620000012219</v>
          </cell>
          <cell r="DN221">
            <v>-19228.140499999747</v>
          </cell>
          <cell r="DO221">
            <v>-24144.248999999836</v>
          </cell>
          <cell r="DP221">
            <v>0</v>
          </cell>
          <cell r="DQ221">
            <v>0</v>
          </cell>
          <cell r="DR221">
            <v>-91769.627499997616</v>
          </cell>
          <cell r="DS221">
            <v>0</v>
          </cell>
          <cell r="DT221">
            <v>-8974.4754999997094</v>
          </cell>
          <cell r="DU221">
            <v>0</v>
          </cell>
          <cell r="DV221">
            <v>0</v>
          </cell>
          <cell r="DW221">
            <v>0</v>
          </cell>
          <cell r="DX221">
            <v>-24497.667000000365</v>
          </cell>
          <cell r="DY221">
            <v>-4714.5800000000745</v>
          </cell>
          <cell r="DZ221">
            <v>-13917.705000000075</v>
          </cell>
          <cell r="EA221">
            <v>-20701.515999998897</v>
          </cell>
          <cell r="EB221">
            <v>-18963.684000000358</v>
          </cell>
          <cell r="EC221">
            <v>0</v>
          </cell>
          <cell r="ED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-4493.8307417705655</v>
          </cell>
          <cell r="R223">
            <v>-61376.812947973609</v>
          </cell>
          <cell r="S223">
            <v>-5148.2420435817912</v>
          </cell>
          <cell r="T223">
            <v>-9176.526598344557</v>
          </cell>
          <cell r="U223">
            <v>0</v>
          </cell>
          <cell r="V223">
            <v>-3110.8379308371805</v>
          </cell>
          <cell r="W223">
            <v>-6176.6784510165453</v>
          </cell>
          <cell r="X223">
            <v>0</v>
          </cell>
          <cell r="Y223">
            <v>-2932.5768600115553</v>
          </cell>
          <cell r="Z223">
            <v>-3825.795904177241</v>
          </cell>
          <cell r="AA223">
            <v>-24084.357360000722</v>
          </cell>
          <cell r="AB223">
            <v>0</v>
          </cell>
          <cell r="AC223">
            <v>0</v>
          </cell>
          <cell r="AD223">
            <v>-6921.7977999998257</v>
          </cell>
          <cell r="AE223">
            <v>-80435.671049997211</v>
          </cell>
          <cell r="AF223">
            <v>-4902.6129000000656</v>
          </cell>
          <cell r="AG223">
            <v>-8192.4249999998137</v>
          </cell>
          <cell r="AH223">
            <v>0</v>
          </cell>
          <cell r="AI223">
            <v>-3162.0160000002943</v>
          </cell>
          <cell r="AJ223">
            <v>0</v>
          </cell>
          <cell r="AK223">
            <v>-12481.72405999992</v>
          </cell>
          <cell r="AL223">
            <v>-10159.085149999708</v>
          </cell>
          <cell r="AM223">
            <v>-13811.134250000119</v>
          </cell>
          <cell r="AN223">
            <v>-13088.920489999466</v>
          </cell>
          <cell r="AO223">
            <v>0</v>
          </cell>
          <cell r="AP223">
            <v>-6316.5829999996349</v>
          </cell>
          <cell r="AQ223">
            <v>-8321.1702000005171</v>
          </cell>
          <cell r="AR223">
            <v>-93556.639650009573</v>
          </cell>
          <cell r="AS223">
            <v>-8074.5279999999329</v>
          </cell>
          <cell r="AT223">
            <v>-1980.2167999995872</v>
          </cell>
          <cell r="AU223">
            <v>0</v>
          </cell>
          <cell r="AV223">
            <v>0</v>
          </cell>
          <cell r="AW223">
            <v>0</v>
          </cell>
          <cell r="AX223">
            <v>-23484.539400000125</v>
          </cell>
          <cell r="AY223">
            <v>-16330.919449999928</v>
          </cell>
          <cell r="AZ223">
            <v>-28528.87740000058</v>
          </cell>
          <cell r="BA223">
            <v>-14450.053999999538</v>
          </cell>
          <cell r="BB223">
            <v>0</v>
          </cell>
          <cell r="BC223">
            <v>0</v>
          </cell>
          <cell r="BD223">
            <v>-707.50460000056773</v>
          </cell>
          <cell r="BE223">
            <v>-28633.816089995205</v>
          </cell>
          <cell r="BF223">
            <v>-54.843500000424683</v>
          </cell>
          <cell r="BG223">
            <v>-52.000769999809563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-14324.862780000083</v>
          </cell>
          <cell r="BM223">
            <v>-11434.090739999898</v>
          </cell>
          <cell r="BN223">
            <v>0</v>
          </cell>
          <cell r="BO223">
            <v>-2526.2492000004277</v>
          </cell>
          <cell r="BP223">
            <v>0</v>
          </cell>
          <cell r="BQ223">
            <v>-241.7691000001505</v>
          </cell>
          <cell r="BR223">
            <v>-59493.381929993629</v>
          </cell>
          <cell r="BS223">
            <v>-245.87676000036299</v>
          </cell>
          <cell r="BT223">
            <v>-1.1235999995842576</v>
          </cell>
          <cell r="BU223">
            <v>0</v>
          </cell>
          <cell r="BV223">
            <v>0</v>
          </cell>
          <cell r="BW223">
            <v>0</v>
          </cell>
          <cell r="BX223">
            <v>-15874.185339999385</v>
          </cell>
          <cell r="BY223">
            <v>-20742.428299999796</v>
          </cell>
          <cell r="BZ223">
            <v>-16023.592500000261</v>
          </cell>
          <cell r="CA223">
            <v>-5489.0120299998671</v>
          </cell>
          <cell r="CB223">
            <v>-3.0100000090897083E-2</v>
          </cell>
          <cell r="CC223">
            <v>-928.87880000006407</v>
          </cell>
          <cell r="CD223">
            <v>-188.25449999980628</v>
          </cell>
          <cell r="CE223">
            <v>-62792.361369997263</v>
          </cell>
          <cell r="CF223">
            <v>-327.62514000013471</v>
          </cell>
          <cell r="CG223">
            <v>-1445.7680000001565</v>
          </cell>
          <cell r="CH223">
            <v>-2581.097179999575</v>
          </cell>
          <cell r="CI223">
            <v>-2865.8393000001088</v>
          </cell>
          <cell r="CJ223">
            <v>0</v>
          </cell>
          <cell r="CK223">
            <v>-16371.196169999428</v>
          </cell>
          <cell r="CL223">
            <v>-15805.918779999949</v>
          </cell>
          <cell r="CM223">
            <v>-14253.290450000204</v>
          </cell>
          <cell r="CN223">
            <v>-5213.9478500001132</v>
          </cell>
          <cell r="CO223">
            <v>-1680.7780999997631</v>
          </cell>
          <cell r="CP223">
            <v>-1643.6727999998257</v>
          </cell>
          <cell r="CQ223">
            <v>-603.22759999986738</v>
          </cell>
          <cell r="CR223">
            <v>-105427.15009999275</v>
          </cell>
          <cell r="CS223">
            <v>-795.26900000032037</v>
          </cell>
          <cell r="CT223">
            <v>-2037.723000000231</v>
          </cell>
          <cell r="CU223">
            <v>-2959.6694999998435</v>
          </cell>
          <cell r="CV223">
            <v>-1536.4688699999824</v>
          </cell>
          <cell r="CW223">
            <v>0</v>
          </cell>
          <cell r="CX223">
            <v>-25290.990809999406</v>
          </cell>
          <cell r="CY223">
            <v>-25469.424200000241</v>
          </cell>
          <cell r="CZ223">
            <v>-25608.55555000063</v>
          </cell>
          <cell r="DA223">
            <v>-16863.905720000155</v>
          </cell>
          <cell r="DB223">
            <v>-3322.9564699996263</v>
          </cell>
          <cell r="DC223">
            <v>-1121.6139799999073</v>
          </cell>
          <cell r="DD223">
            <v>-420.57299999985844</v>
          </cell>
          <cell r="DE223">
            <v>-63288.4212000072</v>
          </cell>
          <cell r="DF223">
            <v>-767.29872000031173</v>
          </cell>
          <cell r="DG223">
            <v>-283.07550000026822</v>
          </cell>
          <cell r="DH223">
            <v>-2559.8559999996796</v>
          </cell>
          <cell r="DI223">
            <v>-2322.8992100004107</v>
          </cell>
          <cell r="DJ223">
            <v>0</v>
          </cell>
          <cell r="DK223">
            <v>-13929.142640000209</v>
          </cell>
          <cell r="DL223">
            <v>-8888.4820000007749</v>
          </cell>
          <cell r="DM223">
            <v>-20012.341900000349</v>
          </cell>
          <cell r="DN223">
            <v>-10259.590400000103</v>
          </cell>
          <cell r="DO223">
            <v>-2130.1681300001219</v>
          </cell>
          <cell r="DP223">
            <v>-760.38200000021607</v>
          </cell>
          <cell r="DQ223">
            <v>-1375.1846999991685</v>
          </cell>
          <cell r="DR223">
            <v>-63404.065630018711</v>
          </cell>
          <cell r="DS223">
            <v>-947.1917000003159</v>
          </cell>
          <cell r="DT223">
            <v>-493.70551000069827</v>
          </cell>
          <cell r="DU223">
            <v>-1948.0625</v>
          </cell>
          <cell r="DV223">
            <v>-431.18049999978393</v>
          </cell>
          <cell r="DW223">
            <v>0</v>
          </cell>
          <cell r="DX223">
            <v>-14427.13628000021</v>
          </cell>
          <cell r="DY223">
            <v>-7794.8265700004995</v>
          </cell>
          <cell r="DZ223">
            <v>-24837.88020000048</v>
          </cell>
          <cell r="EA223">
            <v>-6897.4206700008363</v>
          </cell>
          <cell r="EB223">
            <v>-1215.2012000000104</v>
          </cell>
          <cell r="EC223">
            <v>-1227.1984999999404</v>
          </cell>
          <cell r="ED223">
            <v>-3184.2620000001043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11.844357421156019</v>
          </cell>
          <cell r="R224">
            <v>645.71447432693094</v>
          </cell>
          <cell r="S224">
            <v>8.6558755856676726</v>
          </cell>
          <cell r="T224">
            <v>12.143649737146916</v>
          </cell>
          <cell r="U224">
            <v>14.334775446448475</v>
          </cell>
          <cell r="V224">
            <v>12.504822717921343</v>
          </cell>
          <cell r="W224">
            <v>14.472355933510698</v>
          </cell>
          <cell r="X224">
            <v>73.471661360468715</v>
          </cell>
          <cell r="Y224">
            <v>75.842053436441347</v>
          </cell>
          <cell r="Z224">
            <v>434.28928010980599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1190.8316999999806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1190.8316999999806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1603.8325999993831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1603.8325999999652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1513.7119999993593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1513.7120000000577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19.753943102725316</v>
          </cell>
          <cell r="R225">
            <v>-682.6982754971832</v>
          </cell>
          <cell r="S225">
            <v>37.166020310018212</v>
          </cell>
          <cell r="T225">
            <v>24.516440306324512</v>
          </cell>
          <cell r="U225">
            <v>36.823850539629348</v>
          </cell>
          <cell r="V225">
            <v>38.475333961076103</v>
          </cell>
          <cell r="W225">
            <v>42.353426050220151</v>
          </cell>
          <cell r="X225">
            <v>154.03756067308132</v>
          </cell>
          <cell r="Y225">
            <v>-885.72539449040778</v>
          </cell>
          <cell r="Z225">
            <v>311.43518715375103</v>
          </cell>
          <cell r="AA225">
            <v>-441.78070000000298</v>
          </cell>
          <cell r="AB225">
            <v>0</v>
          </cell>
          <cell r="AC225">
            <v>0</v>
          </cell>
          <cell r="AD225">
            <v>0</v>
          </cell>
          <cell r="AE225">
            <v>2392.6573799997568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1411.8325199999963</v>
          </cell>
          <cell r="AK225">
            <v>472.68194999999832</v>
          </cell>
          <cell r="AL225">
            <v>0</v>
          </cell>
          <cell r="AM225">
            <v>3.1399999279528856E-3</v>
          </cell>
          <cell r="AN225">
            <v>0</v>
          </cell>
          <cell r="AO225">
            <v>508.13977000000887</v>
          </cell>
          <cell r="AP225">
            <v>0</v>
          </cell>
          <cell r="AQ225">
            <v>0</v>
          </cell>
          <cell r="AR225">
            <v>-1057.3707199990749</v>
          </cell>
          <cell r="AS225">
            <v>0</v>
          </cell>
          <cell r="AT225">
            <v>0</v>
          </cell>
          <cell r="AU225">
            <v>0</v>
          </cell>
          <cell r="AV225">
            <v>-528.68536000000313</v>
          </cell>
          <cell r="AW225">
            <v>-528.68536000000313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561.04474000073969</v>
          </cell>
          <cell r="BF225">
            <v>0</v>
          </cell>
          <cell r="BG225">
            <v>0</v>
          </cell>
          <cell r="BH225">
            <v>0</v>
          </cell>
          <cell r="BI225">
            <v>561.0447400000412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1806.8553000018001</v>
          </cell>
          <cell r="BS225">
            <v>0</v>
          </cell>
          <cell r="BT225">
            <v>0</v>
          </cell>
          <cell r="BU225">
            <v>0</v>
          </cell>
          <cell r="BV225">
            <v>583.562099999981</v>
          </cell>
          <cell r="BW225">
            <v>581.35840000002645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641.93480000004638</v>
          </cell>
          <cell r="CD225">
            <v>0</v>
          </cell>
          <cell r="CE225">
            <v>1247.4871699996293</v>
          </cell>
          <cell r="CF225">
            <v>0</v>
          </cell>
          <cell r="CG225">
            <v>0</v>
          </cell>
          <cell r="CH225">
            <v>0</v>
          </cell>
          <cell r="CI225">
            <v>-10.108169999904931</v>
          </cell>
          <cell r="CJ225">
            <v>0</v>
          </cell>
          <cell r="CK225">
            <v>0</v>
          </cell>
          <cell r="CL225">
            <v>0</v>
          </cell>
          <cell r="CM225">
            <v>-48.775059999898076</v>
          </cell>
          <cell r="CN225">
            <v>1306.3704000000143</v>
          </cell>
          <cell r="CO225">
            <v>0</v>
          </cell>
          <cell r="CP225">
            <v>0</v>
          </cell>
          <cell r="CQ225">
            <v>0</v>
          </cell>
          <cell r="CR225">
            <v>-1028.0305900014937</v>
          </cell>
          <cell r="CS225">
            <v>0</v>
          </cell>
          <cell r="CT225">
            <v>0</v>
          </cell>
          <cell r="CU225">
            <v>0</v>
          </cell>
          <cell r="CV225">
            <v>-649.34657000005245</v>
          </cell>
          <cell r="CW225">
            <v>0</v>
          </cell>
          <cell r="CX225">
            <v>0</v>
          </cell>
          <cell r="CY225">
            <v>0</v>
          </cell>
          <cell r="CZ225">
            <v>-378.68402000004426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109.09572999924421</v>
          </cell>
          <cell r="DF225">
            <v>0</v>
          </cell>
          <cell r="DG225">
            <v>0</v>
          </cell>
          <cell r="DH225">
            <v>0</v>
          </cell>
          <cell r="DI225">
            <v>632.51933999999892</v>
          </cell>
          <cell r="DJ225">
            <v>0</v>
          </cell>
          <cell r="DK225">
            <v>-20.910249999957159</v>
          </cell>
          <cell r="DL225">
            <v>0</v>
          </cell>
          <cell r="DM225">
            <v>-502.51335999998264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1735.5251200031489</v>
          </cell>
          <cell r="DS225">
            <v>-0.1424000000115484</v>
          </cell>
          <cell r="DT225">
            <v>0</v>
          </cell>
          <cell r="DU225">
            <v>0</v>
          </cell>
          <cell r="DV225">
            <v>0</v>
          </cell>
          <cell r="DW225">
            <v>1391.6681000000099</v>
          </cell>
          <cell r="DX225">
            <v>-83.807950000045821</v>
          </cell>
          <cell r="DY225">
            <v>0</v>
          </cell>
          <cell r="DZ225">
            <v>-1075.6355099999346</v>
          </cell>
          <cell r="EA225">
            <v>0</v>
          </cell>
          <cell r="EB225">
            <v>1503.4428799999878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-16017.138199999928</v>
          </cell>
          <cell r="S226">
            <v>0</v>
          </cell>
          <cell r="T226">
            <v>-5938.3053999999538</v>
          </cell>
          <cell r="U226">
            <v>-821.36309999972582</v>
          </cell>
          <cell r="V226">
            <v>-3555.6677999999374</v>
          </cell>
          <cell r="W226">
            <v>-263.21309999993537</v>
          </cell>
          <cell r="X226">
            <v>-124.5561999999918</v>
          </cell>
          <cell r="Y226">
            <v>0</v>
          </cell>
          <cell r="Z226">
            <v>-1150.2373000001535</v>
          </cell>
          <cell r="AA226">
            <v>-1577.0305999997072</v>
          </cell>
          <cell r="AB226">
            <v>-1377.6058000000194</v>
          </cell>
          <cell r="AC226">
            <v>-622.5655999998562</v>
          </cell>
          <cell r="AD226">
            <v>-586.59329999983311</v>
          </cell>
          <cell r="AE226">
            <v>-13749.871300000697</v>
          </cell>
          <cell r="AF226">
            <v>0</v>
          </cell>
          <cell r="AG226">
            <v>-1053.0438000001013</v>
          </cell>
          <cell r="AH226">
            <v>-426.05209999997169</v>
          </cell>
          <cell r="AI226">
            <v>0</v>
          </cell>
          <cell r="AJ226">
            <v>0</v>
          </cell>
          <cell r="AK226">
            <v>-2328.3465999998152</v>
          </cell>
          <cell r="AL226">
            <v>0</v>
          </cell>
          <cell r="AM226">
            <v>-1307.223000000231</v>
          </cell>
          <cell r="AN226">
            <v>-1255.3558999998495</v>
          </cell>
          <cell r="AO226">
            <v>-2839.4618999999948</v>
          </cell>
          <cell r="AP226">
            <v>-4540.3879999998026</v>
          </cell>
          <cell r="AQ226">
            <v>0</v>
          </cell>
          <cell r="AR226">
            <v>-28555.189399998635</v>
          </cell>
          <cell r="AS226">
            <v>-541.77829999988899</v>
          </cell>
          <cell r="AT226">
            <v>-148.40840000007302</v>
          </cell>
          <cell r="AU226">
            <v>-3595.094299999997</v>
          </cell>
          <cell r="AV226">
            <v>-1204.2018999997526</v>
          </cell>
          <cell r="AW226">
            <v>0</v>
          </cell>
          <cell r="AX226">
            <v>-4221.6386000001803</v>
          </cell>
          <cell r="AY226">
            <v>-4180.8161999997683</v>
          </cell>
          <cell r="AZ226">
            <v>-1586.3569999998435</v>
          </cell>
          <cell r="BA226">
            <v>-8061.9681000001729</v>
          </cell>
          <cell r="BB226">
            <v>-5014.9266000003554</v>
          </cell>
          <cell r="BC226">
            <v>0</v>
          </cell>
          <cell r="BD226">
            <v>0</v>
          </cell>
          <cell r="BE226">
            <v>-42816.241399995983</v>
          </cell>
          <cell r="BF226">
            <v>0</v>
          </cell>
          <cell r="BG226">
            <v>0</v>
          </cell>
          <cell r="BH226">
            <v>-2402.1119999997318</v>
          </cell>
          <cell r="BI226">
            <v>-1051.8862999998964</v>
          </cell>
          <cell r="BJ226">
            <v>0</v>
          </cell>
          <cell r="BK226">
            <v>-6249.7756999996491</v>
          </cell>
          <cell r="BL226">
            <v>-247.09709999989718</v>
          </cell>
          <cell r="BM226">
            <v>-13771.790299999993</v>
          </cell>
          <cell r="BN226">
            <v>-14747.173299999908</v>
          </cell>
          <cell r="BO226">
            <v>-4346.4067000001669</v>
          </cell>
          <cell r="BP226">
            <v>0</v>
          </cell>
          <cell r="BQ226">
            <v>0</v>
          </cell>
          <cell r="BR226">
            <v>-44350.613400004804</v>
          </cell>
          <cell r="BS226">
            <v>0</v>
          </cell>
          <cell r="BT226">
            <v>0</v>
          </cell>
          <cell r="BU226">
            <v>0</v>
          </cell>
          <cell r="BV226">
            <v>-4920.8264999999665</v>
          </cell>
          <cell r="BW226">
            <v>0</v>
          </cell>
          <cell r="BX226">
            <v>-3279.7292999997735</v>
          </cell>
          <cell r="BY226">
            <v>-1511.8863999997266</v>
          </cell>
          <cell r="BZ226">
            <v>-13107.796699999832</v>
          </cell>
          <cell r="CA226">
            <v>-16540.036100000143</v>
          </cell>
          <cell r="CB226">
            <v>-4990.3384000002407</v>
          </cell>
          <cell r="CC226">
            <v>0</v>
          </cell>
          <cell r="CD226">
            <v>0</v>
          </cell>
          <cell r="CE226">
            <v>-27768.658799998462</v>
          </cell>
          <cell r="CF226">
            <v>0</v>
          </cell>
          <cell r="CG226">
            <v>-2060.0139999999665</v>
          </cell>
          <cell r="CH226">
            <v>-1714.939400000032</v>
          </cell>
          <cell r="CI226">
            <v>0</v>
          </cell>
          <cell r="CJ226">
            <v>0</v>
          </cell>
          <cell r="CK226">
            <v>-7467.3902000002563</v>
          </cell>
          <cell r="CL226">
            <v>0</v>
          </cell>
          <cell r="CM226">
            <v>-5787.1732999989763</v>
          </cell>
          <cell r="CN226">
            <v>-7530.7015000004321</v>
          </cell>
          <cell r="CO226">
            <v>-3208.4403999992646</v>
          </cell>
          <cell r="CP226">
            <v>0</v>
          </cell>
          <cell r="CQ226">
            <v>0</v>
          </cell>
          <cell r="CR226">
            <v>-33798.241400003433</v>
          </cell>
          <cell r="CS226">
            <v>-5101.9742000000551</v>
          </cell>
          <cell r="CT226">
            <v>-2570.4120000000112</v>
          </cell>
          <cell r="CU226">
            <v>-3350.5852000000887</v>
          </cell>
          <cell r="CV226">
            <v>-950.42550000036135</v>
          </cell>
          <cell r="CW226">
            <v>0</v>
          </cell>
          <cell r="CX226">
            <v>-4804.5555000002496</v>
          </cell>
          <cell r="CY226">
            <v>-574.55030000023544</v>
          </cell>
          <cell r="CZ226">
            <v>0</v>
          </cell>
          <cell r="DA226">
            <v>-2539.5648999996483</v>
          </cell>
          <cell r="DB226">
            <v>-7007.6387999998406</v>
          </cell>
          <cell r="DC226">
            <v>-4642.463399999775</v>
          </cell>
          <cell r="DD226">
            <v>-2256.0715999994427</v>
          </cell>
          <cell r="DE226">
            <v>-42860.036799997091</v>
          </cell>
          <cell r="DF226">
            <v>-5231.8556999992579</v>
          </cell>
          <cell r="DG226">
            <v>-6152.4026999999769</v>
          </cell>
          <cell r="DH226">
            <v>-1661.4032000000589</v>
          </cell>
          <cell r="DI226">
            <v>0</v>
          </cell>
          <cell r="DJ226">
            <v>0</v>
          </cell>
          <cell r="DK226">
            <v>-6557.2299999999814</v>
          </cell>
          <cell r="DL226">
            <v>-40.169900000095367</v>
          </cell>
          <cell r="DM226">
            <v>-7619.3431000001729</v>
          </cell>
          <cell r="DN226">
            <v>-4913.5911000007764</v>
          </cell>
          <cell r="DO226">
            <v>-5377.42949999962</v>
          </cell>
          <cell r="DP226">
            <v>-3826.0740999998525</v>
          </cell>
          <cell r="DQ226">
            <v>-1480.5374999996275</v>
          </cell>
          <cell r="DR226">
            <v>-55224.378899984062</v>
          </cell>
          <cell r="DS226">
            <v>-4970.6395000005141</v>
          </cell>
          <cell r="DT226">
            <v>-8151.5452999994159</v>
          </cell>
          <cell r="DU226">
            <v>-1835.1935999998823</v>
          </cell>
          <cell r="DV226">
            <v>-67.476000000024214</v>
          </cell>
          <cell r="DW226">
            <v>0</v>
          </cell>
          <cell r="DX226">
            <v>-2020.908400000073</v>
          </cell>
          <cell r="DY226">
            <v>-1394.618599999696</v>
          </cell>
          <cell r="DZ226">
            <v>-4120.9113999996334</v>
          </cell>
          <cell r="EA226">
            <v>-10848.666000000201</v>
          </cell>
          <cell r="EB226">
            <v>-10247.973799999803</v>
          </cell>
          <cell r="EC226">
            <v>-10250.331699999981</v>
          </cell>
          <cell r="ED226">
            <v>-1316.114600000903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-3691.9292497709394</v>
          </cell>
          <cell r="R227">
            <v>-53999.709886670113</v>
          </cell>
          <cell r="S227">
            <v>-8445.2526323152706</v>
          </cell>
          <cell r="T227">
            <v>-4891.1116976439953</v>
          </cell>
          <cell r="U227">
            <v>22.055666833184659</v>
          </cell>
          <cell r="V227">
            <v>0</v>
          </cell>
          <cell r="W227">
            <v>0</v>
          </cell>
          <cell r="X227">
            <v>-4500.034438483417</v>
          </cell>
          <cell r="Y227">
            <v>-5232.8805822310969</v>
          </cell>
          <cell r="Z227">
            <v>-2564.5771028418094</v>
          </cell>
          <cell r="AA227">
            <v>-14342.240799999796</v>
          </cell>
          <cell r="AB227">
            <v>-6063.033900000155</v>
          </cell>
          <cell r="AC227">
            <v>-5815.3220000006258</v>
          </cell>
          <cell r="AD227">
            <v>-2167.3124000001699</v>
          </cell>
          <cell r="AE227">
            <v>-106253.6590000093</v>
          </cell>
          <cell r="AF227">
            <v>-5606.7367999991402</v>
          </cell>
          <cell r="AG227">
            <v>-8311.2183999996632</v>
          </cell>
          <cell r="AH227">
            <v>-6017.0861999997869</v>
          </cell>
          <cell r="AI227">
            <v>0</v>
          </cell>
          <cell r="AJ227">
            <v>0</v>
          </cell>
          <cell r="AK227">
            <v>-12161.275599999353</v>
          </cell>
          <cell r="AL227">
            <v>-8767.1511999992654</v>
          </cell>
          <cell r="AM227">
            <v>-14574.956000000238</v>
          </cell>
          <cell r="AN227">
            <v>-17052.417799999937</v>
          </cell>
          <cell r="AO227">
            <v>-15746.571899999864</v>
          </cell>
          <cell r="AP227">
            <v>-8140.050199999474</v>
          </cell>
          <cell r="AQ227">
            <v>-9876.1948999995366</v>
          </cell>
          <cell r="AR227">
            <v>-125794.81640000641</v>
          </cell>
          <cell r="AS227">
            <v>-14266.246600000188</v>
          </cell>
          <cell r="AT227">
            <v>-11609.332299999893</v>
          </cell>
          <cell r="AU227">
            <v>-3716.8036000002176</v>
          </cell>
          <cell r="AV227">
            <v>0</v>
          </cell>
          <cell r="AW227">
            <v>0</v>
          </cell>
          <cell r="AX227">
            <v>-18636.624400000088</v>
          </cell>
          <cell r="AY227">
            <v>-13605.518699999899</v>
          </cell>
          <cell r="AZ227">
            <v>-31138.720499999821</v>
          </cell>
          <cell r="BA227">
            <v>-19674.895399999805</v>
          </cell>
          <cell r="BB227">
            <v>-6116.167500000447</v>
          </cell>
          <cell r="BC227">
            <v>-3096.185399999842</v>
          </cell>
          <cell r="BD227">
            <v>-3934.3219999996945</v>
          </cell>
          <cell r="BE227">
            <v>-128700.20120000839</v>
          </cell>
          <cell r="BF227">
            <v>-107.75600000005215</v>
          </cell>
          <cell r="BG227">
            <v>-1036.5264999996871</v>
          </cell>
          <cell r="BH227">
            <v>-4695.9515000004321</v>
          </cell>
          <cell r="BI227">
            <v>-1371.68349999981</v>
          </cell>
          <cell r="BJ227">
            <v>0</v>
          </cell>
          <cell r="BK227">
            <v>-36331.427900000475</v>
          </cell>
          <cell r="BL227">
            <v>-27142.106499999762</v>
          </cell>
          <cell r="BM227">
            <v>-33711.6930999998</v>
          </cell>
          <cell r="BN227">
            <v>-20500.478700000793</v>
          </cell>
          <cell r="BO227">
            <v>0</v>
          </cell>
          <cell r="BP227">
            <v>-449.1589999999851</v>
          </cell>
          <cell r="BQ227">
            <v>-3353.4184999996796</v>
          </cell>
          <cell r="BR227">
            <v>-87697.304000005126</v>
          </cell>
          <cell r="BS227">
            <v>-231.29000000003725</v>
          </cell>
          <cell r="BT227">
            <v>-132.92200000025332</v>
          </cell>
          <cell r="BU227">
            <v>0</v>
          </cell>
          <cell r="BV227">
            <v>0</v>
          </cell>
          <cell r="BW227">
            <v>0</v>
          </cell>
          <cell r="BX227">
            <v>-32334.040500000119</v>
          </cell>
          <cell r="BY227">
            <v>-23769.953499999829</v>
          </cell>
          <cell r="BZ227">
            <v>-24715.830500000156</v>
          </cell>
          <cell r="CA227">
            <v>0</v>
          </cell>
          <cell r="CB227">
            <v>-2930.0515000000596</v>
          </cell>
          <cell r="CC227">
            <v>0</v>
          </cell>
          <cell r="CD227">
            <v>-3583.2160000000149</v>
          </cell>
          <cell r="CE227">
            <v>-121410.09450000525</v>
          </cell>
          <cell r="CF227">
            <v>-2792.7680000001565</v>
          </cell>
          <cell r="CG227">
            <v>-2005.6384999994189</v>
          </cell>
          <cell r="CH227">
            <v>0</v>
          </cell>
          <cell r="CI227">
            <v>0</v>
          </cell>
          <cell r="CJ227">
            <v>0</v>
          </cell>
          <cell r="CK227">
            <v>-31016.00549999997</v>
          </cell>
          <cell r="CL227">
            <v>-24457.452999999747</v>
          </cell>
          <cell r="CM227">
            <v>-37324.508500000462</v>
          </cell>
          <cell r="CN227">
            <v>-9192.9325000001118</v>
          </cell>
          <cell r="CO227">
            <v>-2598.9435000000522</v>
          </cell>
          <cell r="CP227">
            <v>-6598.3620000006631</v>
          </cell>
          <cell r="CQ227">
            <v>-5423.4830000009388</v>
          </cell>
          <cell r="CR227">
            <v>-152975.40500000119</v>
          </cell>
          <cell r="CS227">
            <v>-4280.2915000002831</v>
          </cell>
          <cell r="CT227">
            <v>-2296.4385000001639</v>
          </cell>
          <cell r="CU227">
            <v>-5930.6000000005588</v>
          </cell>
          <cell r="CV227">
            <v>-2045.1119999997318</v>
          </cell>
          <cell r="CW227">
            <v>0</v>
          </cell>
          <cell r="CX227">
            <v>-27032.593500001356</v>
          </cell>
          <cell r="CY227">
            <v>-24116.470499999821</v>
          </cell>
          <cell r="CZ227">
            <v>-36720.088499998674</v>
          </cell>
          <cell r="DA227">
            <v>-26264.83400000073</v>
          </cell>
          <cell r="DB227">
            <v>-10472.782500000671</v>
          </cell>
          <cell r="DC227">
            <v>-7754.5844999998808</v>
          </cell>
          <cell r="DD227">
            <v>-6061.6095000002533</v>
          </cell>
          <cell r="DE227">
            <v>-93202.097000002861</v>
          </cell>
          <cell r="DF227">
            <v>-4455.7039999999106</v>
          </cell>
          <cell r="DG227">
            <v>-4801.3300000000745</v>
          </cell>
          <cell r="DH227">
            <v>-1878.4279999993742</v>
          </cell>
          <cell r="DI227">
            <v>-1653.9579999996349</v>
          </cell>
          <cell r="DJ227">
            <v>0</v>
          </cell>
          <cell r="DK227">
            <v>-10873.461500000209</v>
          </cell>
          <cell r="DL227">
            <v>-12287.136500000954</v>
          </cell>
          <cell r="DM227">
            <v>-30945.625499999151</v>
          </cell>
          <cell r="DN227">
            <v>-12780.136500000954</v>
          </cell>
          <cell r="DO227">
            <v>-5871.3770000003278</v>
          </cell>
          <cell r="DP227">
            <v>-3505.2495000008494</v>
          </cell>
          <cell r="DQ227">
            <v>-4149.6905000004917</v>
          </cell>
          <cell r="DR227">
            <v>-118626.73049998283</v>
          </cell>
          <cell r="DS227">
            <v>-5956.6974999997765</v>
          </cell>
          <cell r="DT227">
            <v>-2341.8804999999702</v>
          </cell>
          <cell r="DU227">
            <v>-6729.2534999996424</v>
          </cell>
          <cell r="DV227">
            <v>-240.05599999986589</v>
          </cell>
          <cell r="DW227">
            <v>0</v>
          </cell>
          <cell r="DX227">
            <v>-49347.846999999136</v>
          </cell>
          <cell r="DY227">
            <v>-13903.562999999151</v>
          </cell>
          <cell r="DZ227">
            <v>-18822.587500000373</v>
          </cell>
          <cell r="EA227">
            <v>-9529.7160000000149</v>
          </cell>
          <cell r="EB227">
            <v>-4113.6454999987036</v>
          </cell>
          <cell r="EC227">
            <v>-3734.042500000447</v>
          </cell>
          <cell r="ED227">
            <v>-3907.4415000006557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-8466.2951089814305</v>
          </cell>
          <cell r="R228">
            <v>-234284.59997417778</v>
          </cell>
          <cell r="S228">
            <v>0</v>
          </cell>
          <cell r="T228">
            <v>-3764.6764940544963</v>
          </cell>
          <cell r="U228">
            <v>-4467.1014928193763</v>
          </cell>
          <cell r="V228">
            <v>-1314.6264658421278</v>
          </cell>
          <cell r="W228">
            <v>-2815.8192709665745</v>
          </cell>
          <cell r="X228">
            <v>-28229.853283549659</v>
          </cell>
          <cell r="Y228">
            <v>-11641.2420967035</v>
          </cell>
          <cell r="Z228">
            <v>-103631.7920702463</v>
          </cell>
          <cell r="AA228">
            <v>-20160.376299999654</v>
          </cell>
          <cell r="AB228">
            <v>-43721.837200000882</v>
          </cell>
          <cell r="AC228">
            <v>-7306.4184000007808</v>
          </cell>
          <cell r="AD228">
            <v>-7230.8569000000134</v>
          </cell>
          <cell r="AE228">
            <v>-272525.23929999769</v>
          </cell>
          <cell r="AF228">
            <v>0</v>
          </cell>
          <cell r="AG228">
            <v>0</v>
          </cell>
          <cell r="AH228">
            <v>0</v>
          </cell>
          <cell r="AI228">
            <v>-2029.499499999918</v>
          </cell>
          <cell r="AJ228">
            <v>0</v>
          </cell>
          <cell r="AK228">
            <v>0</v>
          </cell>
          <cell r="AL228">
            <v>-115712.25609999988</v>
          </cell>
          <cell r="AM228">
            <v>-45057.29609999992</v>
          </cell>
          <cell r="AN228">
            <v>0</v>
          </cell>
          <cell r="AO228">
            <v>-109725.16760000028</v>
          </cell>
          <cell r="AP228">
            <v>0</v>
          </cell>
          <cell r="AQ228">
            <v>-1.0199999995529652</v>
          </cell>
          <cell r="AR228">
            <v>-10720.595899999142</v>
          </cell>
          <cell r="AS228">
            <v>0</v>
          </cell>
          <cell r="AT228">
            <v>0</v>
          </cell>
          <cell r="AU228">
            <v>0</v>
          </cell>
          <cell r="AV228">
            <v>-522.29939999990165</v>
          </cell>
          <cell r="AW228">
            <v>0</v>
          </cell>
          <cell r="AX228">
            <v>0</v>
          </cell>
          <cell r="AY228">
            <v>-2550.9330000001937</v>
          </cell>
          <cell r="AZ228">
            <v>-7638.5465000001714</v>
          </cell>
          <cell r="BA228">
            <v>0</v>
          </cell>
          <cell r="BB228">
            <v>0</v>
          </cell>
          <cell r="BC228">
            <v>-3.401999999769032</v>
          </cell>
          <cell r="BD228">
            <v>-5.4150000000372529</v>
          </cell>
          <cell r="BE228">
            <v>-96611.274499997497</v>
          </cell>
          <cell r="BF228">
            <v>0</v>
          </cell>
          <cell r="BG228">
            <v>0</v>
          </cell>
          <cell r="BH228">
            <v>-6.1999999918043613E-2</v>
          </cell>
          <cell r="BI228">
            <v>-28.807000000029802</v>
          </cell>
          <cell r="BJ228">
            <v>0</v>
          </cell>
          <cell r="BK228">
            <v>-65.713999999687076</v>
          </cell>
          <cell r="BL228">
            <v>-630.95549999922514</v>
          </cell>
          <cell r="BM228">
            <v>-95881.032000000589</v>
          </cell>
          <cell r="BN228">
            <v>0</v>
          </cell>
          <cell r="BO228">
            <v>0</v>
          </cell>
          <cell r="BP228">
            <v>-3.5849999999627471</v>
          </cell>
          <cell r="BQ228">
            <v>-1.1189999999478459</v>
          </cell>
          <cell r="BR228">
            <v>-4784.0854999944568</v>
          </cell>
          <cell r="BS228">
            <v>0</v>
          </cell>
          <cell r="BT228">
            <v>0</v>
          </cell>
          <cell r="BU228">
            <v>-6.3000000081956387E-2</v>
          </cell>
          <cell r="BV228">
            <v>0</v>
          </cell>
          <cell r="BW228">
            <v>0</v>
          </cell>
          <cell r="BX228">
            <v>0</v>
          </cell>
          <cell r="BY228">
            <v>-1553.8389999996871</v>
          </cell>
          <cell r="BZ228">
            <v>-3207.8875000001863</v>
          </cell>
          <cell r="CA228">
            <v>-0.15500000026077032</v>
          </cell>
          <cell r="CB228">
            <v>0</v>
          </cell>
          <cell r="CC228">
            <v>-20.808999999426305</v>
          </cell>
          <cell r="CD228">
            <v>-1.3319999994710088</v>
          </cell>
          <cell r="CE228">
            <v>-24762.973500013351</v>
          </cell>
          <cell r="CF228">
            <v>-16.060999999754131</v>
          </cell>
          <cell r="CG228">
            <v>-55.239000000059605</v>
          </cell>
          <cell r="CH228">
            <v>-72.979999999515712</v>
          </cell>
          <cell r="CI228">
            <v>-146.31900000013411</v>
          </cell>
          <cell r="CJ228">
            <v>0</v>
          </cell>
          <cell r="CK228">
            <v>-31.224999999627471</v>
          </cell>
          <cell r="CL228">
            <v>-2254.5740000000224</v>
          </cell>
          <cell r="CM228">
            <v>-19613.404499999247</v>
          </cell>
          <cell r="CN228">
            <v>-2450.8254999993369</v>
          </cell>
          <cell r="CO228">
            <v>-102.25399999972433</v>
          </cell>
          <cell r="CP228">
            <v>-16.861999999731779</v>
          </cell>
          <cell r="CQ228">
            <v>-3.2294999994337559</v>
          </cell>
          <cell r="CR228">
            <v>-24058.23900000751</v>
          </cell>
          <cell r="CS228">
            <v>-34.104499999433756</v>
          </cell>
          <cell r="CT228">
            <v>-11.360500000417233</v>
          </cell>
          <cell r="CU228">
            <v>-28.134000000543892</v>
          </cell>
          <cell r="CV228">
            <v>-156.21949999965727</v>
          </cell>
          <cell r="CW228">
            <v>-48.04700000025332</v>
          </cell>
          <cell r="CX228">
            <v>-913.10250000003725</v>
          </cell>
          <cell r="CY228">
            <v>-3065.2765000006184</v>
          </cell>
          <cell r="CZ228">
            <v>-17554.36950000003</v>
          </cell>
          <cell r="DA228">
            <v>-2096.7295000003651</v>
          </cell>
          <cell r="DB228">
            <v>-74.674000000581145</v>
          </cell>
          <cell r="DC228">
            <v>-71.359999999403954</v>
          </cell>
          <cell r="DD228">
            <v>-4.8615000005811453</v>
          </cell>
          <cell r="DE228">
            <v>-19378.495999991894</v>
          </cell>
          <cell r="DF228">
            <v>-102.33900000154972</v>
          </cell>
          <cell r="DG228">
            <v>-254.31049999967217</v>
          </cell>
          <cell r="DH228">
            <v>-295.52799999993294</v>
          </cell>
          <cell r="DI228">
            <v>-126.68699999991804</v>
          </cell>
          <cell r="DJ228">
            <v>-199.99499999918044</v>
          </cell>
          <cell r="DK228">
            <v>-1638.2980000004172</v>
          </cell>
          <cell r="DL228">
            <v>-2691.2135000005364</v>
          </cell>
          <cell r="DM228">
            <v>-11923.609500000253</v>
          </cell>
          <cell r="DN228">
            <v>-1829.0209999997169</v>
          </cell>
          <cell r="DO228">
            <v>-64.889499999582767</v>
          </cell>
          <cell r="DP228">
            <v>-235.8655000012368</v>
          </cell>
          <cell r="DQ228">
            <v>-16.739499999210238</v>
          </cell>
          <cell r="DR228">
            <v>-24176.486499994993</v>
          </cell>
          <cell r="DS228">
            <v>-62.492499999701977</v>
          </cell>
          <cell r="DT228">
            <v>-244.52249999996275</v>
          </cell>
          <cell r="DU228">
            <v>-196.51150000002235</v>
          </cell>
          <cell r="DV228">
            <v>-100.42800000030547</v>
          </cell>
          <cell r="DW228">
            <v>-126.7289999993518</v>
          </cell>
          <cell r="DX228">
            <v>-6622.9554999992251</v>
          </cell>
          <cell r="DY228">
            <v>-4599.0479999985546</v>
          </cell>
          <cell r="DZ228">
            <v>-10720.018500000238</v>
          </cell>
          <cell r="EA228">
            <v>-1285.3719999995083</v>
          </cell>
          <cell r="EB228">
            <v>-79.46000000089407</v>
          </cell>
          <cell r="EC228">
            <v>-127.02950000017881</v>
          </cell>
          <cell r="ED228">
            <v>-11.919499998912215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-16620.456799998879</v>
          </cell>
          <cell r="R230">
            <v>-375288.49221000075</v>
          </cell>
          <cell r="S230">
            <v>-13547.672780003399</v>
          </cell>
          <cell r="T230">
            <v>-23733.960099998862</v>
          </cell>
          <cell r="U230">
            <v>-5215.250300001353</v>
          </cell>
          <cell r="V230">
            <v>-7930.1520399991423</v>
          </cell>
          <cell r="W230">
            <v>-9198.8850399982184</v>
          </cell>
          <cell r="X230">
            <v>-34405.392400000244</v>
          </cell>
          <cell r="Y230">
            <v>-21757.905480001122</v>
          </cell>
          <cell r="Z230">
            <v>-112461.6053100042</v>
          </cell>
          <cell r="AA230">
            <v>-60789.182459998876</v>
          </cell>
          <cell r="AB230">
            <v>-55597.61989999935</v>
          </cell>
          <cell r="AC230">
            <v>-13744.306000001729</v>
          </cell>
          <cell r="AD230">
            <v>-16906.560399997979</v>
          </cell>
          <cell r="AE230">
            <v>-548114.12107002735</v>
          </cell>
          <cell r="AF230">
            <v>-10509.349700000137</v>
          </cell>
          <cell r="AG230">
            <v>-17556.687199998647</v>
          </cell>
          <cell r="AH230">
            <v>-6443.1382999997586</v>
          </cell>
          <cell r="AI230">
            <v>-5191.5155000016093</v>
          </cell>
          <cell r="AJ230">
            <v>1411.8325200000545</v>
          </cell>
          <cell r="AK230">
            <v>-38650.25100999698</v>
          </cell>
          <cell r="AL230">
            <v>-144842.74064999819</v>
          </cell>
          <cell r="AM230">
            <v>-99202.226509999484</v>
          </cell>
          <cell r="AN230">
            <v>-45521.985889997333</v>
          </cell>
          <cell r="AO230">
            <v>-144412.65253000334</v>
          </cell>
          <cell r="AP230">
            <v>-18997.02120000124</v>
          </cell>
          <cell r="AQ230">
            <v>-18198.385100003332</v>
          </cell>
          <cell r="AR230">
            <v>-323142.88547000289</v>
          </cell>
          <cell r="AS230">
            <v>-22882.552900001407</v>
          </cell>
          <cell r="AT230">
            <v>-13737.957499999553</v>
          </cell>
          <cell r="AU230">
            <v>-7311.8979000002146</v>
          </cell>
          <cell r="AV230">
            <v>-2255.1866599991918</v>
          </cell>
          <cell r="AW230">
            <v>-528.68536000000313</v>
          </cell>
          <cell r="AX230">
            <v>-52315.270499996841</v>
          </cell>
          <cell r="AY230">
            <v>-44623.751249995083</v>
          </cell>
          <cell r="AZ230">
            <v>-80666.090599998832</v>
          </cell>
          <cell r="BA230">
            <v>-62312.854400001466</v>
          </cell>
          <cell r="BB230">
            <v>-28761.809399999678</v>
          </cell>
          <cell r="BC230">
            <v>-3099.5874000005424</v>
          </cell>
          <cell r="BD230">
            <v>-4647.2415999993682</v>
          </cell>
          <cell r="BE230">
            <v>-319418.82614997029</v>
          </cell>
          <cell r="BF230">
            <v>-162.59950000047684</v>
          </cell>
          <cell r="BG230">
            <v>-1088.5272699967027</v>
          </cell>
          <cell r="BH230">
            <v>-7098.1255000010133</v>
          </cell>
          <cell r="BI230">
            <v>-1891.3320599999279</v>
          </cell>
          <cell r="BJ230">
            <v>0</v>
          </cell>
          <cell r="BK230">
            <v>-48536.298200000077</v>
          </cell>
          <cell r="BL230">
            <v>-45959.835379999131</v>
          </cell>
          <cell r="BM230">
            <v>-154759.00904000178</v>
          </cell>
          <cell r="BN230">
            <v>-49001.392699997872</v>
          </cell>
          <cell r="BO230">
            <v>-6872.6559000015259</v>
          </cell>
          <cell r="BP230">
            <v>-452.74399999901652</v>
          </cell>
          <cell r="BQ230">
            <v>-3596.306599996984</v>
          </cell>
          <cell r="BR230">
            <v>-221211.80653002858</v>
          </cell>
          <cell r="BS230">
            <v>-477.16676000133157</v>
          </cell>
          <cell r="BT230">
            <v>-134.0456000007689</v>
          </cell>
          <cell r="BU230">
            <v>-6.2999999150633812E-2</v>
          </cell>
          <cell r="BV230">
            <v>-4337.264400000684</v>
          </cell>
          <cell r="BW230">
            <v>581.35840000002645</v>
          </cell>
          <cell r="BX230">
            <v>-52868.597039997578</v>
          </cell>
          <cell r="BY230">
            <v>-53240.868400003761</v>
          </cell>
          <cell r="BZ230">
            <v>-62389.416600000113</v>
          </cell>
          <cell r="CA230">
            <v>-36344.767629999667</v>
          </cell>
          <cell r="CB230">
            <v>-7920.4200000017881</v>
          </cell>
          <cell r="CC230">
            <v>-307.75299999862909</v>
          </cell>
          <cell r="CD230">
            <v>-3772.8024999946356</v>
          </cell>
          <cell r="CE230">
            <v>-257788.58450001478</v>
          </cell>
          <cell r="CF230">
            <v>-3136.4541400000453</v>
          </cell>
          <cell r="CG230">
            <v>-5566.659500002861</v>
          </cell>
          <cell r="CH230">
            <v>-4369.0165799967945</v>
          </cell>
          <cell r="CI230">
            <v>-3022.2664700001478</v>
          </cell>
          <cell r="CJ230">
            <v>0</v>
          </cell>
          <cell r="CK230">
            <v>-56415.038869999349</v>
          </cell>
          <cell r="CL230">
            <v>-51516.527280002832</v>
          </cell>
          <cell r="CM230">
            <v>-82799.805809997022</v>
          </cell>
          <cell r="CN230">
            <v>-29083.562949992716</v>
          </cell>
          <cell r="CO230">
            <v>-7590.4159999974072</v>
          </cell>
          <cell r="CP230">
            <v>-8258.8968000002205</v>
          </cell>
          <cell r="CQ230">
            <v>-6029.9400999993086</v>
          </cell>
          <cell r="CR230">
            <v>-376773.84298998117</v>
          </cell>
          <cell r="CS230">
            <v>-10211.639200001955</v>
          </cell>
          <cell r="CT230">
            <v>-6915.9340000003576</v>
          </cell>
          <cell r="CU230">
            <v>-12268.988700002432</v>
          </cell>
          <cell r="CV230">
            <v>-5337.5724399983883</v>
          </cell>
          <cell r="CW230">
            <v>-48.04700000025332</v>
          </cell>
          <cell r="CX230">
            <v>-70440.86370999366</v>
          </cell>
          <cell r="CY230">
            <v>-54242.918499998748</v>
          </cell>
          <cell r="CZ230">
            <v>-86724.432570002973</v>
          </cell>
          <cell r="DA230">
            <v>-65674.680619999766</v>
          </cell>
          <cell r="DB230">
            <v>-42575.628770001233</v>
          </cell>
          <cell r="DC230">
            <v>-13590.02188000083</v>
          </cell>
          <cell r="DD230">
            <v>-8743.1155999973416</v>
          </cell>
          <cell r="DE230">
            <v>-308245.92377001047</v>
          </cell>
          <cell r="DF230">
            <v>-10557.19742000103</v>
          </cell>
          <cell r="DG230">
            <v>-19645.13069999963</v>
          </cell>
          <cell r="DH230">
            <v>-7238.347199998796</v>
          </cell>
          <cell r="DI230">
            <v>-3471.0248700007796</v>
          </cell>
          <cell r="DJ230">
            <v>-199.99499999918044</v>
          </cell>
          <cell r="DK230">
            <v>-54993.677890002728</v>
          </cell>
          <cell r="DL230">
            <v>-29538.83940000087</v>
          </cell>
          <cell r="DM230">
            <v>-80653.395360000432</v>
          </cell>
          <cell r="DN230">
            <v>-49010.47950001061</v>
          </cell>
          <cell r="DO230">
            <v>-37588.113130003214</v>
          </cell>
          <cell r="DP230">
            <v>-8327.5711000077426</v>
          </cell>
          <cell r="DQ230">
            <v>-7022.152199998498</v>
          </cell>
          <cell r="DR230">
            <v>-349952.05191004276</v>
          </cell>
          <cell r="DS230">
            <v>-11937.163599997759</v>
          </cell>
          <cell r="DT230">
            <v>-20206.129310004413</v>
          </cell>
          <cell r="DU230">
            <v>-10709.021099999547</v>
          </cell>
          <cell r="DV230">
            <v>-839.14049999788404</v>
          </cell>
          <cell r="DW230">
            <v>1264.9391000010073</v>
          </cell>
          <cell r="DX230">
            <v>-97000.322130002081</v>
          </cell>
          <cell r="DY230">
            <v>-32406.636170007288</v>
          </cell>
          <cell r="DZ230">
            <v>-73494.738110005856</v>
          </cell>
          <cell r="EA230">
            <v>-47748.97867000103</v>
          </cell>
          <cell r="EB230">
            <v>-33116.521619997919</v>
          </cell>
          <cell r="EC230">
            <v>-15338.602200001478</v>
          </cell>
          <cell r="ED230">
            <v>-8419.7376000061631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6">
          <cell r="A236" t="str">
            <v>Total Gas Fuel Burn Expense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-16620.456799998879</v>
          </cell>
          <cell r="R236">
            <v>-375288.49221003056</v>
          </cell>
          <cell r="S236">
            <v>-13547.672780003399</v>
          </cell>
          <cell r="T236">
            <v>-23733.960099998862</v>
          </cell>
          <cell r="U236">
            <v>-5215.250300001353</v>
          </cell>
          <cell r="V236">
            <v>-7930.1520399991423</v>
          </cell>
          <cell r="W236">
            <v>-9198.8850399982184</v>
          </cell>
          <cell r="X236">
            <v>-34405.392400000244</v>
          </cell>
          <cell r="Y236">
            <v>-21757.905480001122</v>
          </cell>
          <cell r="Z236">
            <v>-112461.6053100042</v>
          </cell>
          <cell r="AA236">
            <v>-60789.182459998876</v>
          </cell>
          <cell r="AB236">
            <v>-55597.61989999935</v>
          </cell>
          <cell r="AC236">
            <v>-13744.306000001729</v>
          </cell>
          <cell r="AD236">
            <v>-16906.560399997979</v>
          </cell>
          <cell r="AE236">
            <v>-548114.12107002735</v>
          </cell>
          <cell r="AF236">
            <v>-10509.349700000137</v>
          </cell>
          <cell r="AG236">
            <v>-17556.687199998647</v>
          </cell>
          <cell r="AH236">
            <v>-6443.1382999997586</v>
          </cell>
          <cell r="AI236">
            <v>-5191.5155000016093</v>
          </cell>
          <cell r="AJ236">
            <v>1411.8325200001709</v>
          </cell>
          <cell r="AK236">
            <v>-38650.25100999698</v>
          </cell>
          <cell r="AL236">
            <v>-144842.74064999819</v>
          </cell>
          <cell r="AM236">
            <v>-99202.226509995759</v>
          </cell>
          <cell r="AN236">
            <v>-45521.985889997333</v>
          </cell>
          <cell r="AO236">
            <v>-144412.65253000334</v>
          </cell>
          <cell r="AP236">
            <v>-18997.02120000124</v>
          </cell>
          <cell r="AQ236">
            <v>-18198.385100003332</v>
          </cell>
          <cell r="AR236">
            <v>-323142.88547000289</v>
          </cell>
          <cell r="AS236">
            <v>-22882.552900001407</v>
          </cell>
          <cell r="AT236">
            <v>-13737.957499999553</v>
          </cell>
          <cell r="AU236">
            <v>-7311.8979000002146</v>
          </cell>
          <cell r="AV236">
            <v>-2255.1866599991918</v>
          </cell>
          <cell r="AW236">
            <v>-528.68535999953747</v>
          </cell>
          <cell r="AX236">
            <v>-52315.270499996841</v>
          </cell>
          <cell r="AY236">
            <v>-44623.751249998808</v>
          </cell>
          <cell r="AZ236">
            <v>-80666.090599998832</v>
          </cell>
          <cell r="BA236">
            <v>-62312.854400001466</v>
          </cell>
          <cell r="BB236">
            <v>-28761.809399999678</v>
          </cell>
          <cell r="BC236">
            <v>-3099.5874000005424</v>
          </cell>
          <cell r="BD236">
            <v>-4647.2415999993682</v>
          </cell>
          <cell r="BE236">
            <v>-319418.82614997029</v>
          </cell>
          <cell r="BF236">
            <v>-162.59950000047684</v>
          </cell>
          <cell r="BG236">
            <v>-1088.5272699967027</v>
          </cell>
          <cell r="BH236">
            <v>-7098.1255000010133</v>
          </cell>
          <cell r="BI236">
            <v>-1891.3320599999279</v>
          </cell>
          <cell r="BJ236">
            <v>0</v>
          </cell>
          <cell r="BK236">
            <v>-48536.298200000077</v>
          </cell>
          <cell r="BL236">
            <v>-45959.835380002856</v>
          </cell>
          <cell r="BM236">
            <v>-154759.00904000551</v>
          </cell>
          <cell r="BN236">
            <v>-49001.392699997872</v>
          </cell>
          <cell r="BO236">
            <v>-6872.6559000015259</v>
          </cell>
          <cell r="BP236">
            <v>-452.74399999901652</v>
          </cell>
          <cell r="BQ236">
            <v>-3596.306599996984</v>
          </cell>
          <cell r="BR236">
            <v>-221211.80653002858</v>
          </cell>
          <cell r="BS236">
            <v>-477.16676000133157</v>
          </cell>
          <cell r="BT236">
            <v>-134.0456000007689</v>
          </cell>
          <cell r="BU236">
            <v>-6.2999999150633812E-2</v>
          </cell>
          <cell r="BV236">
            <v>-4337.2644000016153</v>
          </cell>
          <cell r="BW236">
            <v>581.35839999979362</v>
          </cell>
          <cell r="BX236">
            <v>-52868.597039997578</v>
          </cell>
          <cell r="BY236">
            <v>-53240.868400007486</v>
          </cell>
          <cell r="BZ236">
            <v>-62389.416599996388</v>
          </cell>
          <cell r="CA236">
            <v>-36344.767629999667</v>
          </cell>
          <cell r="CB236">
            <v>-7920.4200000017881</v>
          </cell>
          <cell r="CC236">
            <v>-307.75299999862909</v>
          </cell>
          <cell r="CD236">
            <v>-3772.8024999946356</v>
          </cell>
          <cell r="CE236">
            <v>-257788.58450001478</v>
          </cell>
          <cell r="CF236">
            <v>-3136.4541400000453</v>
          </cell>
          <cell r="CG236">
            <v>-5566.659500002861</v>
          </cell>
          <cell r="CH236">
            <v>-4369.0165799967945</v>
          </cell>
          <cell r="CI236">
            <v>-3022.2664700001478</v>
          </cell>
          <cell r="CJ236">
            <v>0</v>
          </cell>
          <cell r="CK236">
            <v>-56415.038869999349</v>
          </cell>
          <cell r="CL236">
            <v>-51516.527280002832</v>
          </cell>
          <cell r="CM236">
            <v>-82799.805809997022</v>
          </cell>
          <cell r="CN236">
            <v>-29083.562949992716</v>
          </cell>
          <cell r="CO236">
            <v>-7590.4159999974072</v>
          </cell>
          <cell r="CP236">
            <v>-8258.8968000002205</v>
          </cell>
          <cell r="CQ236">
            <v>-6029.9400999993086</v>
          </cell>
          <cell r="CR236">
            <v>-376773.84298998117</v>
          </cell>
          <cell r="CS236">
            <v>-10211.639200001955</v>
          </cell>
          <cell r="CT236">
            <v>-6915.9340000003576</v>
          </cell>
          <cell r="CU236">
            <v>-12268.988700002432</v>
          </cell>
          <cell r="CV236">
            <v>-5337.5724399983883</v>
          </cell>
          <cell r="CW236">
            <v>-48.04700000025332</v>
          </cell>
          <cell r="CX236">
            <v>-70440.86370999366</v>
          </cell>
          <cell r="CY236">
            <v>-54242.918499998748</v>
          </cell>
          <cell r="CZ236">
            <v>-86724.432570002973</v>
          </cell>
          <cell r="DA236">
            <v>-65674.680619999766</v>
          </cell>
          <cell r="DB236">
            <v>-42575.628770001233</v>
          </cell>
          <cell r="DC236">
            <v>-13590.02188000083</v>
          </cell>
          <cell r="DD236">
            <v>-8743.1155999973416</v>
          </cell>
          <cell r="DE236">
            <v>-308245.92377001047</v>
          </cell>
          <cell r="DF236">
            <v>-10557.19742000103</v>
          </cell>
          <cell r="DG236">
            <v>-19645.13069999963</v>
          </cell>
          <cell r="DH236">
            <v>-7238.347199998796</v>
          </cell>
          <cell r="DI236">
            <v>-3471.0248700007796</v>
          </cell>
          <cell r="DJ236">
            <v>-199.99499999918044</v>
          </cell>
          <cell r="DK236">
            <v>-54993.677890002728</v>
          </cell>
          <cell r="DL236">
            <v>-29538.83940000087</v>
          </cell>
          <cell r="DM236">
            <v>-80653.395360000432</v>
          </cell>
          <cell r="DN236">
            <v>-49010.47950001061</v>
          </cell>
          <cell r="DO236">
            <v>-37588.113130003214</v>
          </cell>
          <cell r="DP236">
            <v>-8327.5711000114679</v>
          </cell>
          <cell r="DQ236">
            <v>-7022.152199998498</v>
          </cell>
          <cell r="DR236">
            <v>-349952.05191004276</v>
          </cell>
          <cell r="DS236">
            <v>-11937.163599997759</v>
          </cell>
          <cell r="DT236">
            <v>-20206.129310004413</v>
          </cell>
          <cell r="DU236">
            <v>-10709.021099999547</v>
          </cell>
          <cell r="DV236">
            <v>-839.14049999788404</v>
          </cell>
          <cell r="DW236">
            <v>1264.9391000010073</v>
          </cell>
          <cell r="DX236">
            <v>-97000.322130002081</v>
          </cell>
          <cell r="DY236">
            <v>-32406.636170007288</v>
          </cell>
          <cell r="DZ236">
            <v>-73494.738110005856</v>
          </cell>
          <cell r="EA236">
            <v>-47748.97867000103</v>
          </cell>
          <cell r="EB236">
            <v>-33116.521619997919</v>
          </cell>
          <cell r="EC236">
            <v>-15338.602200001478</v>
          </cell>
          <cell r="ED236">
            <v>-8419.7376000061631</v>
          </cell>
        </row>
        <row r="238">
          <cell r="A238" t="str">
            <v>Other Generation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5031.7056780392304</v>
          </cell>
          <cell r="R241">
            <v>144207.56066007074</v>
          </cell>
          <cell r="S241">
            <v>6065.4655365884537</v>
          </cell>
          <cell r="T241">
            <v>7858.9247993192985</v>
          </cell>
          <cell r="U241">
            <v>12069.5211760893</v>
          </cell>
          <cell r="V241">
            <v>13617.314966900914</v>
          </cell>
          <cell r="W241">
            <v>16025.957347990072</v>
          </cell>
          <cell r="X241">
            <v>17100.507268044894</v>
          </cell>
          <cell r="Y241">
            <v>17724.59848054446</v>
          </cell>
          <cell r="Z241">
            <v>16250.53185231419</v>
          </cell>
          <cell r="AA241">
            <v>13975.976709023729</v>
          </cell>
          <cell r="AB241">
            <v>11358.857206549961</v>
          </cell>
          <cell r="AC241">
            <v>6993.2001012341934</v>
          </cell>
          <cell r="AD241">
            <v>5166.7052154710982</v>
          </cell>
          <cell r="AE241">
            <v>146469.09095465485</v>
          </cell>
          <cell r="AF241">
            <v>6136.6842431554687</v>
          </cell>
          <cell r="AG241">
            <v>8458.4037079389673</v>
          </cell>
          <cell r="AH241">
            <v>12211.23786677036</v>
          </cell>
          <cell r="AI241">
            <v>13794.406319022528</v>
          </cell>
          <cell r="AJ241">
            <v>16214.128839969053</v>
          </cell>
          <cell r="AK241">
            <v>17294.857582198223</v>
          </cell>
          <cell r="AL241">
            <v>17958.619319819612</v>
          </cell>
          <cell r="AM241">
            <v>16455.877627941925</v>
          </cell>
          <cell r="AN241">
            <v>14149.963437179889</v>
          </cell>
          <cell r="AO241">
            <v>11492.229125561309</v>
          </cell>
          <cell r="AP241">
            <v>7075.3119369547931</v>
          </cell>
          <cell r="AQ241">
            <v>5227.3709481429541</v>
          </cell>
          <cell r="AR241">
            <v>151745.95159693342</v>
          </cell>
          <cell r="AS241">
            <v>6379.9382446226664</v>
          </cell>
          <cell r="AT241">
            <v>8266.3819874048349</v>
          </cell>
          <cell r="AU241">
            <v>12694.900935922225</v>
          </cell>
          <cell r="AV241">
            <v>14341.207047968695</v>
          </cell>
          <cell r="AW241">
            <v>16856.845980841666</v>
          </cell>
          <cell r="AX241">
            <v>17987.107411351695</v>
          </cell>
          <cell r="AY241">
            <v>18670.487448888569</v>
          </cell>
          <cell r="AZ241">
            <v>17100.097442209924</v>
          </cell>
          <cell r="BA241">
            <v>14710.85882789141</v>
          </cell>
          <cell r="BB241">
            <v>11947.773352414486</v>
          </cell>
          <cell r="BC241">
            <v>7355.7725203144364</v>
          </cell>
          <cell r="BD241">
            <v>5434.5803971017012</v>
          </cell>
          <cell r="BE241">
            <v>153403.64941902459</v>
          </cell>
          <cell r="BF241">
            <v>6449.9350865302258</v>
          </cell>
          <cell r="BG241">
            <v>8357.0757775829406</v>
          </cell>
          <cell r="BH241">
            <v>12834.568342368817</v>
          </cell>
          <cell r="BI241">
            <v>14498.550288827973</v>
          </cell>
          <cell r="BJ241">
            <v>17041.789211974537</v>
          </cell>
          <cell r="BK241">
            <v>18179.571642872994</v>
          </cell>
          <cell r="BL241">
            <v>18875.328570705751</v>
          </cell>
          <cell r="BM241">
            <v>17295.878307576757</v>
          </cell>
          <cell r="BN241">
            <v>14861.413925730769</v>
          </cell>
          <cell r="BO241">
            <v>12078.857175671263</v>
          </cell>
          <cell r="BP241">
            <v>7436.4756977804936</v>
          </cell>
          <cell r="BQ241">
            <v>5494.205391402822</v>
          </cell>
          <cell r="BR241">
            <v>155062.17721407954</v>
          </cell>
          <cell r="BS241">
            <v>6519.540734632581</v>
          </cell>
          <cell r="BT241">
            <v>8447.262578801834</v>
          </cell>
          <cell r="BU241">
            <v>12973.074691492599</v>
          </cell>
          <cell r="BV241">
            <v>14655.014095008548</v>
          </cell>
          <cell r="BW241">
            <v>17225.69863973977</v>
          </cell>
          <cell r="BX241">
            <v>18367.844338061695</v>
          </cell>
          <cell r="BY241">
            <v>19079.025164555293</v>
          </cell>
          <cell r="BZ241">
            <v>17482.529874932574</v>
          </cell>
          <cell r="CA241">
            <v>15032.754075006524</v>
          </cell>
          <cell r="CB241">
            <v>12209.208275416284</v>
          </cell>
          <cell r="CC241">
            <v>7516.7276731914026</v>
          </cell>
          <cell r="CD241">
            <v>5553.4970732397633</v>
          </cell>
          <cell r="CE241">
            <v>160590.62121582497</v>
          </cell>
          <cell r="CF241">
            <v>6661.753822197963</v>
          </cell>
          <cell r="CG241">
            <v>9190.3910840917961</v>
          </cell>
          <cell r="CH241">
            <v>13278.150243848795</v>
          </cell>
          <cell r="CI241">
            <v>14904.210152785905</v>
          </cell>
          <cell r="CJ241">
            <v>19136.179731184267</v>
          </cell>
          <cell r="CK241">
            <v>18797.672422261821</v>
          </cell>
          <cell r="CL241">
            <v>19489.718931532785</v>
          </cell>
          <cell r="CM241">
            <v>17897.59223973786</v>
          </cell>
          <cell r="CN241">
            <v>15389.654786861152</v>
          </cell>
          <cell r="CO241">
            <v>12464.765380451398</v>
          </cell>
          <cell r="CP241">
            <v>7695.1866111198033</v>
          </cell>
          <cell r="CQ241">
            <v>5685.3458097516559</v>
          </cell>
          <cell r="CR241">
            <v>162764.64728731057</v>
          </cell>
          <cell r="CS241">
            <v>6828.2914994927705</v>
          </cell>
          <cell r="CT241">
            <v>8847.305976280797</v>
          </cell>
          <cell r="CU241">
            <v>13521.055282543355</v>
          </cell>
          <cell r="CV241">
            <v>15304.47382294081</v>
          </cell>
          <cell r="CW241">
            <v>18664.387732758245</v>
          </cell>
          <cell r="CX241">
            <v>19251.160096238396</v>
          </cell>
          <cell r="CY241">
            <v>19893.203075080004</v>
          </cell>
          <cell r="CZ241">
            <v>18310.463074877596</v>
          </cell>
          <cell r="DA241">
            <v>15744.671354182414</v>
          </cell>
          <cell r="DB241">
            <v>12704.887359222426</v>
          </cell>
          <cell r="DC241">
            <v>7872.7030132559885</v>
          </cell>
          <cell r="DD241">
            <v>5822.0450004379964</v>
          </cell>
          <cell r="DE241">
            <v>168933.41179146152</v>
          </cell>
          <cell r="DF241">
            <v>6961.9638350416208</v>
          </cell>
          <cell r="DG241">
            <v>9017.4256435839343</v>
          </cell>
          <cell r="DH241">
            <v>13892.204533021373</v>
          </cell>
          <cell r="DI241">
            <v>15693.30683158047</v>
          </cell>
          <cell r="DJ241">
            <v>21442.361229239381</v>
          </cell>
          <cell r="DK241">
            <v>19621.097378231003</v>
          </cell>
          <cell r="DL241">
            <v>20430.756148695538</v>
          </cell>
          <cell r="DM241">
            <v>18721.150423964369</v>
          </cell>
          <cell r="DN241">
            <v>16097.810479432577</v>
          </cell>
          <cell r="DO241">
            <v>13059.097950401832</v>
          </cell>
          <cell r="DP241">
            <v>8049.2804575926275</v>
          </cell>
          <cell r="DQ241">
            <v>5946.9568806770258</v>
          </cell>
          <cell r="DR241">
            <v>171520.21122988965</v>
          </cell>
          <cell r="DS241">
            <v>7133.7848488619784</v>
          </cell>
          <cell r="DT241">
            <v>9243.1286248089746</v>
          </cell>
          <cell r="DU241">
            <v>14148.883697447483</v>
          </cell>
          <cell r="DV241">
            <v>16035.748580990883</v>
          </cell>
          <cell r="DW241">
            <v>20763.31762502616</v>
          </cell>
          <cell r="DX241">
            <v>20104.265339124715</v>
          </cell>
          <cell r="DY241">
            <v>20869.721524646971</v>
          </cell>
          <cell r="DZ241">
            <v>19129.661118867574</v>
          </cell>
          <cell r="EA241">
            <v>16449.077412249695</v>
          </cell>
          <cell r="EB241">
            <v>13356.925052693579</v>
          </cell>
          <cell r="EC241">
            <v>8208.9728495320305</v>
          </cell>
          <cell r="ED241">
            <v>6076.7245556396665</v>
          </cell>
        </row>
        <row r="243">
          <cell r="A243" t="str">
            <v>Total Other Generation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5031.7056780392304</v>
          </cell>
          <cell r="R243">
            <v>144207.56066007074</v>
          </cell>
          <cell r="S243">
            <v>6065.4655365884537</v>
          </cell>
          <cell r="T243">
            <v>7858.9247993192985</v>
          </cell>
          <cell r="U243">
            <v>12069.5211760893</v>
          </cell>
          <cell r="V243">
            <v>13617.314966900914</v>
          </cell>
          <cell r="W243">
            <v>16025.957347990072</v>
          </cell>
          <cell r="X243">
            <v>17100.507268044894</v>
          </cell>
          <cell r="Y243">
            <v>17724.59848054446</v>
          </cell>
          <cell r="Z243">
            <v>16250.53185231419</v>
          </cell>
          <cell r="AA243">
            <v>13975.976709023729</v>
          </cell>
          <cell r="AB243">
            <v>11358.857206549961</v>
          </cell>
          <cell r="AC243">
            <v>6993.2001012341934</v>
          </cell>
          <cell r="AD243">
            <v>5166.7052154710982</v>
          </cell>
          <cell r="AE243">
            <v>146469.09095465485</v>
          </cell>
          <cell r="AF243">
            <v>6136.6842431554687</v>
          </cell>
          <cell r="AG243">
            <v>8458.4037079389673</v>
          </cell>
          <cell r="AH243">
            <v>12211.23786677036</v>
          </cell>
          <cell r="AI243">
            <v>13794.406319022528</v>
          </cell>
          <cell r="AJ243">
            <v>16214.128839969053</v>
          </cell>
          <cell r="AK243">
            <v>17294.857582198223</v>
          </cell>
          <cell r="AL243">
            <v>17958.619319819612</v>
          </cell>
          <cell r="AM243">
            <v>16455.877627941925</v>
          </cell>
          <cell r="AN243">
            <v>14149.963437179889</v>
          </cell>
          <cell r="AO243">
            <v>11492.229125561309</v>
          </cell>
          <cell r="AP243">
            <v>7075.3119369547931</v>
          </cell>
          <cell r="AQ243">
            <v>5227.3709481429541</v>
          </cell>
          <cell r="AR243">
            <v>151745.95159693342</v>
          </cell>
          <cell r="AS243">
            <v>6379.9382446226664</v>
          </cell>
          <cell r="AT243">
            <v>8266.3819874048349</v>
          </cell>
          <cell r="AU243">
            <v>12694.900935922225</v>
          </cell>
          <cell r="AV243">
            <v>14341.207047968695</v>
          </cell>
          <cell r="AW243">
            <v>16856.845980841666</v>
          </cell>
          <cell r="AX243">
            <v>17987.107411351695</v>
          </cell>
          <cell r="AY243">
            <v>18670.487448888569</v>
          </cell>
          <cell r="AZ243">
            <v>17100.097442209924</v>
          </cell>
          <cell r="BA243">
            <v>14710.85882789141</v>
          </cell>
          <cell r="BB243">
            <v>11947.773352414486</v>
          </cell>
          <cell r="BC243">
            <v>7355.7725203144364</v>
          </cell>
          <cell r="BD243">
            <v>5434.5803971017012</v>
          </cell>
          <cell r="BE243">
            <v>153403.64941902459</v>
          </cell>
          <cell r="BF243">
            <v>6449.9350865302258</v>
          </cell>
          <cell r="BG243">
            <v>8357.0757775829406</v>
          </cell>
          <cell r="BH243">
            <v>12834.568342368817</v>
          </cell>
          <cell r="BI243">
            <v>14498.550288827973</v>
          </cell>
          <cell r="BJ243">
            <v>17041.789211974537</v>
          </cell>
          <cell r="BK243">
            <v>18179.571642872994</v>
          </cell>
          <cell r="BL243">
            <v>18875.328570705751</v>
          </cell>
          <cell r="BM243">
            <v>17295.878307576757</v>
          </cell>
          <cell r="BN243">
            <v>14861.413925730769</v>
          </cell>
          <cell r="BO243">
            <v>12078.857175671263</v>
          </cell>
          <cell r="BP243">
            <v>7436.4756977804936</v>
          </cell>
          <cell r="BQ243">
            <v>5494.205391402822</v>
          </cell>
          <cell r="BR243">
            <v>155062.17721407954</v>
          </cell>
          <cell r="BS243">
            <v>6519.540734632581</v>
          </cell>
          <cell r="BT243">
            <v>8447.262578801834</v>
          </cell>
          <cell r="BU243">
            <v>12973.074691492599</v>
          </cell>
          <cell r="BV243">
            <v>14655.014095008548</v>
          </cell>
          <cell r="BW243">
            <v>17225.69863973977</v>
          </cell>
          <cell r="BX243">
            <v>18367.844338061695</v>
          </cell>
          <cell r="BY243">
            <v>19079.025164555293</v>
          </cell>
          <cell r="BZ243">
            <v>17482.529874932574</v>
          </cell>
          <cell r="CA243">
            <v>15032.754075006524</v>
          </cell>
          <cell r="CB243">
            <v>12209.208275416284</v>
          </cell>
          <cell r="CC243">
            <v>7516.7276731914026</v>
          </cell>
          <cell r="CD243">
            <v>5553.4970732397633</v>
          </cell>
          <cell r="CE243">
            <v>160590.62121582497</v>
          </cell>
          <cell r="CF243">
            <v>6661.753822197963</v>
          </cell>
          <cell r="CG243">
            <v>9190.3910840917961</v>
          </cell>
          <cell r="CH243">
            <v>13278.150243848795</v>
          </cell>
          <cell r="CI243">
            <v>14904.210152785905</v>
          </cell>
          <cell r="CJ243">
            <v>19136.179731184267</v>
          </cell>
          <cell r="CK243">
            <v>18797.672422261821</v>
          </cell>
          <cell r="CL243">
            <v>19489.718931532785</v>
          </cell>
          <cell r="CM243">
            <v>17897.59223973786</v>
          </cell>
          <cell r="CN243">
            <v>15389.654786861152</v>
          </cell>
          <cell r="CO243">
            <v>12464.765380451398</v>
          </cell>
          <cell r="CP243">
            <v>7695.1866111198033</v>
          </cell>
          <cell r="CQ243">
            <v>5685.3458097516559</v>
          </cell>
          <cell r="CR243">
            <v>162764.64728731057</v>
          </cell>
          <cell r="CS243">
            <v>6828.2914994927705</v>
          </cell>
          <cell r="CT243">
            <v>8847.305976280797</v>
          </cell>
          <cell r="CU243">
            <v>13521.055282543355</v>
          </cell>
          <cell r="CV243">
            <v>15304.47382294081</v>
          </cell>
          <cell r="CW243">
            <v>18664.387732758245</v>
          </cell>
          <cell r="CX243">
            <v>19251.160096238396</v>
          </cell>
          <cell r="CY243">
            <v>19893.203075080004</v>
          </cell>
          <cell r="CZ243">
            <v>18310.463074877596</v>
          </cell>
          <cell r="DA243">
            <v>15744.671354182414</v>
          </cell>
          <cell r="DB243">
            <v>12704.887359222426</v>
          </cell>
          <cell r="DC243">
            <v>7872.7030132559885</v>
          </cell>
          <cell r="DD243">
            <v>5822.0450004379964</v>
          </cell>
          <cell r="DE243">
            <v>168933.41179146152</v>
          </cell>
          <cell r="DF243">
            <v>6961.9638350416208</v>
          </cell>
          <cell r="DG243">
            <v>9017.4256435839343</v>
          </cell>
          <cell r="DH243">
            <v>13892.204533021373</v>
          </cell>
          <cell r="DI243">
            <v>15693.30683158047</v>
          </cell>
          <cell r="DJ243">
            <v>21442.361229239381</v>
          </cell>
          <cell r="DK243">
            <v>19621.097378231003</v>
          </cell>
          <cell r="DL243">
            <v>20430.756148695538</v>
          </cell>
          <cell r="DM243">
            <v>18721.150423964369</v>
          </cell>
          <cell r="DN243">
            <v>16097.810479432577</v>
          </cell>
          <cell r="DO243">
            <v>13059.097950401832</v>
          </cell>
          <cell r="DP243">
            <v>8049.2804575926275</v>
          </cell>
          <cell r="DQ243">
            <v>5946.9568806770258</v>
          </cell>
          <cell r="DR243">
            <v>171520.21122988965</v>
          </cell>
          <cell r="DS243">
            <v>7133.7848488619784</v>
          </cell>
          <cell r="DT243">
            <v>9243.1286248089746</v>
          </cell>
          <cell r="DU243">
            <v>14148.883697447483</v>
          </cell>
          <cell r="DV243">
            <v>16035.748580990883</v>
          </cell>
          <cell r="DW243">
            <v>20763.31762502616</v>
          </cell>
          <cell r="DX243">
            <v>20104.265339124715</v>
          </cell>
          <cell r="DY243">
            <v>20869.721524646971</v>
          </cell>
          <cell r="DZ243">
            <v>19129.661118867574</v>
          </cell>
          <cell r="EA243">
            <v>16449.077412249695</v>
          </cell>
          <cell r="EB243">
            <v>13356.925052693579</v>
          </cell>
          <cell r="EC243">
            <v>8208.9728495320305</v>
          </cell>
          <cell r="ED243">
            <v>6076.7245556396665</v>
          </cell>
        </row>
        <row r="245">
          <cell r="A245" t="str">
            <v>IRP Resources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-2344987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-2344987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-2443616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-2443616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-624287.33999999985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-624287.33999999985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-1621464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-1621464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-1733052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-1733052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-760737.5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-760737.5</v>
          </cell>
          <cell r="DE250">
            <v>-832132.80000000075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-832132.80000000075</v>
          </cell>
          <cell r="DR250">
            <v>-884566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-884566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70">
          <cell r="A270" t="str">
            <v>Total IRP Resources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-624287.33999999985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-624287.33999999985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-1621464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-1621464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-2493789.5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-1733052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-760737.5</v>
          </cell>
          <cell r="DE270">
            <v>-3177119.799999997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-2344987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-832132.80000000075</v>
          </cell>
          <cell r="DR270">
            <v>-3328182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-2443616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-884566</v>
          </cell>
        </row>
        <row r="272">
          <cell r="A272" t="str">
            <v>Growth Station Resources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-3847.5528999999806</v>
          </cell>
          <cell r="S277">
            <v>0</v>
          </cell>
          <cell r="T277">
            <v>0</v>
          </cell>
          <cell r="U277">
            <v>-3421.111899999989</v>
          </cell>
          <cell r="V277">
            <v>0</v>
          </cell>
          <cell r="W277">
            <v>0</v>
          </cell>
          <cell r="X277">
            <v>-426.44099999999889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-5150.6499999999942</v>
          </cell>
          <cell r="AF277">
            <v>0</v>
          </cell>
          <cell r="AG277">
            <v>0</v>
          </cell>
          <cell r="AH277">
            <v>-348</v>
          </cell>
          <cell r="AI277">
            <v>0</v>
          </cell>
          <cell r="AJ277">
            <v>-2528.1699999999983</v>
          </cell>
          <cell r="AK277">
            <v>0</v>
          </cell>
          <cell r="AL277">
            <v>-671.24600000000009</v>
          </cell>
          <cell r="AM277">
            <v>0</v>
          </cell>
          <cell r="AN277">
            <v>-1603.2340000000004</v>
          </cell>
          <cell r="AO277">
            <v>0</v>
          </cell>
          <cell r="AP277">
            <v>0</v>
          </cell>
          <cell r="AQ277">
            <v>0</v>
          </cell>
          <cell r="AR277">
            <v>-4118.9470000000147</v>
          </cell>
          <cell r="AS277">
            <v>0</v>
          </cell>
          <cell r="AT277">
            <v>0</v>
          </cell>
          <cell r="AU277">
            <v>-852.05000000000291</v>
          </cell>
          <cell r="AV277">
            <v>-376.79759999999987</v>
          </cell>
          <cell r="AW277">
            <v>-2010.1000000000058</v>
          </cell>
          <cell r="AX277">
            <v>0</v>
          </cell>
          <cell r="AY277">
            <v>0</v>
          </cell>
          <cell r="AZ277">
            <v>0</v>
          </cell>
          <cell r="BA277">
            <v>-662.06639999999993</v>
          </cell>
          <cell r="BB277">
            <v>-217.9330000000009</v>
          </cell>
          <cell r="BC277">
            <v>0</v>
          </cell>
          <cell r="BD277">
            <v>0</v>
          </cell>
          <cell r="BE277">
            <v>-4173.9920000000275</v>
          </cell>
          <cell r="BF277">
            <v>0</v>
          </cell>
          <cell r="BG277">
            <v>0</v>
          </cell>
          <cell r="BH277">
            <v>-762.6720000000023</v>
          </cell>
          <cell r="BI277">
            <v>-1149.0899999999965</v>
          </cell>
          <cell r="BJ277">
            <v>-2262.2300000000105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-4549.1509999999544</v>
          </cell>
          <cell r="BS277">
            <v>0</v>
          </cell>
          <cell r="BT277">
            <v>0</v>
          </cell>
          <cell r="BU277">
            <v>-910.59100000000035</v>
          </cell>
          <cell r="BV277">
            <v>-748.04000000000087</v>
          </cell>
          <cell r="BW277">
            <v>-2890.5199999999895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-24675.052000000025</v>
          </cell>
          <cell r="CF277">
            <v>0</v>
          </cell>
          <cell r="CG277">
            <v>0</v>
          </cell>
          <cell r="CH277">
            <v>-5135.6369999999879</v>
          </cell>
          <cell r="CI277">
            <v>-3601.16</v>
          </cell>
          <cell r="CJ277">
            <v>-4986.6200000000244</v>
          </cell>
          <cell r="CK277">
            <v>-3542.8349999999991</v>
          </cell>
          <cell r="CL277">
            <v>-7408.8000000000175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-39946.437999999849</v>
          </cell>
          <cell r="CS277">
            <v>0</v>
          </cell>
          <cell r="CT277">
            <v>0</v>
          </cell>
          <cell r="CU277">
            <v>-7722.3950000000186</v>
          </cell>
          <cell r="CV277">
            <v>-2194.7099999999991</v>
          </cell>
          <cell r="CW277">
            <v>-12754.369999999995</v>
          </cell>
          <cell r="CX277">
            <v>-1561.288999999997</v>
          </cell>
          <cell r="CY277">
            <v>-13400.909999999974</v>
          </cell>
          <cell r="CZ277">
            <v>-630.95000000001164</v>
          </cell>
          <cell r="DA277">
            <v>-1681.8140000000021</v>
          </cell>
          <cell r="DB277">
            <v>0</v>
          </cell>
          <cell r="DC277">
            <v>0</v>
          </cell>
          <cell r="DD277">
            <v>0</v>
          </cell>
          <cell r="DE277">
            <v>-18174.654400000814</v>
          </cell>
          <cell r="DF277">
            <v>0</v>
          </cell>
          <cell r="DG277">
            <v>-8.5423999999998159</v>
          </cell>
          <cell r="DH277">
            <v>-14440.220000000088</v>
          </cell>
          <cell r="DI277">
            <v>-3427.820000000007</v>
          </cell>
          <cell r="DJ277">
            <v>-16740.960000000021</v>
          </cell>
          <cell r="DK277">
            <v>-4522.5</v>
          </cell>
          <cell r="DL277">
            <v>87009.09999999986</v>
          </cell>
          <cell r="DM277">
            <v>-61184.100000000093</v>
          </cell>
          <cell r="DN277">
            <v>-4741.2999999999884</v>
          </cell>
          <cell r="DO277">
            <v>-118.31199999999808</v>
          </cell>
          <cell r="DP277">
            <v>0</v>
          </cell>
          <cell r="DQ277">
            <v>0</v>
          </cell>
          <cell r="DR277">
            <v>31573.486500000115</v>
          </cell>
          <cell r="DS277">
            <v>0</v>
          </cell>
          <cell r="DT277">
            <v>-126.91200000000026</v>
          </cell>
          <cell r="DU277">
            <v>-14746.461000000127</v>
          </cell>
          <cell r="DV277">
            <v>-5625.179999999993</v>
          </cell>
          <cell r="DW277">
            <v>-8741.8399999999965</v>
          </cell>
          <cell r="DX277">
            <v>-2504.4800000000105</v>
          </cell>
          <cell r="DY277">
            <v>100770.10000000009</v>
          </cell>
          <cell r="DZ277">
            <v>-34829.650000000023</v>
          </cell>
          <cell r="EA277">
            <v>-2434.4049999999988</v>
          </cell>
          <cell r="EB277">
            <v>-23.985500000000002</v>
          </cell>
          <cell r="EC277">
            <v>0</v>
          </cell>
          <cell r="ED277">
            <v>-163.69999999999709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-500.14238000000478</v>
          </cell>
          <cell r="S278">
            <v>0</v>
          </cell>
          <cell r="T278">
            <v>0</v>
          </cell>
          <cell r="U278">
            <v>-177.68589999999995</v>
          </cell>
          <cell r="V278">
            <v>0</v>
          </cell>
          <cell r="W278">
            <v>0</v>
          </cell>
          <cell r="X278">
            <v>0</v>
          </cell>
          <cell r="Y278">
            <v>-322.45648000000074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-17.139999999955762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-17.140000000003056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-487.14999999999418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-487.15000000000146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-896.54300000000512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-896.54300000000512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-123.53200000000652</v>
          </cell>
          <cell r="CF278">
            <v>0</v>
          </cell>
          <cell r="CG278">
            <v>0</v>
          </cell>
          <cell r="CH278">
            <v>-4.2899999999999636</v>
          </cell>
          <cell r="CI278">
            <v>0</v>
          </cell>
          <cell r="CJ278">
            <v>0</v>
          </cell>
          <cell r="CK278">
            <v>0</v>
          </cell>
          <cell r="CL278">
            <v>-119.24199999999837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-20199.794999999984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-125.36000000000058</v>
          </cell>
          <cell r="CX278">
            <v>0</v>
          </cell>
          <cell r="CY278">
            <v>-16092.984000000026</v>
          </cell>
          <cell r="CZ278">
            <v>-3981.4509999999864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-6400.7870000000112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-121.91999999999825</v>
          </cell>
          <cell r="DK278">
            <v>0</v>
          </cell>
          <cell r="DL278">
            <v>-5664.7010000000009</v>
          </cell>
          <cell r="DM278">
            <v>-614.16599999999744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-5831.0519999999087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-1238.5469999999987</v>
          </cell>
          <cell r="DX278">
            <v>0</v>
          </cell>
          <cell r="DY278">
            <v>6067.8649999998743</v>
          </cell>
          <cell r="DZ278">
            <v>-10660.369999999995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-5.9430000000029395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-5.9430000000029395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-878.97299999999814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-878.97299999999814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-141.58664000000135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-108.10599999999977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-33.480639999999994</v>
          </cell>
          <cell r="BP279">
            <v>0</v>
          </cell>
          <cell r="BQ279">
            <v>0</v>
          </cell>
          <cell r="BR279">
            <v>-40.390999999995984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-40.390999999999622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-21557.769199999981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-21547.219999999987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-10.549199999999928</v>
          </cell>
          <cell r="CR279">
            <v>-19677.16399999999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-897.83400000000256</v>
          </cell>
          <cell r="CX279">
            <v>0</v>
          </cell>
          <cell r="CY279">
            <v>-18779.330000000016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14855.640999999945</v>
          </cell>
          <cell r="DF279">
            <v>0</v>
          </cell>
          <cell r="DG279">
            <v>0</v>
          </cell>
          <cell r="DH279">
            <v>-85.076999999997497</v>
          </cell>
          <cell r="DI279">
            <v>-1378.2540000000008</v>
          </cell>
          <cell r="DJ279">
            <v>-930.38799999999901</v>
          </cell>
          <cell r="DK279">
            <v>0</v>
          </cell>
          <cell r="DL279">
            <v>20088.900000000023</v>
          </cell>
          <cell r="DM279">
            <v>-2839.539999999979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8147.3129999999655</v>
          </cell>
          <cell r="DS279">
            <v>-212.48800000000119</v>
          </cell>
          <cell r="DT279">
            <v>0</v>
          </cell>
          <cell r="DU279">
            <v>-1290.5399999999936</v>
          </cell>
          <cell r="DV279">
            <v>-233.78199999999924</v>
          </cell>
          <cell r="DW279">
            <v>-471.76699999999983</v>
          </cell>
          <cell r="DX279">
            <v>0</v>
          </cell>
          <cell r="DY279">
            <v>10355.890000000014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A281" t="str">
            <v>Total Growth Station Resources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-4347.6952799999854</v>
          </cell>
          <cell r="S281">
            <v>0</v>
          </cell>
          <cell r="T281">
            <v>0</v>
          </cell>
          <cell r="U281">
            <v>-3598.7977999999857</v>
          </cell>
          <cell r="V281">
            <v>0</v>
          </cell>
          <cell r="W281">
            <v>0</v>
          </cell>
          <cell r="X281">
            <v>-426.44099999999889</v>
          </cell>
          <cell r="Y281">
            <v>-322.45648000000074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-5173.7329999999492</v>
          </cell>
          <cell r="AF281">
            <v>0</v>
          </cell>
          <cell r="AG281">
            <v>0</v>
          </cell>
          <cell r="AH281">
            <v>-348</v>
          </cell>
          <cell r="AI281">
            <v>0</v>
          </cell>
          <cell r="AJ281">
            <v>-2551.252999999997</v>
          </cell>
          <cell r="AK281">
            <v>0</v>
          </cell>
          <cell r="AL281">
            <v>-671.24599999999919</v>
          </cell>
          <cell r="AM281">
            <v>0</v>
          </cell>
          <cell r="AN281">
            <v>-1603.2340000000004</v>
          </cell>
          <cell r="AO281">
            <v>0</v>
          </cell>
          <cell r="AP281">
            <v>0</v>
          </cell>
          <cell r="AQ281">
            <v>0</v>
          </cell>
          <cell r="AR281">
            <v>-4997.9200000000419</v>
          </cell>
          <cell r="AS281">
            <v>0</v>
          </cell>
          <cell r="AT281">
            <v>0</v>
          </cell>
          <cell r="AU281">
            <v>-852.05000000000291</v>
          </cell>
          <cell r="AV281">
            <v>-376.79759999999987</v>
          </cell>
          <cell r="AW281">
            <v>-2010.1000000000058</v>
          </cell>
          <cell r="AX281">
            <v>0</v>
          </cell>
          <cell r="AY281">
            <v>-878.97299999999814</v>
          </cell>
          <cell r="AZ281">
            <v>0</v>
          </cell>
          <cell r="BA281">
            <v>-662.06639999999993</v>
          </cell>
          <cell r="BB281">
            <v>-217.9330000000009</v>
          </cell>
          <cell r="BC281">
            <v>0</v>
          </cell>
          <cell r="BD281">
            <v>0</v>
          </cell>
          <cell r="BE281">
            <v>-4802.7286399999866</v>
          </cell>
          <cell r="BF281">
            <v>0</v>
          </cell>
          <cell r="BG281">
            <v>0</v>
          </cell>
          <cell r="BH281">
            <v>-762.67200000000594</v>
          </cell>
          <cell r="BI281">
            <v>-1149.0899999999965</v>
          </cell>
          <cell r="BJ281">
            <v>-2857.4860000000044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-33.480640000000221</v>
          </cell>
          <cell r="BP281">
            <v>0</v>
          </cell>
          <cell r="BQ281">
            <v>0</v>
          </cell>
          <cell r="BR281">
            <v>-5486.0850000000792</v>
          </cell>
          <cell r="BS281">
            <v>0</v>
          </cell>
          <cell r="BT281">
            <v>0</v>
          </cell>
          <cell r="BU281">
            <v>-910.5910000000149</v>
          </cell>
          <cell r="BV281">
            <v>-748.04000000000087</v>
          </cell>
          <cell r="BW281">
            <v>-3827.4539999999979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-46356.353200000012</v>
          </cell>
          <cell r="CF281">
            <v>0</v>
          </cell>
          <cell r="CG281">
            <v>0</v>
          </cell>
          <cell r="CH281">
            <v>-5139.9269999999669</v>
          </cell>
          <cell r="CI281">
            <v>-3601.16</v>
          </cell>
          <cell r="CJ281">
            <v>-4986.6200000000244</v>
          </cell>
          <cell r="CK281">
            <v>-3542.8350000000064</v>
          </cell>
          <cell r="CL281">
            <v>-29075.261999999988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-10.549199999999928</v>
          </cell>
          <cell r="CR281">
            <v>-79823.396999999881</v>
          </cell>
          <cell r="CS281">
            <v>0</v>
          </cell>
          <cell r="CT281">
            <v>0</v>
          </cell>
          <cell r="CU281">
            <v>-7722.3950000000186</v>
          </cell>
          <cell r="CV281">
            <v>-2194.7099999999991</v>
          </cell>
          <cell r="CW281">
            <v>-13777.564000000071</v>
          </cell>
          <cell r="CX281">
            <v>-1561.288999999997</v>
          </cell>
          <cell r="CY281">
            <v>-48273.224000000046</v>
          </cell>
          <cell r="CZ281">
            <v>-4612.4010000000126</v>
          </cell>
          <cell r="DA281">
            <v>-1681.8140000000021</v>
          </cell>
          <cell r="DB281">
            <v>0</v>
          </cell>
          <cell r="DC281">
            <v>0</v>
          </cell>
          <cell r="DD281">
            <v>0</v>
          </cell>
          <cell r="DE281">
            <v>-9719.8004000000656</v>
          </cell>
          <cell r="DF281">
            <v>0</v>
          </cell>
          <cell r="DG281">
            <v>-8.5423999999998159</v>
          </cell>
          <cell r="DH281">
            <v>-14525.29700000002</v>
          </cell>
          <cell r="DI281">
            <v>-4806.0740000000224</v>
          </cell>
          <cell r="DJ281">
            <v>-17793.26800000004</v>
          </cell>
          <cell r="DK281">
            <v>-4522.5</v>
          </cell>
          <cell r="DL281">
            <v>101433.29900000012</v>
          </cell>
          <cell r="DM281">
            <v>-64637.805999999866</v>
          </cell>
          <cell r="DN281">
            <v>-4741.2999999999884</v>
          </cell>
          <cell r="DO281">
            <v>-118.31199999999808</v>
          </cell>
          <cell r="DP281">
            <v>0</v>
          </cell>
          <cell r="DQ281">
            <v>0</v>
          </cell>
          <cell r="DR281">
            <v>33889.747499998659</v>
          </cell>
          <cell r="DS281">
            <v>-212.48800000000119</v>
          </cell>
          <cell r="DT281">
            <v>-126.91200000000026</v>
          </cell>
          <cell r="DU281">
            <v>-16037.001000000164</v>
          </cell>
          <cell r="DV281">
            <v>-5858.9619999999995</v>
          </cell>
          <cell r="DW281">
            <v>-10452.15399999998</v>
          </cell>
          <cell r="DX281">
            <v>-2504.4800000000105</v>
          </cell>
          <cell r="DY281">
            <v>117193.85499999998</v>
          </cell>
          <cell r="DZ281">
            <v>-45490.020000000019</v>
          </cell>
          <cell r="EA281">
            <v>-2434.4049999999988</v>
          </cell>
          <cell r="EB281">
            <v>-23.985499999999774</v>
          </cell>
          <cell r="EC281">
            <v>0</v>
          </cell>
          <cell r="ED281">
            <v>-163.69999999999709</v>
          </cell>
        </row>
        <row r="282">
          <cell r="F282" t="str">
            <v>=</v>
          </cell>
          <cell r="G282" t="str">
            <v>=</v>
          </cell>
          <cell r="H282" t="str">
            <v>=</v>
          </cell>
          <cell r="I282" t="str">
            <v>=</v>
          </cell>
          <cell r="J282" t="str">
            <v>=</v>
          </cell>
          <cell r="K282" t="str">
            <v>=</v>
          </cell>
          <cell r="L282" t="str">
            <v>=</v>
          </cell>
          <cell r="M282" t="str">
            <v>=</v>
          </cell>
          <cell r="N282" t="str">
            <v>=</v>
          </cell>
          <cell r="O282" t="str">
            <v>=</v>
          </cell>
          <cell r="P282" t="str">
            <v>=</v>
          </cell>
          <cell r="Q282" t="str">
            <v>=</v>
          </cell>
          <cell r="R282" t="str">
            <v>=</v>
          </cell>
          <cell r="S282" t="str">
            <v>=</v>
          </cell>
          <cell r="T282" t="str">
            <v>=</v>
          </cell>
          <cell r="U282" t="str">
            <v>=</v>
          </cell>
          <cell r="V282" t="str">
            <v>=</v>
          </cell>
          <cell r="W282" t="str">
            <v>=</v>
          </cell>
          <cell r="X282" t="str">
            <v>=</v>
          </cell>
          <cell r="Y282" t="str">
            <v>=</v>
          </cell>
          <cell r="Z282" t="str">
            <v>=</v>
          </cell>
          <cell r="AA282" t="str">
            <v>=</v>
          </cell>
          <cell r="AB282" t="str">
            <v>=</v>
          </cell>
          <cell r="AC282" t="str">
            <v>=</v>
          </cell>
          <cell r="AD282" t="str">
            <v>=</v>
          </cell>
          <cell r="AE282" t="str">
            <v>=</v>
          </cell>
          <cell r="AF282" t="str">
            <v>=</v>
          </cell>
          <cell r="AG282" t="str">
            <v>=</v>
          </cell>
          <cell r="AH282" t="str">
            <v>=</v>
          </cell>
          <cell r="AI282" t="str">
            <v>=</v>
          </cell>
          <cell r="AJ282" t="str">
            <v>=</v>
          </cell>
          <cell r="AK282" t="str">
            <v>=</v>
          </cell>
          <cell r="AL282" t="str">
            <v>=</v>
          </cell>
          <cell r="AM282" t="str">
            <v>=</v>
          </cell>
          <cell r="AN282" t="str">
            <v>=</v>
          </cell>
          <cell r="AO282" t="str">
            <v>=</v>
          </cell>
          <cell r="AP282" t="str">
            <v>=</v>
          </cell>
          <cell r="AQ282" t="str">
            <v>=</v>
          </cell>
          <cell r="AR282" t="str">
            <v>=</v>
          </cell>
          <cell r="AS282" t="str">
            <v>=</v>
          </cell>
          <cell r="AT282" t="str">
            <v>=</v>
          </cell>
          <cell r="AU282" t="str">
            <v>=</v>
          </cell>
          <cell r="AV282" t="str">
            <v>=</v>
          </cell>
          <cell r="AW282" t="str">
            <v>=</v>
          </cell>
          <cell r="AX282" t="str">
            <v>=</v>
          </cell>
          <cell r="AY282" t="str">
            <v>=</v>
          </cell>
          <cell r="AZ282" t="str">
            <v>=</v>
          </cell>
          <cell r="BA282" t="str">
            <v>=</v>
          </cell>
          <cell r="BB282" t="str">
            <v>=</v>
          </cell>
          <cell r="BC282" t="str">
            <v>=</v>
          </cell>
          <cell r="BD282" t="str">
            <v>=</v>
          </cell>
          <cell r="BE282" t="str">
            <v>=</v>
          </cell>
          <cell r="BF282" t="str">
            <v>=</v>
          </cell>
          <cell r="BG282" t="str">
            <v>=</v>
          </cell>
          <cell r="BH282" t="str">
            <v>=</v>
          </cell>
          <cell r="BI282" t="str">
            <v>=</v>
          </cell>
          <cell r="BJ282" t="str">
            <v>=</v>
          </cell>
          <cell r="BK282" t="str">
            <v>=</v>
          </cell>
          <cell r="BL282" t="str">
            <v>=</v>
          </cell>
          <cell r="BM282" t="str">
            <v>=</v>
          </cell>
          <cell r="BN282" t="str">
            <v>=</v>
          </cell>
          <cell r="BO282" t="str">
            <v>=</v>
          </cell>
          <cell r="BP282" t="str">
            <v>=</v>
          </cell>
          <cell r="BQ282" t="str">
            <v>=</v>
          </cell>
          <cell r="BR282" t="str">
            <v>=</v>
          </cell>
          <cell r="BS282" t="str">
            <v>=</v>
          </cell>
          <cell r="BT282" t="str">
            <v>=</v>
          </cell>
          <cell r="BU282" t="str">
            <v>=</v>
          </cell>
          <cell r="BV282" t="str">
            <v>=</v>
          </cell>
          <cell r="BW282" t="str">
            <v>=</v>
          </cell>
          <cell r="BX282" t="str">
            <v>=</v>
          </cell>
          <cell r="BY282" t="str">
            <v>=</v>
          </cell>
          <cell r="BZ282" t="str">
            <v>=</v>
          </cell>
          <cell r="CA282" t="str">
            <v>=</v>
          </cell>
          <cell r="CB282" t="str">
            <v>=</v>
          </cell>
          <cell r="CC282" t="str">
            <v>=</v>
          </cell>
          <cell r="CD282" t="str">
            <v>=</v>
          </cell>
          <cell r="CE282" t="str">
            <v>=</v>
          </cell>
          <cell r="CF282" t="str">
            <v>=</v>
          </cell>
          <cell r="CG282" t="str">
            <v>=</v>
          </cell>
          <cell r="CH282" t="str">
            <v>=</v>
          </cell>
          <cell r="CI282" t="str">
            <v>=</v>
          </cell>
          <cell r="CJ282" t="str">
            <v>=</v>
          </cell>
          <cell r="CK282" t="str">
            <v>=</v>
          </cell>
          <cell r="CL282" t="str">
            <v>=</v>
          </cell>
          <cell r="CM282" t="str">
            <v>=</v>
          </cell>
          <cell r="CN282" t="str">
            <v>=</v>
          </cell>
          <cell r="CO282" t="str">
            <v>=</v>
          </cell>
          <cell r="CP282" t="str">
            <v>=</v>
          </cell>
          <cell r="CQ282" t="str">
            <v>=</v>
          </cell>
          <cell r="CR282" t="str">
            <v>=</v>
          </cell>
          <cell r="CS282" t="str">
            <v>=</v>
          </cell>
          <cell r="CT282" t="str">
            <v>=</v>
          </cell>
          <cell r="CU282" t="str">
            <v>=</v>
          </cell>
          <cell r="CV282" t="str">
            <v>=</v>
          </cell>
          <cell r="CW282" t="str">
            <v>=</v>
          </cell>
          <cell r="CX282" t="str">
            <v>=</v>
          </cell>
          <cell r="CY282" t="str">
            <v>=</v>
          </cell>
          <cell r="CZ282" t="str">
            <v>=</v>
          </cell>
          <cell r="DA282" t="str">
            <v>=</v>
          </cell>
          <cell r="DB282" t="str">
            <v>=</v>
          </cell>
          <cell r="DC282" t="str">
            <v>=</v>
          </cell>
          <cell r="DD282" t="str">
            <v>=</v>
          </cell>
          <cell r="DE282" t="str">
            <v>=</v>
          </cell>
          <cell r="DF282" t="str">
            <v>=</v>
          </cell>
          <cell r="DG282" t="str">
            <v>=</v>
          </cell>
          <cell r="DH282" t="str">
            <v>=</v>
          </cell>
          <cell r="DI282" t="str">
            <v>=</v>
          </cell>
          <cell r="DJ282" t="str">
            <v>=</v>
          </cell>
          <cell r="DK282" t="str">
            <v>=</v>
          </cell>
          <cell r="DL282" t="str">
            <v>=</v>
          </cell>
          <cell r="DM282" t="str">
            <v>=</v>
          </cell>
          <cell r="DN282" t="str">
            <v>=</v>
          </cell>
          <cell r="DO282" t="str">
            <v>=</v>
          </cell>
          <cell r="DP282" t="str">
            <v>=</v>
          </cell>
          <cell r="DQ282" t="str">
            <v>=</v>
          </cell>
          <cell r="DR282" t="str">
            <v>=</v>
          </cell>
          <cell r="DS282" t="str">
            <v>=</v>
          </cell>
          <cell r="DT282" t="str">
            <v>=</v>
          </cell>
          <cell r="DU282" t="str">
            <v>=</v>
          </cell>
          <cell r="DV282" t="str">
            <v>=</v>
          </cell>
          <cell r="DW282" t="str">
            <v>=</v>
          </cell>
          <cell r="DX282" t="str">
            <v>=</v>
          </cell>
          <cell r="DY282" t="str">
            <v>=</v>
          </cell>
          <cell r="DZ282" t="str">
            <v>=</v>
          </cell>
          <cell r="EA282" t="str">
            <v>=</v>
          </cell>
          <cell r="EB282" t="str">
            <v>=</v>
          </cell>
          <cell r="EC282" t="str">
            <v>=</v>
          </cell>
          <cell r="ED282" t="str">
            <v>=</v>
          </cell>
        </row>
        <row r="283">
          <cell r="A283" t="str">
            <v>Net Power Cost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-136714.16044344008</v>
          </cell>
          <cell r="R283">
            <v>-3878719.5481917858</v>
          </cell>
          <cell r="S283">
            <v>-153900.01132400334</v>
          </cell>
          <cell r="T283">
            <v>-175212.13442605734</v>
          </cell>
          <cell r="U283">
            <v>-264931.73605254292</v>
          </cell>
          <cell r="V283">
            <v>-261186.41814556718</v>
          </cell>
          <cell r="W283">
            <v>-333935.52627038956</v>
          </cell>
          <cell r="X283">
            <v>-462292.08596965671</v>
          </cell>
          <cell r="Y283">
            <v>-835789.63290154934</v>
          </cell>
          <cell r="Z283">
            <v>-483719.53041753173</v>
          </cell>
          <cell r="AA283">
            <v>-329908.51135087013</v>
          </cell>
          <cell r="AB283">
            <v>-267478.73502635956</v>
          </cell>
          <cell r="AC283">
            <v>-170687.22783944011</v>
          </cell>
          <cell r="AD283">
            <v>-139677.9984678328</v>
          </cell>
          <cell r="AE283">
            <v>-4276657.7869956493</v>
          </cell>
          <cell r="AF283">
            <v>-157604.67240932584</v>
          </cell>
          <cell r="AG283">
            <v>-202031.00533111393</v>
          </cell>
          <cell r="AH283">
            <v>-251823.60507944226</v>
          </cell>
          <cell r="AI283">
            <v>-256304.73655173182</v>
          </cell>
          <cell r="AJ283">
            <v>-350956.07325020432</v>
          </cell>
          <cell r="AK283">
            <v>-491303.42709571123</v>
          </cell>
          <cell r="AL283">
            <v>-906393.91285961866</v>
          </cell>
          <cell r="AM283">
            <v>-683341.94315773249</v>
          </cell>
          <cell r="AN283">
            <v>-406498.59957168996</v>
          </cell>
          <cell r="AO283">
            <v>-247839.76671731472</v>
          </cell>
          <cell r="AP283">
            <v>-177706.77890136838</v>
          </cell>
          <cell r="AQ283">
            <v>-144853.26607020199</v>
          </cell>
          <cell r="AR283">
            <v>-4669456.0215680599</v>
          </cell>
          <cell r="AS283">
            <v>-167157.99605742097</v>
          </cell>
          <cell r="AT283">
            <v>-203665.93431510031</v>
          </cell>
          <cell r="AU283">
            <v>-273844.97393746674</v>
          </cell>
          <cell r="AV283">
            <v>-295599.27323654294</v>
          </cell>
          <cell r="AW283">
            <v>-374332.73997746408</v>
          </cell>
          <cell r="AX283">
            <v>-518784.46774671972</v>
          </cell>
          <cell r="AY283">
            <v>-983334.75367698073</v>
          </cell>
          <cell r="AZ283">
            <v>-754728.68219488859</v>
          </cell>
          <cell r="BA283">
            <v>-431962.89789639413</v>
          </cell>
          <cell r="BB283">
            <v>-329209.99083961546</v>
          </cell>
          <cell r="BC283">
            <v>-188063.22849334776</v>
          </cell>
          <cell r="BD283">
            <v>-148771.08319590986</v>
          </cell>
          <cell r="BE283">
            <v>-4572345.7538394928</v>
          </cell>
          <cell r="BF283">
            <v>-169223.91058142483</v>
          </cell>
          <cell r="BG283">
            <v>-210413.46496157348</v>
          </cell>
          <cell r="BH283">
            <v>-270318.47856473923</v>
          </cell>
          <cell r="BI283">
            <v>-302618.92715167999</v>
          </cell>
          <cell r="BJ283">
            <v>-383206.26389580965</v>
          </cell>
          <cell r="BK283">
            <v>-547632.27412213385</v>
          </cell>
          <cell r="BL283">
            <v>-1067919.5877727568</v>
          </cell>
          <cell r="BM283">
            <v>-527263.69531881809</v>
          </cell>
          <cell r="BN283">
            <v>-415353.3590592593</v>
          </cell>
          <cell r="BO283">
            <v>-330384.5088057518</v>
          </cell>
          <cell r="BP283">
            <v>-193187.13511158526</v>
          </cell>
          <cell r="BQ283">
            <v>-154824.14849403501</v>
          </cell>
          <cell r="BR283">
            <v>-4859981.3651783466</v>
          </cell>
          <cell r="BS283">
            <v>-173565.18101383746</v>
          </cell>
          <cell r="BT283">
            <v>-218145.48313273489</v>
          </cell>
          <cell r="BU283">
            <v>-292503.56026755273</v>
          </cell>
          <cell r="BV283">
            <v>-306632.37027175725</v>
          </cell>
          <cell r="BW283">
            <v>-383023.94434925914</v>
          </cell>
          <cell r="BX283">
            <v>-583364.52310453355</v>
          </cell>
          <cell r="BY283">
            <v>-1018481.9152001441</v>
          </cell>
          <cell r="BZ283">
            <v>-755372.79043537378</v>
          </cell>
          <cell r="CA283">
            <v>-428378.94358716905</v>
          </cell>
          <cell r="CB283">
            <v>-336603.0150270164</v>
          </cell>
          <cell r="CC283">
            <v>-202792.99770179391</v>
          </cell>
          <cell r="CD283">
            <v>-161116.64108689129</v>
          </cell>
          <cell r="CE283">
            <v>-5615966.8599128723</v>
          </cell>
          <cell r="CF283">
            <v>-176369.28924494982</v>
          </cell>
          <cell r="CG283">
            <v>-238028.35324174166</v>
          </cell>
          <cell r="CH283">
            <v>-307796.68803322315</v>
          </cell>
          <cell r="CI283">
            <v>-321154.3355255872</v>
          </cell>
          <cell r="CJ283">
            <v>-427536.10937941074</v>
          </cell>
          <cell r="CK283">
            <v>-592267.30602625012</v>
          </cell>
          <cell r="CL283">
            <v>-1366742.5234488249</v>
          </cell>
          <cell r="CM283">
            <v>-988651.61799910665</v>
          </cell>
          <cell r="CN283">
            <v>-458948.04580019414</v>
          </cell>
          <cell r="CO283">
            <v>-350527.60115359724</v>
          </cell>
          <cell r="CP283">
            <v>-208978.66296492517</v>
          </cell>
          <cell r="CQ283">
            <v>-178966.32709532976</v>
          </cell>
          <cell r="CR283">
            <v>-6453378.2115724087</v>
          </cell>
          <cell r="CS283">
            <v>-200699.19667245448</v>
          </cell>
          <cell r="CT283">
            <v>-246795.4586288631</v>
          </cell>
          <cell r="CU283">
            <v>-309272.81218391657</v>
          </cell>
          <cell r="CV283">
            <v>-355810.54911543429</v>
          </cell>
          <cell r="CW283">
            <v>-455118.8079072535</v>
          </cell>
          <cell r="CX283">
            <v>-645554.76322811842</v>
          </cell>
          <cell r="CY283">
            <v>-1659359.058521539</v>
          </cell>
          <cell r="CZ283">
            <v>-1238011.9065427184</v>
          </cell>
          <cell r="DA283">
            <v>-524513.19531069696</v>
          </cell>
          <cell r="DB283">
            <v>-365296.65530303121</v>
          </cell>
          <cell r="DC283">
            <v>-234369.06677210331</v>
          </cell>
          <cell r="DD283">
            <v>-218576.74138656259</v>
          </cell>
          <cell r="DE283">
            <v>-7351953.7761485577</v>
          </cell>
          <cell r="DF283">
            <v>-213393.33101721108</v>
          </cell>
          <cell r="DG283">
            <v>-260517.31715326011</v>
          </cell>
          <cell r="DH283">
            <v>-336780.23601202667</v>
          </cell>
          <cell r="DI283">
            <v>-362225.52621728182</v>
          </cell>
          <cell r="DJ283">
            <v>-447670.20240198076</v>
          </cell>
          <cell r="DK283">
            <v>-688000.65162050724</v>
          </cell>
          <cell r="DL283">
            <v>-2189464.7522984743</v>
          </cell>
          <cell r="DM283">
            <v>-1400334.9828629792</v>
          </cell>
          <cell r="DN283">
            <v>-566500.46344780922</v>
          </cell>
          <cell r="DO283">
            <v>-389972.15053708851</v>
          </cell>
          <cell r="DP283">
            <v>-250935.68062058091</v>
          </cell>
          <cell r="DQ283">
            <v>-246158.48195940256</v>
          </cell>
          <cell r="DR283">
            <v>-7719232.7005522251</v>
          </cell>
          <cell r="DS283">
            <v>-229157.43386523426</v>
          </cell>
          <cell r="DT283">
            <v>-274009.53938953578</v>
          </cell>
          <cell r="DU283">
            <v>-358491.60237778723</v>
          </cell>
          <cell r="DV283">
            <v>-378177.82579492033</v>
          </cell>
          <cell r="DW283">
            <v>-477097.20435149968</v>
          </cell>
          <cell r="DX283">
            <v>-712027.44797438383</v>
          </cell>
          <cell r="DY283">
            <v>-2248939.6526056528</v>
          </cell>
          <cell r="DZ283">
            <v>-1502592.8802964389</v>
          </cell>
          <cell r="EA283">
            <v>-620902.27596464753</v>
          </cell>
          <cell r="EB283">
            <v>-413966.47134195268</v>
          </cell>
          <cell r="EC283">
            <v>-256941.38009183109</v>
          </cell>
          <cell r="ED283">
            <v>-246928.98649814725</v>
          </cell>
        </row>
        <row r="284">
          <cell r="F284" t="str">
            <v>=</v>
          </cell>
          <cell r="G284" t="str">
            <v>=</v>
          </cell>
          <cell r="H284" t="str">
            <v>=</v>
          </cell>
          <cell r="I284" t="str">
            <v>=</v>
          </cell>
          <cell r="J284" t="str">
            <v>=</v>
          </cell>
          <cell r="K284" t="str">
            <v>=</v>
          </cell>
          <cell r="L284" t="str">
            <v>=</v>
          </cell>
          <cell r="M284" t="str">
            <v>=</v>
          </cell>
          <cell r="N284" t="str">
            <v>=</v>
          </cell>
          <cell r="O284" t="str">
            <v>=</v>
          </cell>
          <cell r="P284" t="str">
            <v>=</v>
          </cell>
          <cell r="Q284" t="str">
            <v>=</v>
          </cell>
          <cell r="R284" t="str">
            <v>=</v>
          </cell>
          <cell r="S284" t="str">
            <v>=</v>
          </cell>
          <cell r="T284" t="str">
            <v>=</v>
          </cell>
          <cell r="U284" t="str">
            <v>=</v>
          </cell>
          <cell r="V284" t="str">
            <v>=</v>
          </cell>
          <cell r="W284" t="str">
            <v>=</v>
          </cell>
          <cell r="X284" t="str">
            <v>=</v>
          </cell>
          <cell r="Y284" t="str">
            <v>=</v>
          </cell>
          <cell r="Z284" t="str">
            <v>=</v>
          </cell>
          <cell r="AA284" t="str">
            <v>=</v>
          </cell>
          <cell r="AB284" t="str">
            <v>=</v>
          </cell>
          <cell r="AC284" t="str">
            <v>=</v>
          </cell>
          <cell r="AD284" t="str">
            <v>=</v>
          </cell>
          <cell r="AE284" t="str">
            <v>=</v>
          </cell>
          <cell r="AF284" t="str">
            <v>=</v>
          </cell>
          <cell r="AG284" t="str">
            <v>=</v>
          </cell>
          <cell r="AH284" t="str">
            <v>=</v>
          </cell>
          <cell r="AI284" t="str">
            <v>=</v>
          </cell>
          <cell r="AJ284" t="str">
            <v>=</v>
          </cell>
          <cell r="AK284" t="str">
            <v>=</v>
          </cell>
          <cell r="AL284" t="str">
            <v>=</v>
          </cell>
          <cell r="AM284" t="str">
            <v>=</v>
          </cell>
          <cell r="AN284" t="str">
            <v>=</v>
          </cell>
          <cell r="AO284" t="str">
            <v>=</v>
          </cell>
          <cell r="AP284" t="str">
            <v>=</v>
          </cell>
          <cell r="AQ284" t="str">
            <v>=</v>
          </cell>
          <cell r="AR284" t="str">
            <v>=</v>
          </cell>
          <cell r="AS284" t="str">
            <v>=</v>
          </cell>
          <cell r="AT284" t="str">
            <v>=</v>
          </cell>
          <cell r="AU284" t="str">
            <v>=</v>
          </cell>
          <cell r="AV284" t="str">
            <v>=</v>
          </cell>
          <cell r="AW284" t="str">
            <v>=</v>
          </cell>
          <cell r="AX284" t="str">
            <v>=</v>
          </cell>
          <cell r="AY284" t="str">
            <v>=</v>
          </cell>
          <cell r="AZ284" t="str">
            <v>=</v>
          </cell>
          <cell r="BA284" t="str">
            <v>=</v>
          </cell>
          <cell r="BB284" t="str">
            <v>=</v>
          </cell>
          <cell r="BC284" t="str">
            <v>=</v>
          </cell>
          <cell r="BD284" t="str">
            <v>=</v>
          </cell>
          <cell r="BE284" t="str">
            <v>=</v>
          </cell>
          <cell r="BF284" t="str">
            <v>=</v>
          </cell>
          <cell r="BG284" t="str">
            <v>=</v>
          </cell>
          <cell r="BH284" t="str">
            <v>=</v>
          </cell>
          <cell r="BI284" t="str">
            <v>=</v>
          </cell>
          <cell r="BJ284" t="str">
            <v>=</v>
          </cell>
          <cell r="BK284" t="str">
            <v>=</v>
          </cell>
          <cell r="BL284" t="str">
            <v>=</v>
          </cell>
          <cell r="BM284" t="str">
            <v>=</v>
          </cell>
          <cell r="BN284" t="str">
            <v>=</v>
          </cell>
          <cell r="BO284" t="str">
            <v>=</v>
          </cell>
          <cell r="BP284" t="str">
            <v>=</v>
          </cell>
          <cell r="BQ284" t="str">
            <v>=</v>
          </cell>
          <cell r="BR284" t="str">
            <v>=</v>
          </cell>
          <cell r="BS284" t="str">
            <v>=</v>
          </cell>
          <cell r="BT284" t="str">
            <v>=</v>
          </cell>
          <cell r="BU284" t="str">
            <v>=</v>
          </cell>
          <cell r="BV284" t="str">
            <v>=</v>
          </cell>
          <cell r="BW284" t="str">
            <v>=</v>
          </cell>
          <cell r="BX284" t="str">
            <v>=</v>
          </cell>
          <cell r="BY284" t="str">
            <v>=</v>
          </cell>
          <cell r="BZ284" t="str">
            <v>=</v>
          </cell>
          <cell r="CA284" t="str">
            <v>=</v>
          </cell>
          <cell r="CB284" t="str">
            <v>=</v>
          </cell>
          <cell r="CC284" t="str">
            <v>=</v>
          </cell>
          <cell r="CD284" t="str">
            <v>=</v>
          </cell>
          <cell r="CE284" t="str">
            <v>=</v>
          </cell>
          <cell r="CF284" t="str">
            <v>=</v>
          </cell>
          <cell r="CG284" t="str">
            <v>=</v>
          </cell>
          <cell r="CH284" t="str">
            <v>=</v>
          </cell>
          <cell r="CI284" t="str">
            <v>=</v>
          </cell>
          <cell r="CJ284" t="str">
            <v>=</v>
          </cell>
          <cell r="CK284" t="str">
            <v>=</v>
          </cell>
          <cell r="CL284" t="str">
            <v>=</v>
          </cell>
          <cell r="CM284" t="str">
            <v>=</v>
          </cell>
          <cell r="CN284" t="str">
            <v>=</v>
          </cell>
          <cell r="CO284" t="str">
            <v>=</v>
          </cell>
          <cell r="CP284" t="str">
            <v>=</v>
          </cell>
          <cell r="CQ284" t="str">
            <v>=</v>
          </cell>
          <cell r="CR284" t="str">
            <v>=</v>
          </cell>
          <cell r="CS284" t="str">
            <v>=</v>
          </cell>
          <cell r="CT284" t="str">
            <v>=</v>
          </cell>
          <cell r="CU284" t="str">
            <v>=</v>
          </cell>
          <cell r="CV284" t="str">
            <v>=</v>
          </cell>
          <cell r="CW284" t="str">
            <v>=</v>
          </cell>
          <cell r="CX284" t="str">
            <v>=</v>
          </cell>
          <cell r="CY284" t="str">
            <v>=</v>
          </cell>
          <cell r="CZ284" t="str">
            <v>=</v>
          </cell>
          <cell r="DA284" t="str">
            <v>=</v>
          </cell>
          <cell r="DB284" t="str">
            <v>=</v>
          </cell>
          <cell r="DC284" t="str">
            <v>=</v>
          </cell>
          <cell r="DD284" t="str">
            <v>=</v>
          </cell>
          <cell r="DE284" t="str">
            <v>=</v>
          </cell>
          <cell r="DF284" t="str">
            <v>=</v>
          </cell>
          <cell r="DG284" t="str">
            <v>=</v>
          </cell>
          <cell r="DH284" t="str">
            <v>=</v>
          </cell>
          <cell r="DI284" t="str">
            <v>=</v>
          </cell>
          <cell r="DJ284" t="str">
            <v>=</v>
          </cell>
          <cell r="DK284" t="str">
            <v>=</v>
          </cell>
          <cell r="DL284" t="str">
            <v>=</v>
          </cell>
          <cell r="DM284" t="str">
            <v>=</v>
          </cell>
          <cell r="DN284" t="str">
            <v>=</v>
          </cell>
          <cell r="DO284" t="str">
            <v>=</v>
          </cell>
          <cell r="DP284" t="str">
            <v>=</v>
          </cell>
          <cell r="DQ284" t="str">
            <v>=</v>
          </cell>
          <cell r="DR284" t="str">
            <v>=</v>
          </cell>
          <cell r="DS284" t="str">
            <v>=</v>
          </cell>
          <cell r="DT284" t="str">
            <v>=</v>
          </cell>
          <cell r="DU284" t="str">
            <v>=</v>
          </cell>
          <cell r="DV284" t="str">
            <v>=</v>
          </cell>
          <cell r="DW284" t="str">
            <v>=</v>
          </cell>
          <cell r="DX284" t="str">
            <v>=</v>
          </cell>
          <cell r="DY284" t="str">
            <v>=</v>
          </cell>
          <cell r="DZ284" t="str">
            <v>=</v>
          </cell>
          <cell r="EA284" t="str">
            <v>=</v>
          </cell>
          <cell r="EB284" t="str">
            <v>=</v>
          </cell>
          <cell r="EC284" t="str">
            <v>=</v>
          </cell>
          <cell r="ED284" t="str">
            <v>=</v>
          </cell>
        </row>
        <row r="285">
          <cell r="A285" t="str">
            <v>Net Power Cost/Net System Load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-2.5433203811207505E-2</v>
          </cell>
          <cell r="R285">
            <v>-6.4358523888724761E-2</v>
          </cell>
          <cell r="S285">
            <v>-2.8726814928845101E-2</v>
          </cell>
          <cell r="T285">
            <v>-3.74150479932851E-2</v>
          </cell>
          <cell r="U285">
            <v>-5.470590427391997E-2</v>
          </cell>
          <cell r="V285">
            <v>-5.6906482010404602E-2</v>
          </cell>
          <cell r="W285">
            <v>-7.0132515009838414E-2</v>
          </cell>
          <cell r="X285">
            <v>-9.2316634974551448E-2</v>
          </cell>
          <cell r="Y285">
            <v>-0.14512949533439112</v>
          </cell>
          <cell r="Z285">
            <v>-8.7987589668578892E-2</v>
          </cell>
          <cell r="AA285">
            <v>-6.8867834632104774E-2</v>
          </cell>
          <cell r="AB285">
            <v>-5.6777807229046573E-2</v>
          </cell>
          <cell r="AC285">
            <v>-3.5043619592642017E-2</v>
          </cell>
          <cell r="AD285">
            <v>-2.5882236450552654E-2</v>
          </cell>
          <cell r="AE285">
            <v>-7.0474001329330349E-2</v>
          </cell>
          <cell r="AF285">
            <v>-2.9306260838133369E-2</v>
          </cell>
          <cell r="AG285">
            <v>-4.1736621855001488E-2</v>
          </cell>
          <cell r="AH285">
            <v>-5.1800219491671129E-2</v>
          </cell>
          <cell r="AI285">
            <v>-5.5688363540241426E-2</v>
          </cell>
          <cell r="AJ285">
            <v>-7.341033542595099E-2</v>
          </cell>
          <cell r="AK285">
            <v>-9.7022435842635701E-2</v>
          </cell>
          <cell r="AL285">
            <v>-0.15680731654456892</v>
          </cell>
          <cell r="AM285">
            <v>-0.12379141262171345</v>
          </cell>
          <cell r="AN285">
            <v>-8.449946544356024E-2</v>
          </cell>
          <cell r="AO285">
            <v>-5.2400640213932093E-2</v>
          </cell>
          <cell r="AP285">
            <v>-3.6296979441555521E-2</v>
          </cell>
          <cell r="AQ285">
            <v>-2.672298597915912E-2</v>
          </cell>
          <cell r="AR285">
            <v>-7.6938874235491284E-2</v>
          </cell>
          <cell r="AS285">
            <v>-3.0964460450572773E-2</v>
          </cell>
          <cell r="AT285">
            <v>-4.3142317070852698E-2</v>
          </cell>
          <cell r="AU285">
            <v>-5.6115841052676529E-2</v>
          </cell>
          <cell r="AV285">
            <v>-6.3964800802896349E-2</v>
          </cell>
          <cell r="AW285">
            <v>-7.8121656398067785E-2</v>
          </cell>
          <cell r="AX285">
            <v>-0.10286111358370675</v>
          </cell>
          <cell r="AY285">
            <v>-0.16963840991948587</v>
          </cell>
          <cell r="AZ285">
            <v>-0.13629151805420747</v>
          </cell>
          <cell r="BA285">
            <v>-8.9618911532795664E-2</v>
          </cell>
          <cell r="BB285">
            <v>-6.9451702502398405E-2</v>
          </cell>
          <cell r="BC285">
            <v>-3.8343656989820118E-2</v>
          </cell>
          <cell r="BD285">
            <v>-2.7369014371284806E-2</v>
          </cell>
          <cell r="BE285">
            <v>-7.5455034554558154E-2</v>
          </cell>
          <cell r="BF285">
            <v>-3.1395173812260424E-2</v>
          </cell>
          <cell r="BG285">
            <v>-4.4665570009964739E-2</v>
          </cell>
          <cell r="BH285">
            <v>-5.5501301659933944E-2</v>
          </cell>
          <cell r="BI285">
            <v>-6.5641908076084832E-2</v>
          </cell>
          <cell r="BJ285">
            <v>-8.0006749453005455E-2</v>
          </cell>
          <cell r="BK285">
            <v>-0.10878234596182423</v>
          </cell>
          <cell r="BL285">
            <v>-0.18433228030406923</v>
          </cell>
          <cell r="BM285">
            <v>-9.5319846130536234E-2</v>
          </cell>
          <cell r="BN285">
            <v>-8.634452315249419E-2</v>
          </cell>
          <cell r="BO285">
            <v>-6.982494101361425E-2</v>
          </cell>
          <cell r="BP285">
            <v>-3.9458381535833809E-2</v>
          </cell>
          <cell r="BQ285">
            <v>-2.8520690661888892E-2</v>
          </cell>
          <cell r="BR285">
            <v>-8.0015476203794123E-2</v>
          </cell>
          <cell r="BS285">
            <v>-3.2072464807409773E-2</v>
          </cell>
          <cell r="BT285">
            <v>-4.6124774166184324E-2</v>
          </cell>
          <cell r="BU285">
            <v>-5.9865962446934873E-2</v>
          </cell>
          <cell r="BV285">
            <v>-6.6301074253459547E-2</v>
          </cell>
          <cell r="BW285">
            <v>-7.9804417803337913E-2</v>
          </cell>
          <cell r="BX285">
            <v>-0.11460384735740448</v>
          </cell>
          <cell r="BY285">
            <v>-0.1757402037722251</v>
          </cell>
          <cell r="BZ285">
            <v>-0.136572285736829</v>
          </cell>
          <cell r="CA285">
            <v>-8.9050426772598001E-2</v>
          </cell>
          <cell r="CB285">
            <v>-7.1145424901594367E-2</v>
          </cell>
          <cell r="CC285">
            <v>-4.1416036535533607E-2</v>
          </cell>
          <cell r="CD285">
            <v>-2.9662033639290541E-2</v>
          </cell>
          <cell r="CE285">
            <v>-9.2155697963391958E-2</v>
          </cell>
          <cell r="CF285">
            <v>-3.254474504874949E-2</v>
          </cell>
          <cell r="CG285">
            <v>-4.8866407953074287E-2</v>
          </cell>
          <cell r="CH285">
            <v>-6.3006126209085522E-2</v>
          </cell>
          <cell r="CI285">
            <v>-6.9416581963121615E-2</v>
          </cell>
          <cell r="CJ285">
            <v>-8.9160580591251204E-2</v>
          </cell>
          <cell r="CK285">
            <v>-0.11729203217235096</v>
          </cell>
          <cell r="CL285">
            <v>-0.23489123503656373</v>
          </cell>
          <cell r="CM285">
            <v>-0.17816377766001423</v>
          </cell>
          <cell r="CN285">
            <v>-9.5129122348222239E-2</v>
          </cell>
          <cell r="CO285">
            <v>-7.3960982699020406E-2</v>
          </cell>
          <cell r="CP285">
            <v>-4.2545990551467128E-2</v>
          </cell>
          <cell r="CQ285">
            <v>-3.2837866574432439E-2</v>
          </cell>
          <cell r="CR285">
            <v>-0.1058688540438375</v>
          </cell>
          <cell r="CS285">
            <v>-3.6934356554020553E-2</v>
          </cell>
          <cell r="CT285">
            <v>-5.2058685180252695E-2</v>
          </cell>
          <cell r="CU285">
            <v>-6.3147029383774367E-2</v>
          </cell>
          <cell r="CV285">
            <v>-7.6745455474902968E-2</v>
          </cell>
          <cell r="CW285">
            <v>-9.4782629790323369E-2</v>
          </cell>
          <cell r="CX285">
            <v>-0.12749952251870411</v>
          </cell>
          <cell r="CY285">
            <v>-0.28431876374170884</v>
          </cell>
          <cell r="CZ285">
            <v>-0.22248206593480546</v>
          </cell>
          <cell r="DA285">
            <v>-0.10841454186870436</v>
          </cell>
          <cell r="DB285">
            <v>-7.692760267192611E-2</v>
          </cell>
          <cell r="DC285">
            <v>-4.755772146206283E-2</v>
          </cell>
          <cell r="DD285">
            <v>-3.9978503999357429E-2</v>
          </cell>
          <cell r="DE285">
            <v>-0.12032148399440956</v>
          </cell>
          <cell r="DF285">
            <v>-3.9209907163524349E-2</v>
          </cell>
          <cell r="DG285">
            <v>-5.4883041940879451E-2</v>
          </cell>
          <cell r="DH285">
            <v>-6.862842262997404E-2</v>
          </cell>
          <cell r="DI285">
            <v>-7.8086226125503089E-2</v>
          </cell>
          <cell r="DJ285">
            <v>-9.3025710284738494E-2</v>
          </cell>
          <cell r="DK285">
            <v>-0.13461072228568227</v>
          </cell>
          <cell r="DL285">
            <v>-0.37433236636927347</v>
          </cell>
          <cell r="DM285">
            <v>-0.25097562663762574</v>
          </cell>
          <cell r="DN285">
            <v>-0.11694421053033111</v>
          </cell>
          <cell r="DO285">
            <v>-8.2017200598393458E-2</v>
          </cell>
          <cell r="DP285">
            <v>-5.0812434784653249E-2</v>
          </cell>
          <cell r="DQ285">
            <v>-4.493542508010151E-2</v>
          </cell>
          <cell r="DR285">
            <v>-0.12622206244790135</v>
          </cell>
          <cell r="DS285">
            <v>-4.2011867970202843E-2</v>
          </cell>
          <cell r="DT285">
            <v>-5.7566466512760428E-2</v>
          </cell>
          <cell r="DU285">
            <v>-7.2939543672198681E-2</v>
          </cell>
          <cell r="DV285">
            <v>-8.1389776528904889E-2</v>
          </cell>
          <cell r="DW285">
            <v>-9.9150205411415726E-2</v>
          </cell>
          <cell r="DX285">
            <v>-0.14007601974185846</v>
          </cell>
          <cell r="DY285">
            <v>-0.38382573834382328</v>
          </cell>
          <cell r="DZ285">
            <v>-0.26879602475048614</v>
          </cell>
          <cell r="EA285">
            <v>-0.1281209551033875</v>
          </cell>
          <cell r="EB285">
            <v>-8.698868395197934E-2</v>
          </cell>
          <cell r="EC285">
            <v>-5.1989565581180841E-2</v>
          </cell>
          <cell r="ED285">
            <v>-4.4990526287868704E-2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18.475967206763904</v>
          </cell>
          <cell r="R286">
            <v>18.819038214465767</v>
          </cell>
          <cell r="S286">
            <v>17.761210129205466</v>
          </cell>
          <cell r="T286">
            <v>15.606268952829696</v>
          </cell>
          <cell r="U286">
            <v>15.365333266424514</v>
          </cell>
          <cell r="V286">
            <v>13.409582580750733</v>
          </cell>
          <cell r="W286">
            <v>14.586015881203448</v>
          </cell>
          <cell r="X286">
            <v>18.923676070327321</v>
          </cell>
          <cell r="Y286">
            <v>32.960341440043415</v>
          </cell>
          <cell r="Z286">
            <v>20.818059502317151</v>
          </cell>
          <cell r="AA286">
            <v>16.512235374302918</v>
          </cell>
          <cell r="AB286">
            <v>16.483622525907268</v>
          </cell>
          <cell r="AC286">
            <v>17.08531970456864</v>
          </cell>
          <cell r="AD286">
            <v>18.923974728557816</v>
          </cell>
          <cell r="AE286">
            <v>20.729927020399636</v>
          </cell>
          <cell r="AF286">
            <v>18.234491620687042</v>
          </cell>
          <cell r="AG286">
            <v>16.958520630844017</v>
          </cell>
          <cell r="AH286">
            <v>14.641821046901924</v>
          </cell>
          <cell r="AI286">
            <v>13.192040218561848</v>
          </cell>
          <cell r="AJ286">
            <v>15.368004933660114</v>
          </cell>
          <cell r="AK286">
            <v>20.161809756247727</v>
          </cell>
          <cell r="AL286">
            <v>35.834585424955264</v>
          </cell>
          <cell r="AM286">
            <v>29.483251553728849</v>
          </cell>
          <cell r="AN286">
            <v>20.396802223357625</v>
          </cell>
          <cell r="AO286">
            <v>15.3117582713265</v>
          </cell>
          <cell r="AP286">
            <v>17.832685561320424</v>
          </cell>
          <cell r="AQ286">
            <v>19.674482628094548</v>
          </cell>
          <cell r="AR286">
            <v>22.769666852775774</v>
          </cell>
          <cell r="AS286">
            <v>19.388419188343967</v>
          </cell>
          <cell r="AT286">
            <v>18.232013911625348</v>
          </cell>
          <cell r="AU286">
            <v>15.962249626874597</v>
          </cell>
          <cell r="AV286">
            <v>15.252792980631646</v>
          </cell>
          <cell r="AW286">
            <v>16.432862226904692</v>
          </cell>
          <cell r="AX286">
            <v>21.343092991722095</v>
          </cell>
          <cell r="AY286">
            <v>38.974221734327735</v>
          </cell>
          <cell r="AZ286">
            <v>32.645161436836062</v>
          </cell>
          <cell r="BA286">
            <v>21.729019915362038</v>
          </cell>
          <cell r="BB286">
            <v>20.390024654433518</v>
          </cell>
          <cell r="BC286">
            <v>18.919398159845361</v>
          </cell>
          <cell r="BD286">
            <v>20.25742440459333</v>
          </cell>
          <cell r="BE286">
            <v>22.352192295213989</v>
          </cell>
          <cell r="BF286">
            <v>19.677396940182891</v>
          </cell>
          <cell r="BG286">
            <v>18.883411245891718</v>
          </cell>
          <cell r="BH286">
            <v>15.79631301305899</v>
          </cell>
          <cell r="BI286">
            <v>15.654268243539459</v>
          </cell>
          <cell r="BJ286">
            <v>16.864702077168687</v>
          </cell>
          <cell r="BK286">
            <v>22.586560365412453</v>
          </cell>
          <cell r="BL286">
            <v>42.433152240465624</v>
          </cell>
          <cell r="BM286">
            <v>22.863699920684631</v>
          </cell>
          <cell r="BN286">
            <v>20.94604814746052</v>
          </cell>
          <cell r="BO286">
            <v>20.51422398663669</v>
          </cell>
          <cell r="BP286">
            <v>19.483738967496809</v>
          </cell>
          <cell r="BQ286">
            <v>21.134650617944885</v>
          </cell>
          <cell r="BR286">
            <v>23.818057366953809</v>
          </cell>
          <cell r="BS286">
            <v>20.232949365558348</v>
          </cell>
          <cell r="BT286">
            <v>19.626543585483553</v>
          </cell>
          <cell r="BU286">
            <v>17.135699214706619</v>
          </cell>
          <cell r="BV286">
            <v>15.901765763972088</v>
          </cell>
          <cell r="BW286">
            <v>16.899064809706594</v>
          </cell>
          <cell r="BX286">
            <v>24.12080234613591</v>
          </cell>
          <cell r="BY286">
            <v>40.570534860980253</v>
          </cell>
          <cell r="BZ286">
            <v>32.83754266904112</v>
          </cell>
          <cell r="CA286">
            <v>21.657242279213385</v>
          </cell>
          <cell r="CB286">
            <v>20.952897653128826</v>
          </cell>
          <cell r="CC286">
            <v>20.503959296416529</v>
          </cell>
          <cell r="CD286">
            <v>22.048926219133357</v>
          </cell>
          <cell r="CE286">
            <v>27.496695296667767</v>
          </cell>
          <cell r="CF286">
            <v>20.611529871700984</v>
          </cell>
          <cell r="CG286">
            <v>20.181866122993728</v>
          </cell>
          <cell r="CH286">
            <v>18.076955292398601</v>
          </cell>
          <cell r="CI286">
            <v>16.696745270338536</v>
          </cell>
          <cell r="CJ286">
            <v>18.910378444138424</v>
          </cell>
          <cell r="CK286">
            <v>24.550490243502402</v>
          </cell>
          <cell r="CL286">
            <v>54.580160134038991</v>
          </cell>
          <cell r="CM286">
            <v>43.086704161643027</v>
          </cell>
          <cell r="CN286">
            <v>23.261046507019415</v>
          </cell>
          <cell r="CO286">
            <v>21.874542663672401</v>
          </cell>
          <cell r="CP286">
            <v>21.182508670692453</v>
          </cell>
          <cell r="CQ286">
            <v>24.553253189088736</v>
          </cell>
          <cell r="CR286">
            <v>31.786316149655178</v>
          </cell>
          <cell r="CS286">
            <v>23.513840519241132</v>
          </cell>
          <cell r="CT286">
            <v>22.315987197956964</v>
          </cell>
          <cell r="CU286">
            <v>18.209321864361243</v>
          </cell>
          <cell r="CV286">
            <v>18.545029402304387</v>
          </cell>
          <cell r="CW286">
            <v>20.181008887268828</v>
          </cell>
          <cell r="CX286">
            <v>26.826633200323641</v>
          </cell>
          <cell r="CY286">
            <v>66.432275875089744</v>
          </cell>
          <cell r="CZ286">
            <v>54.089813085778303</v>
          </cell>
          <cell r="DA286">
            <v>26.650956810037997</v>
          </cell>
          <cell r="DB286">
            <v>22.853521522662906</v>
          </cell>
          <cell r="DC286">
            <v>23.815867701598741</v>
          </cell>
          <cell r="DD286">
            <v>30.063001550831689</v>
          </cell>
          <cell r="DE286">
            <v>36.303334247234616</v>
          </cell>
          <cell r="DF286">
            <v>25.063946233385799</v>
          </cell>
          <cell r="DG286">
            <v>23.615992948281999</v>
          </cell>
          <cell r="DH286">
            <v>19.878759549892763</v>
          </cell>
          <cell r="DI286">
            <v>18.926854275253977</v>
          </cell>
          <cell r="DJ286">
            <v>19.900635831275043</v>
          </cell>
          <cell r="DK286">
            <v>28.662403315630378</v>
          </cell>
          <cell r="DL286">
            <v>87.875411160412625</v>
          </cell>
          <cell r="DM286">
            <v>61.335690379250074</v>
          </cell>
          <cell r="DN286">
            <v>28.856743009908815</v>
          </cell>
          <cell r="DO286">
            <v>24.458605924283223</v>
          </cell>
          <cell r="DP286">
            <v>25.563435041548701</v>
          </cell>
          <cell r="DQ286">
            <v>33.941721666515861</v>
          </cell>
          <cell r="DR286">
            <v>38.212773587444012</v>
          </cell>
          <cell r="DS286">
            <v>26.983186138211558</v>
          </cell>
          <cell r="DT286">
            <v>24.901526575041817</v>
          </cell>
          <cell r="DU286">
            <v>21.213501516580944</v>
          </cell>
          <cell r="DV286">
            <v>19.810074475993293</v>
          </cell>
          <cell r="DW286">
            <v>21.262107440871535</v>
          </cell>
          <cell r="DX286">
            <v>29.737959449582277</v>
          </cell>
          <cell r="DY286">
            <v>90.489443272419436</v>
          </cell>
          <cell r="DZ286">
            <v>65.980155717663052</v>
          </cell>
          <cell r="EA286">
            <v>31.707426425137793</v>
          </cell>
          <cell r="EB286">
            <v>26.028787984296645</v>
          </cell>
          <cell r="EC286">
            <v>26.241068650470652</v>
          </cell>
          <cell r="ED286">
            <v>34.133577515199796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Adjustments to Load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A297" t="str">
            <v>Net System Load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A299" t="str">
            <v>Special Sales For Resale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East Area Sales (WCA Sale)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Hurricane Sale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LADWP (IPP Layoff)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Shell Sale 2013-2014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SMUD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UMPA II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C314" t="str">
            <v>Four Corners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C315" t="str">
            <v>Mid Columbia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C316" t="str">
            <v>Mona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Palo Verde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STF Index Trades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4">
          <cell r="C324" t="str">
            <v>COB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1013.7239999999292</v>
          </cell>
          <cell r="S324">
            <v>0</v>
          </cell>
          <cell r="T324">
            <v>0</v>
          </cell>
          <cell r="U324">
            <v>306.68999999998778</v>
          </cell>
          <cell r="V324">
            <v>127.76999999998952</v>
          </cell>
          <cell r="W324">
            <v>111.91999999999825</v>
          </cell>
          <cell r="X324">
            <v>60.429999999993015</v>
          </cell>
          <cell r="Y324">
            <v>7.7400000000052387</v>
          </cell>
          <cell r="Z324">
            <v>60.190000000002328</v>
          </cell>
          <cell r="AA324">
            <v>225.05000000000291</v>
          </cell>
          <cell r="AB324">
            <v>64.589999999996508</v>
          </cell>
          <cell r="AC324">
            <v>30.673999999999069</v>
          </cell>
          <cell r="AD324">
            <v>18.669999999998254</v>
          </cell>
          <cell r="AE324">
            <v>3186.5090000000782</v>
          </cell>
          <cell r="AF324">
            <v>82.543999999994412</v>
          </cell>
          <cell r="AG324">
            <v>173.38600000000588</v>
          </cell>
          <cell r="AH324">
            <v>705.78299999999945</v>
          </cell>
          <cell r="AI324">
            <v>532.88199999999779</v>
          </cell>
          <cell r="AJ324">
            <v>489.86599999999999</v>
          </cell>
          <cell r="AK324">
            <v>420</v>
          </cell>
          <cell r="AL324">
            <v>199</v>
          </cell>
          <cell r="AM324">
            <v>54.653999999994994</v>
          </cell>
          <cell r="AN324">
            <v>376</v>
          </cell>
          <cell r="AO324">
            <v>-47.406000000002678</v>
          </cell>
          <cell r="AP324">
            <v>79.979999999995925</v>
          </cell>
          <cell r="AQ324">
            <v>119.82000000000698</v>
          </cell>
          <cell r="AR324">
            <v>4091.1665000000503</v>
          </cell>
          <cell r="AS324">
            <v>38.409999999996217</v>
          </cell>
          <cell r="AT324">
            <v>89.747999999999593</v>
          </cell>
          <cell r="AU324">
            <v>595.69000000000233</v>
          </cell>
          <cell r="AV324">
            <v>414.22399999999834</v>
          </cell>
          <cell r="AW324">
            <v>1147.0404999999992</v>
          </cell>
          <cell r="AX324">
            <v>278.55999999999767</v>
          </cell>
          <cell r="AY324">
            <v>509.43000000000757</v>
          </cell>
          <cell r="AZ324">
            <v>100.65600000000268</v>
          </cell>
          <cell r="BA324">
            <v>540.86399999999412</v>
          </cell>
          <cell r="BB324">
            <v>336.25999999999476</v>
          </cell>
          <cell r="BC324">
            <v>0.58000000000174623</v>
          </cell>
          <cell r="BD324">
            <v>39.703999999997905</v>
          </cell>
          <cell r="BE324">
            <v>3854.3339999999152</v>
          </cell>
          <cell r="BF324">
            <v>24.394000000000233</v>
          </cell>
          <cell r="BG324">
            <v>199.75400000000081</v>
          </cell>
          <cell r="BH324">
            <v>558.52700000000186</v>
          </cell>
          <cell r="BI324">
            <v>722.19900000000052</v>
          </cell>
          <cell r="BJ324">
            <v>660.57699999999932</v>
          </cell>
          <cell r="BK324">
            <v>241.48500000000058</v>
          </cell>
          <cell r="BL324">
            <v>503.80499999999302</v>
          </cell>
          <cell r="BM324">
            <v>20.149999999994179</v>
          </cell>
          <cell r="BN324">
            <v>649.06700000000274</v>
          </cell>
          <cell r="BO324">
            <v>221.77000000000407</v>
          </cell>
          <cell r="BP324">
            <v>30.509999999994761</v>
          </cell>
          <cell r="BQ324">
            <v>22.095999999990454</v>
          </cell>
          <cell r="BR324">
            <v>3784.3970000001136</v>
          </cell>
          <cell r="BS324">
            <v>22.819999999999709</v>
          </cell>
          <cell r="BT324">
            <v>200.23399999999674</v>
          </cell>
          <cell r="BU324">
            <v>906.15299999999843</v>
          </cell>
          <cell r="BV324">
            <v>547.18000000000029</v>
          </cell>
          <cell r="BW324">
            <v>800.94100000000071</v>
          </cell>
          <cell r="BX324">
            <v>261.10599999999977</v>
          </cell>
          <cell r="BY324">
            <v>518.89000000001397</v>
          </cell>
          <cell r="BZ324">
            <v>73.529999999998836</v>
          </cell>
          <cell r="CA324">
            <v>354.81300000000192</v>
          </cell>
          <cell r="CB324">
            <v>58.610000000000582</v>
          </cell>
          <cell r="CC324">
            <v>0.69000000000232831</v>
          </cell>
          <cell r="CD324">
            <v>39.429999999993015</v>
          </cell>
          <cell r="CE324">
            <v>3590.8530000000028</v>
          </cell>
          <cell r="CF324">
            <v>16.5</v>
          </cell>
          <cell r="CG324">
            <v>64.019999999996799</v>
          </cell>
          <cell r="CH324">
            <v>719.51699999999983</v>
          </cell>
          <cell r="CI324">
            <v>325.14800000000105</v>
          </cell>
          <cell r="CJ324">
            <v>361.07799999999952</v>
          </cell>
          <cell r="CK324">
            <v>290.11000000000058</v>
          </cell>
          <cell r="CL324">
            <v>507.16000000000349</v>
          </cell>
          <cell r="CM324">
            <v>344.13000000000466</v>
          </cell>
          <cell r="CN324">
            <v>791.25400000000081</v>
          </cell>
          <cell r="CO324">
            <v>68.970000000001164</v>
          </cell>
          <cell r="CP324">
            <v>30.135999999998603</v>
          </cell>
          <cell r="CQ324">
            <v>72.830000000001746</v>
          </cell>
          <cell r="CR324">
            <v>2611.8534999999683</v>
          </cell>
          <cell r="CS324">
            <v>4.4159999999974389</v>
          </cell>
          <cell r="CT324">
            <v>148.33200000000215</v>
          </cell>
          <cell r="CU324">
            <v>822.78800000000047</v>
          </cell>
          <cell r="CV324">
            <v>582.53100000000268</v>
          </cell>
          <cell r="CW324">
            <v>310.67649999999958</v>
          </cell>
          <cell r="CX324">
            <v>211.05999999999767</v>
          </cell>
          <cell r="CY324">
            <v>-896.82000000000698</v>
          </cell>
          <cell r="CZ324">
            <v>294.11999999999534</v>
          </cell>
          <cell r="DA324">
            <v>636.68000000000029</v>
          </cell>
          <cell r="DB324">
            <v>161.72000000000116</v>
          </cell>
          <cell r="DC324">
            <v>138.83000000000175</v>
          </cell>
          <cell r="DD324">
            <v>197.52000000000407</v>
          </cell>
          <cell r="DE324">
            <v>3296.9050000000279</v>
          </cell>
          <cell r="DF324">
            <v>55.870000000002619</v>
          </cell>
          <cell r="DG324">
            <v>210.54999999999563</v>
          </cell>
          <cell r="DH324">
            <v>244.84000000000015</v>
          </cell>
          <cell r="DI324">
            <v>323.84800000000178</v>
          </cell>
          <cell r="DJ324">
            <v>313.13799999999992</v>
          </cell>
          <cell r="DK324">
            <v>261.9600000000064</v>
          </cell>
          <cell r="DL324">
            <v>60.80000000000291</v>
          </cell>
          <cell r="DM324">
            <v>370.0399999999936</v>
          </cell>
          <cell r="DN324">
            <v>905.87900000000081</v>
          </cell>
          <cell r="DO324">
            <v>84.899999999994179</v>
          </cell>
          <cell r="DP324">
            <v>226.63000000000466</v>
          </cell>
          <cell r="DQ324">
            <v>238.44999999999709</v>
          </cell>
          <cell r="DR324">
            <v>3419.3929999999236</v>
          </cell>
          <cell r="DS324">
            <v>31.116000000001804</v>
          </cell>
          <cell r="DT324">
            <v>79.906000000002678</v>
          </cell>
          <cell r="DU324">
            <v>204.63699999999881</v>
          </cell>
          <cell r="DV324">
            <v>383.6830000000009</v>
          </cell>
          <cell r="DW324">
            <v>473.82999999999993</v>
          </cell>
          <cell r="DX324">
            <v>405.98000000001048</v>
          </cell>
          <cell r="DY324">
            <v>15.985000000000582</v>
          </cell>
          <cell r="DZ324">
            <v>449.97999999999593</v>
          </cell>
          <cell r="EA324">
            <v>786.06999999999971</v>
          </cell>
          <cell r="EB324">
            <v>113.88999999999942</v>
          </cell>
          <cell r="EC324">
            <v>127.70599999999104</v>
          </cell>
          <cell r="ED324">
            <v>346.61000000000058</v>
          </cell>
        </row>
        <row r="325">
          <cell r="C325" t="str">
            <v>Four Corners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450.34999999997672</v>
          </cell>
          <cell r="R325">
            <v>6528.0930000003427</v>
          </cell>
          <cell r="S325">
            <v>2126.7000000000116</v>
          </cell>
          <cell r="T325">
            <v>804.26399999999558</v>
          </cell>
          <cell r="U325">
            <v>510.60000000000582</v>
          </cell>
          <cell r="V325">
            <v>383.75799999999435</v>
          </cell>
          <cell r="W325">
            <v>424.62599999999657</v>
          </cell>
          <cell r="X325">
            <v>350.36000000000058</v>
          </cell>
          <cell r="Y325">
            <v>58.164999999993597</v>
          </cell>
          <cell r="Z325">
            <v>0</v>
          </cell>
          <cell r="AA325">
            <v>11.679999999993015</v>
          </cell>
          <cell r="AB325">
            <v>638.19000000000233</v>
          </cell>
          <cell r="AC325">
            <v>960.79999999998836</v>
          </cell>
          <cell r="AD325">
            <v>258.94999999998254</v>
          </cell>
          <cell r="AE325">
            <v>7151.3209999997634</v>
          </cell>
          <cell r="AF325">
            <v>1177.4599999999919</v>
          </cell>
          <cell r="AG325">
            <v>590.5</v>
          </cell>
          <cell r="AH325">
            <v>491.03100000000268</v>
          </cell>
          <cell r="AI325">
            <v>728.19000000000233</v>
          </cell>
          <cell r="AJ325">
            <v>1024</v>
          </cell>
          <cell r="AK325">
            <v>232.88999999999942</v>
          </cell>
          <cell r="AL325">
            <v>107.90000000000873</v>
          </cell>
          <cell r="AM325">
            <v>214.44000000000233</v>
          </cell>
          <cell r="AN325">
            <v>33.369999999995343</v>
          </cell>
          <cell r="AO325">
            <v>1265.6600000000035</v>
          </cell>
          <cell r="AP325">
            <v>946.76999999998952</v>
          </cell>
          <cell r="AQ325">
            <v>339.11000000001513</v>
          </cell>
          <cell r="AR325">
            <v>8095.0400000000373</v>
          </cell>
          <cell r="AS325">
            <v>1188.6900000000023</v>
          </cell>
          <cell r="AT325">
            <v>776.36000000001513</v>
          </cell>
          <cell r="AU325">
            <v>572.97000000000116</v>
          </cell>
          <cell r="AV325">
            <v>863.35399999999208</v>
          </cell>
          <cell r="AW325">
            <v>883.70999999999185</v>
          </cell>
          <cell r="AX325">
            <v>275.65600000000268</v>
          </cell>
          <cell r="AY325">
            <v>71.360000000000582</v>
          </cell>
          <cell r="AZ325">
            <v>29.990000000005239</v>
          </cell>
          <cell r="BA325">
            <v>563.77999999999884</v>
          </cell>
          <cell r="BB325">
            <v>1414.9100000000035</v>
          </cell>
          <cell r="BC325">
            <v>1243.7000000000116</v>
          </cell>
          <cell r="BD325">
            <v>210.55999999999767</v>
          </cell>
          <cell r="BE325">
            <v>6880.7199999997392</v>
          </cell>
          <cell r="BF325">
            <v>905.16000000000349</v>
          </cell>
          <cell r="BG325">
            <v>986.92999999999302</v>
          </cell>
          <cell r="BH325">
            <v>811.36500000000524</v>
          </cell>
          <cell r="BI325">
            <v>402.7100000000064</v>
          </cell>
          <cell r="BJ325">
            <v>725.55500000000757</v>
          </cell>
          <cell r="BK325">
            <v>226.22000000000116</v>
          </cell>
          <cell r="BL325">
            <v>181.16999999999825</v>
          </cell>
          <cell r="BM325">
            <v>13.850000000005821</v>
          </cell>
          <cell r="BN325">
            <v>425.55999999999767</v>
          </cell>
          <cell r="BO325">
            <v>1212.0899999999965</v>
          </cell>
          <cell r="BP325">
            <v>637.80000000001746</v>
          </cell>
          <cell r="BQ325">
            <v>352.30999999999767</v>
          </cell>
          <cell r="BR325">
            <v>6469.4180000002962</v>
          </cell>
          <cell r="BS325">
            <v>761.87000000002445</v>
          </cell>
          <cell r="BT325">
            <v>1038.8299999999872</v>
          </cell>
          <cell r="BU325">
            <v>631.28200000000652</v>
          </cell>
          <cell r="BV325">
            <v>370.89800000000105</v>
          </cell>
          <cell r="BW325">
            <v>623.66000000000349</v>
          </cell>
          <cell r="BX325">
            <v>18.873999999996158</v>
          </cell>
          <cell r="BY325">
            <v>67.734000000011292</v>
          </cell>
          <cell r="BZ325">
            <v>28.679999999993015</v>
          </cell>
          <cell r="CA325">
            <v>227.9199999999837</v>
          </cell>
          <cell r="CB325">
            <v>1242.390000000014</v>
          </cell>
          <cell r="CC325">
            <v>1261.6699999999837</v>
          </cell>
          <cell r="CD325">
            <v>195.61000000001513</v>
          </cell>
          <cell r="CE325">
            <v>5768.2050000003073</v>
          </cell>
          <cell r="CF325">
            <v>534.5</v>
          </cell>
          <cell r="CG325">
            <v>518.88999999998487</v>
          </cell>
          <cell r="CH325">
            <v>315.90999999998894</v>
          </cell>
          <cell r="CI325">
            <v>883.15000000000873</v>
          </cell>
          <cell r="CJ325">
            <v>789.11500000000524</v>
          </cell>
          <cell r="CK325">
            <v>116.4600000000064</v>
          </cell>
          <cell r="CL325">
            <v>369.15999999998894</v>
          </cell>
          <cell r="CM325">
            <v>406.13000000000466</v>
          </cell>
          <cell r="CN325">
            <v>26.220000000001164</v>
          </cell>
          <cell r="CO325">
            <v>1281.2799999999988</v>
          </cell>
          <cell r="CP325">
            <v>390.22000000000116</v>
          </cell>
          <cell r="CQ325">
            <v>137.17000000001281</v>
          </cell>
          <cell r="CR325">
            <v>8062.7129999999888</v>
          </cell>
          <cell r="CS325">
            <v>821.32999999998719</v>
          </cell>
          <cell r="CT325">
            <v>891.07000000000698</v>
          </cell>
          <cell r="CU325">
            <v>442.67500000000291</v>
          </cell>
          <cell r="CV325">
            <v>868.30000000000291</v>
          </cell>
          <cell r="CW325">
            <v>943.07800000000134</v>
          </cell>
          <cell r="CX325">
            <v>477.6200000000099</v>
          </cell>
          <cell r="CY325">
            <v>625.94000000000233</v>
          </cell>
          <cell r="CZ325">
            <v>600.92999999999302</v>
          </cell>
          <cell r="DA325">
            <v>199.9199999999837</v>
          </cell>
          <cell r="DB325">
            <v>1308.2799999999988</v>
          </cell>
          <cell r="DC325">
            <v>793.70000000001164</v>
          </cell>
          <cell r="DD325">
            <v>89.869999999995343</v>
          </cell>
          <cell r="DE325">
            <v>7106.2249999996275</v>
          </cell>
          <cell r="DF325">
            <v>825.29999999998836</v>
          </cell>
          <cell r="DG325">
            <v>1573.3000000000175</v>
          </cell>
          <cell r="DH325">
            <v>318.25999999999476</v>
          </cell>
          <cell r="DI325">
            <v>339.75999999999476</v>
          </cell>
          <cell r="DJ325">
            <v>691.08000000000175</v>
          </cell>
          <cell r="DK325">
            <v>395.22000000000116</v>
          </cell>
          <cell r="DL325">
            <v>-194.33499999999185</v>
          </cell>
          <cell r="DM325">
            <v>720.75999999999476</v>
          </cell>
          <cell r="DN325">
            <v>238.72000000000116</v>
          </cell>
          <cell r="DO325">
            <v>1069.0499999999884</v>
          </cell>
          <cell r="DP325">
            <v>953.22000000000116</v>
          </cell>
          <cell r="DQ325">
            <v>175.88999999998487</v>
          </cell>
          <cell r="DR325">
            <v>8182.002000000095</v>
          </cell>
          <cell r="DS325">
            <v>84.339999999996508</v>
          </cell>
          <cell r="DT325">
            <v>1326.6399999999849</v>
          </cell>
          <cell r="DU325">
            <v>406.55000000000291</v>
          </cell>
          <cell r="DV325">
            <v>406.98000000001048</v>
          </cell>
          <cell r="DW325">
            <v>1236.5679999999993</v>
          </cell>
          <cell r="DX325">
            <v>479.61000000000058</v>
          </cell>
          <cell r="DY325">
            <v>120.1140000000014</v>
          </cell>
          <cell r="DZ325">
            <v>1079.3400000000111</v>
          </cell>
          <cell r="EA325">
            <v>390.08999999999651</v>
          </cell>
          <cell r="EB325">
            <v>1462.4200000000128</v>
          </cell>
          <cell r="EC325">
            <v>837.77999999999884</v>
          </cell>
          <cell r="ED325">
            <v>351.57000000000698</v>
          </cell>
        </row>
        <row r="326">
          <cell r="C326" t="str">
            <v>Mid Columbia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1347.4679999999935</v>
          </cell>
          <cell r="S326">
            <v>0</v>
          </cell>
          <cell r="T326">
            <v>1.6980000000003201</v>
          </cell>
          <cell r="U326">
            <v>391.93400000000111</v>
          </cell>
          <cell r="V326">
            <v>321.10699999999997</v>
          </cell>
          <cell r="W326">
            <v>261.94499999999971</v>
          </cell>
          <cell r="X326">
            <v>334.57099999999627</v>
          </cell>
          <cell r="Y326">
            <v>213.76800000000367</v>
          </cell>
          <cell r="Z326">
            <v>-453.80400000000373</v>
          </cell>
          <cell r="AA326">
            <v>48.330000000001746</v>
          </cell>
          <cell r="AB326">
            <v>163.23999999999069</v>
          </cell>
          <cell r="AC326">
            <v>12.880999999999403</v>
          </cell>
          <cell r="AD326">
            <v>51.797999999999774</v>
          </cell>
          <cell r="AE326">
            <v>1839.1086999999243</v>
          </cell>
          <cell r="AF326">
            <v>1.985700000000179</v>
          </cell>
          <cell r="AG326">
            <v>0.19499999999970896</v>
          </cell>
          <cell r="AH326">
            <v>471.67100000000028</v>
          </cell>
          <cell r="AI326">
            <v>291.70100000000093</v>
          </cell>
          <cell r="AJ326">
            <v>0</v>
          </cell>
          <cell r="AK326">
            <v>268.55400000000373</v>
          </cell>
          <cell r="AL326">
            <v>232.46100000000297</v>
          </cell>
          <cell r="AM326">
            <v>165.64499999998952</v>
          </cell>
          <cell r="AN326">
            <v>291.38999999999942</v>
          </cell>
          <cell r="AO326">
            <v>95.25</v>
          </cell>
          <cell r="AP326">
            <v>20.256000000001222</v>
          </cell>
          <cell r="AQ326">
            <v>0</v>
          </cell>
          <cell r="AR326">
            <v>-1977.5100000000093</v>
          </cell>
          <cell r="AS326">
            <v>0</v>
          </cell>
          <cell r="AT326">
            <v>7.0820000000003347</v>
          </cell>
          <cell r="AU326">
            <v>447.77700000000004</v>
          </cell>
          <cell r="AV326">
            <v>0</v>
          </cell>
          <cell r="AW326">
            <v>0</v>
          </cell>
          <cell r="AX326">
            <v>465.58999999999651</v>
          </cell>
          <cell r="AY326">
            <v>-3204.7950000000055</v>
          </cell>
          <cell r="AZ326">
            <v>120.51999999998952</v>
          </cell>
          <cell r="BA326">
            <v>29.760999999998603</v>
          </cell>
          <cell r="BB326">
            <v>156.55500000000029</v>
          </cell>
          <cell r="BC326">
            <v>0</v>
          </cell>
          <cell r="BD326">
            <v>0</v>
          </cell>
          <cell r="BE326">
            <v>1661.6985000000568</v>
          </cell>
          <cell r="BF326">
            <v>0</v>
          </cell>
          <cell r="BG326">
            <v>18.092999999998938</v>
          </cell>
          <cell r="BH326">
            <v>287.38299999999799</v>
          </cell>
          <cell r="BI326">
            <v>405.73500000000058</v>
          </cell>
          <cell r="BJ326">
            <v>58.213200000000143</v>
          </cell>
          <cell r="BK326">
            <v>289.72000000000116</v>
          </cell>
          <cell r="BL326">
            <v>220.86699999999837</v>
          </cell>
          <cell r="BM326">
            <v>2.4959999999991851</v>
          </cell>
          <cell r="BN326">
            <v>257.94999999999709</v>
          </cell>
          <cell r="BO326">
            <v>112.11299999999756</v>
          </cell>
          <cell r="BP326">
            <v>0.16199999999662396</v>
          </cell>
          <cell r="BQ326">
            <v>8.9663000000000466</v>
          </cell>
          <cell r="BR326">
            <v>1940.0787999999593</v>
          </cell>
          <cell r="BS326">
            <v>0</v>
          </cell>
          <cell r="BT326">
            <v>1.7800000000006548</v>
          </cell>
          <cell r="BU326">
            <v>162.27100000000064</v>
          </cell>
          <cell r="BV326">
            <v>433.09499999999753</v>
          </cell>
          <cell r="BW326">
            <v>47.635800000000017</v>
          </cell>
          <cell r="BX326">
            <v>335.5</v>
          </cell>
          <cell r="BY326">
            <v>408.63000000000466</v>
          </cell>
          <cell r="BZ326">
            <v>240.77199999999721</v>
          </cell>
          <cell r="CA326">
            <v>196.56999999999971</v>
          </cell>
          <cell r="CB326">
            <v>105.13700000000244</v>
          </cell>
          <cell r="CC326">
            <v>8.5230000000010477</v>
          </cell>
          <cell r="CD326">
            <v>0.16499999999996362</v>
          </cell>
          <cell r="CE326">
            <v>-3548.050300000119</v>
          </cell>
          <cell r="CF326">
            <v>0</v>
          </cell>
          <cell r="CG326">
            <v>39.55699999999888</v>
          </cell>
          <cell r="CH326">
            <v>292.98200000000179</v>
          </cell>
          <cell r="CI326">
            <v>183.70999999999913</v>
          </cell>
          <cell r="CJ326">
            <v>234.95719999999994</v>
          </cell>
          <cell r="CK326">
            <v>76.976000000009662</v>
          </cell>
          <cell r="CL326">
            <v>-4699.0100000000093</v>
          </cell>
          <cell r="CM326">
            <v>153.80900000000111</v>
          </cell>
          <cell r="CN326">
            <v>164.61699999999837</v>
          </cell>
          <cell r="CO326">
            <v>3.8509999999987485</v>
          </cell>
          <cell r="CP326">
            <v>0.50050000000010186</v>
          </cell>
          <cell r="CQ326">
            <v>0</v>
          </cell>
          <cell r="CR326">
            <v>-3873.6172400000505</v>
          </cell>
          <cell r="CS326">
            <v>0</v>
          </cell>
          <cell r="CT326">
            <v>11.256999999997788</v>
          </cell>
          <cell r="CU326">
            <v>351.75799999999981</v>
          </cell>
          <cell r="CV326">
            <v>320.23700000000099</v>
          </cell>
          <cell r="CW326">
            <v>5.5577600000000302</v>
          </cell>
          <cell r="CX326">
            <v>382.07800000000861</v>
          </cell>
          <cell r="CY326">
            <v>225.39999999999418</v>
          </cell>
          <cell r="CZ326">
            <v>187.5</v>
          </cell>
          <cell r="DA326">
            <v>139.01499999999942</v>
          </cell>
          <cell r="DB326">
            <v>147.49199999999837</v>
          </cell>
          <cell r="DC326">
            <v>0</v>
          </cell>
          <cell r="DD326">
            <v>-5643.9120000000021</v>
          </cell>
          <cell r="DE326">
            <v>-5292.923700000043</v>
          </cell>
          <cell r="DF326">
            <v>0</v>
          </cell>
          <cell r="DG326">
            <v>68.077000000004773</v>
          </cell>
          <cell r="DH326">
            <v>208.27899999999863</v>
          </cell>
          <cell r="DI326">
            <v>280.33600000000115</v>
          </cell>
          <cell r="DJ326">
            <v>100.81330000000008</v>
          </cell>
          <cell r="DK326">
            <v>550.16700000000128</v>
          </cell>
          <cell r="DL326">
            <v>714.72000000000116</v>
          </cell>
          <cell r="DM326">
            <v>150.66600000000108</v>
          </cell>
          <cell r="DN326">
            <v>285.77599999999802</v>
          </cell>
          <cell r="DO326">
            <v>173.66599999999744</v>
          </cell>
          <cell r="DP326">
            <v>0</v>
          </cell>
          <cell r="DQ326">
            <v>-7825.4239999999991</v>
          </cell>
          <cell r="DR326">
            <v>-9424.5085800000234</v>
          </cell>
          <cell r="DS326">
            <v>1.8360000000002401</v>
          </cell>
          <cell r="DT326">
            <v>5.6480000000010477</v>
          </cell>
          <cell r="DU326">
            <v>165.16649999999936</v>
          </cell>
          <cell r="DV326">
            <v>122.59000000000015</v>
          </cell>
          <cell r="DW326">
            <v>6.8329200000000014</v>
          </cell>
          <cell r="DX326">
            <v>484.41799999999785</v>
          </cell>
          <cell r="DY326">
            <v>157.63000000000466</v>
          </cell>
          <cell r="DZ326">
            <v>245.31999999999971</v>
          </cell>
          <cell r="EA326">
            <v>265.94499999999971</v>
          </cell>
          <cell r="EB326">
            <v>87.827999999994063</v>
          </cell>
          <cell r="EC326">
            <v>5.216999999998734</v>
          </cell>
          <cell r="ED326">
            <v>-10972.940000000002</v>
          </cell>
        </row>
        <row r="327">
          <cell r="C327" t="str">
            <v>Mona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108.82399999999325</v>
          </cell>
          <cell r="R327">
            <v>3392.5790000003763</v>
          </cell>
          <cell r="S327">
            <v>380.27600000001257</v>
          </cell>
          <cell r="T327">
            <v>131.07300000000396</v>
          </cell>
          <cell r="U327">
            <v>139.89100000000326</v>
          </cell>
          <cell r="V327">
            <v>630.65399999999499</v>
          </cell>
          <cell r="W327">
            <v>449.86300000001211</v>
          </cell>
          <cell r="X327">
            <v>387.53600000000733</v>
          </cell>
          <cell r="Y327">
            <v>108.38300000000163</v>
          </cell>
          <cell r="Z327">
            <v>-90.933999999979278</v>
          </cell>
          <cell r="AA327">
            <v>637.42299999999523</v>
          </cell>
          <cell r="AB327">
            <v>210.21000000002095</v>
          </cell>
          <cell r="AC327">
            <v>402.48400000002584</v>
          </cell>
          <cell r="AD327">
            <v>5.7200000000011642</v>
          </cell>
          <cell r="AE327">
            <v>3899.8670000000857</v>
          </cell>
          <cell r="AF327">
            <v>108.79999999998836</v>
          </cell>
          <cell r="AG327">
            <v>230.31600000002072</v>
          </cell>
          <cell r="AH327">
            <v>129.66100000000733</v>
          </cell>
          <cell r="AI327">
            <v>334.72400000000198</v>
          </cell>
          <cell r="AJ327">
            <v>923.78800000000047</v>
          </cell>
          <cell r="AK327">
            <v>179.92199999999139</v>
          </cell>
          <cell r="AL327">
            <v>281.72299999999814</v>
          </cell>
          <cell r="AM327">
            <v>156.91600000001199</v>
          </cell>
          <cell r="AN327">
            <v>564.82299999997485</v>
          </cell>
          <cell r="AO327">
            <v>408.08999999999651</v>
          </cell>
          <cell r="AP327">
            <v>507.19200000001001</v>
          </cell>
          <cell r="AQ327">
            <v>73.912000000011176</v>
          </cell>
          <cell r="AR327">
            <v>5135.8180000004359</v>
          </cell>
          <cell r="AS327">
            <v>101.68700000000536</v>
          </cell>
          <cell r="AT327">
            <v>223.00400000000081</v>
          </cell>
          <cell r="AU327">
            <v>352.34599999999773</v>
          </cell>
          <cell r="AV327">
            <v>534.23400000000402</v>
          </cell>
          <cell r="AW327">
            <v>855.62600000000384</v>
          </cell>
          <cell r="AX327">
            <v>509.17700000001059</v>
          </cell>
          <cell r="AY327">
            <v>320.73200000000361</v>
          </cell>
          <cell r="AZ327">
            <v>72.703999999997905</v>
          </cell>
          <cell r="BA327">
            <v>1012.9579999999987</v>
          </cell>
          <cell r="BB327">
            <v>559.91400000000431</v>
          </cell>
          <cell r="BC327">
            <v>573.2729999999865</v>
          </cell>
          <cell r="BD327">
            <v>20.163000000000466</v>
          </cell>
          <cell r="BE327">
            <v>3950.8320000001695</v>
          </cell>
          <cell r="BF327">
            <v>221.81599999999162</v>
          </cell>
          <cell r="BG327">
            <v>484.25300000001153</v>
          </cell>
          <cell r="BH327">
            <v>353.04099999999744</v>
          </cell>
          <cell r="BI327">
            <v>539.63500000000204</v>
          </cell>
          <cell r="BJ327">
            <v>499.59100000000035</v>
          </cell>
          <cell r="BK327">
            <v>483.60499999999593</v>
          </cell>
          <cell r="BL327">
            <v>14.850000000005821</v>
          </cell>
          <cell r="BM327">
            <v>-154.52999999999884</v>
          </cell>
          <cell r="BN327">
            <v>765.67199999999139</v>
          </cell>
          <cell r="BO327">
            <v>596.48600000000442</v>
          </cell>
          <cell r="BP327">
            <v>125.21000000002095</v>
          </cell>
          <cell r="BQ327">
            <v>21.203000000008615</v>
          </cell>
          <cell r="BR327">
            <v>3811.9960000000428</v>
          </cell>
          <cell r="BS327">
            <v>167.72800000000279</v>
          </cell>
          <cell r="BT327">
            <v>442.01600000000326</v>
          </cell>
          <cell r="BU327">
            <v>494.6079999999929</v>
          </cell>
          <cell r="BV327">
            <v>484.72899999999936</v>
          </cell>
          <cell r="BW327">
            <v>717.93099999999686</v>
          </cell>
          <cell r="BX327">
            <v>318.74199999999837</v>
          </cell>
          <cell r="BY327">
            <v>124.62900000000081</v>
          </cell>
          <cell r="BZ327">
            <v>6.6000000000058208</v>
          </cell>
          <cell r="CA327">
            <v>450.84000000001106</v>
          </cell>
          <cell r="CB327">
            <v>448.07499999998254</v>
          </cell>
          <cell r="CC327">
            <v>133.375</v>
          </cell>
          <cell r="CD327">
            <v>22.722999999998137</v>
          </cell>
          <cell r="CE327">
            <v>4078.6720000002533</v>
          </cell>
          <cell r="CF327">
            <v>128.69900000002235</v>
          </cell>
          <cell r="CG327">
            <v>198.48300000000745</v>
          </cell>
          <cell r="CH327">
            <v>602.49900000000343</v>
          </cell>
          <cell r="CI327">
            <v>519.65600000000268</v>
          </cell>
          <cell r="CJ327">
            <v>673.25399999998626</v>
          </cell>
          <cell r="CK327">
            <v>190.95100000000093</v>
          </cell>
          <cell r="CL327">
            <v>214.79500000001281</v>
          </cell>
          <cell r="CM327">
            <v>460.74199999999837</v>
          </cell>
          <cell r="CN327">
            <v>492.82100000001083</v>
          </cell>
          <cell r="CO327">
            <v>303.14000000001397</v>
          </cell>
          <cell r="CP327">
            <v>221.39199999999255</v>
          </cell>
          <cell r="CQ327">
            <v>72.240000000019791</v>
          </cell>
          <cell r="CR327">
            <v>4643.8859999999404</v>
          </cell>
          <cell r="CS327">
            <v>86.027999999991152</v>
          </cell>
          <cell r="CT327">
            <v>99.472999999998137</v>
          </cell>
          <cell r="CU327">
            <v>270.28300000001036</v>
          </cell>
          <cell r="CV327">
            <v>526.81699999999546</v>
          </cell>
          <cell r="CW327">
            <v>1143.8710000000137</v>
          </cell>
          <cell r="CX327">
            <v>145.06399999999849</v>
          </cell>
          <cell r="CY327">
            <v>373.69200000000274</v>
          </cell>
          <cell r="CZ327">
            <v>718.93799999999464</v>
          </cell>
          <cell r="DA327">
            <v>577.82099999999627</v>
          </cell>
          <cell r="DB327">
            <v>620.32899999998335</v>
          </cell>
          <cell r="DC327">
            <v>57.805999999982305</v>
          </cell>
          <cell r="DD327">
            <v>23.763999999995576</v>
          </cell>
          <cell r="DE327">
            <v>5279.0959999999031</v>
          </cell>
          <cell r="DF327">
            <v>217.59300000000803</v>
          </cell>
          <cell r="DG327">
            <v>328.22899999999208</v>
          </cell>
          <cell r="DH327">
            <v>584.87199999999575</v>
          </cell>
          <cell r="DI327">
            <v>569.09099999999307</v>
          </cell>
          <cell r="DJ327">
            <v>800.64600000000792</v>
          </cell>
          <cell r="DK327">
            <v>-7.2749999999941792</v>
          </cell>
          <cell r="DL327">
            <v>-64.289000000004307</v>
          </cell>
          <cell r="DM327">
            <v>1482.9759999999951</v>
          </cell>
          <cell r="DN327">
            <v>667.97399999998743</v>
          </cell>
          <cell r="DO327">
            <v>428.67999999999302</v>
          </cell>
          <cell r="DP327">
            <v>247.94200000001001</v>
          </cell>
          <cell r="DQ327">
            <v>22.657000000006519</v>
          </cell>
          <cell r="DR327">
            <v>6455.8919999999925</v>
          </cell>
          <cell r="DS327">
            <v>275.17300000000978</v>
          </cell>
          <cell r="DT327">
            <v>386.112999999983</v>
          </cell>
          <cell r="DU327">
            <v>448.48599999999715</v>
          </cell>
          <cell r="DV327">
            <v>370.41000000000349</v>
          </cell>
          <cell r="DW327">
            <v>977.02300000000105</v>
          </cell>
          <cell r="DX327">
            <v>286.64899999999034</v>
          </cell>
          <cell r="DY327">
            <v>196.2039999999979</v>
          </cell>
          <cell r="DZ327">
            <v>1659.560999999987</v>
          </cell>
          <cell r="EA327">
            <v>1162.7599999999802</v>
          </cell>
          <cell r="EB327">
            <v>314.69799999998941</v>
          </cell>
          <cell r="EC327">
            <v>335.08700000001409</v>
          </cell>
          <cell r="ED327">
            <v>43.728000000002794</v>
          </cell>
        </row>
        <row r="328">
          <cell r="C328" t="str">
            <v>Palo Verde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84.068000000002939</v>
          </cell>
          <cell r="S328">
            <v>2.0999999999999091</v>
          </cell>
          <cell r="T328">
            <v>9.6427999999998519</v>
          </cell>
          <cell r="U328">
            <v>8.3998999999998887</v>
          </cell>
          <cell r="V328">
            <v>25.070400000000063</v>
          </cell>
          <cell r="W328">
            <v>12.599900000000162</v>
          </cell>
          <cell r="X328">
            <v>1.0160000000000764</v>
          </cell>
          <cell r="Y328">
            <v>6.2998999999999796</v>
          </cell>
          <cell r="Z328">
            <v>0</v>
          </cell>
          <cell r="AA328">
            <v>2.0999999999999091</v>
          </cell>
          <cell r="AB328">
            <v>6.3391999999998916</v>
          </cell>
          <cell r="AC328">
            <v>10.499899999999798</v>
          </cell>
          <cell r="AD328">
            <v>0</v>
          </cell>
          <cell r="AE328">
            <v>71.097899999997026</v>
          </cell>
          <cell r="AF328">
            <v>0</v>
          </cell>
          <cell r="AG328">
            <v>8.3998999999998887</v>
          </cell>
          <cell r="AH328">
            <v>5.9728000000000065</v>
          </cell>
          <cell r="AI328">
            <v>12.599799999999959</v>
          </cell>
          <cell r="AJ328">
            <v>16.799800000000005</v>
          </cell>
          <cell r="AK328">
            <v>4.2000000000000455</v>
          </cell>
          <cell r="AL328">
            <v>2.1000000000001364</v>
          </cell>
          <cell r="AM328">
            <v>4.1998999999998432</v>
          </cell>
          <cell r="AN328">
            <v>4.6966999999999643</v>
          </cell>
          <cell r="AO328">
            <v>4.1999000000000706</v>
          </cell>
          <cell r="AP328">
            <v>7.9291000000000622</v>
          </cell>
          <cell r="AQ328">
            <v>0</v>
          </cell>
          <cell r="AR328">
            <v>42.19800000000032</v>
          </cell>
          <cell r="AS328">
            <v>0</v>
          </cell>
          <cell r="AT328">
            <v>4.1999999999998181</v>
          </cell>
          <cell r="AU328">
            <v>6.2998999999999796</v>
          </cell>
          <cell r="AV328">
            <v>10.499900000000025</v>
          </cell>
          <cell r="AW328">
            <v>0</v>
          </cell>
          <cell r="AX328">
            <v>0</v>
          </cell>
          <cell r="AY328">
            <v>2.0998999999999342</v>
          </cell>
          <cell r="AZ328">
            <v>0</v>
          </cell>
          <cell r="BA328">
            <v>12.599899999999934</v>
          </cell>
          <cell r="BB328">
            <v>4.3984000000000378</v>
          </cell>
          <cell r="BC328">
            <v>2.0999999999999091</v>
          </cell>
          <cell r="BD328">
            <v>0</v>
          </cell>
          <cell r="BE328">
            <v>44.176899999998568</v>
          </cell>
          <cell r="BF328">
            <v>2.0998999999999342</v>
          </cell>
          <cell r="BG328">
            <v>3.8131000000000768</v>
          </cell>
          <cell r="BH328">
            <v>10.499900000000025</v>
          </cell>
          <cell r="BI328">
            <v>14.699800000000096</v>
          </cell>
          <cell r="BJ328">
            <v>4.1999000000000706</v>
          </cell>
          <cell r="BK328">
            <v>0</v>
          </cell>
          <cell r="BL328">
            <v>4.1999000000000706</v>
          </cell>
          <cell r="BM328">
            <v>-3.3000000000129148E-2</v>
          </cell>
          <cell r="BN328">
            <v>0.49739999999997053</v>
          </cell>
          <cell r="BO328">
            <v>2.0999999999999091</v>
          </cell>
          <cell r="BP328">
            <v>2.0999999999999091</v>
          </cell>
          <cell r="BQ328">
            <v>0</v>
          </cell>
          <cell r="BR328">
            <v>49.984899999995832</v>
          </cell>
          <cell r="BS328">
            <v>2.0999999999999091</v>
          </cell>
          <cell r="BT328">
            <v>2.1000000000001364</v>
          </cell>
          <cell r="BU328">
            <v>12.18529999999987</v>
          </cell>
          <cell r="BV328">
            <v>12.599799999999959</v>
          </cell>
          <cell r="BW328">
            <v>8.3998999999998887</v>
          </cell>
          <cell r="BX328">
            <v>2.0999999999999091</v>
          </cell>
          <cell r="BY328">
            <v>0</v>
          </cell>
          <cell r="BZ328">
            <v>2.0999999999999091</v>
          </cell>
          <cell r="CA328">
            <v>4.1999000000000706</v>
          </cell>
          <cell r="CB328">
            <v>4.2000000000000455</v>
          </cell>
          <cell r="CC328">
            <v>0</v>
          </cell>
          <cell r="CD328">
            <v>0</v>
          </cell>
          <cell r="CE328">
            <v>39.899399999998423</v>
          </cell>
          <cell r="CF328">
            <v>0</v>
          </cell>
          <cell r="CG328">
            <v>2.1000000000001364</v>
          </cell>
          <cell r="CH328">
            <v>12.599900000000162</v>
          </cell>
          <cell r="CI328">
            <v>4.1999000000000706</v>
          </cell>
          <cell r="CJ328">
            <v>4.1999000000000706</v>
          </cell>
          <cell r="CK328">
            <v>0</v>
          </cell>
          <cell r="CL328">
            <v>4.1999000000000706</v>
          </cell>
          <cell r="CM328">
            <v>6.2998999999999796</v>
          </cell>
          <cell r="CN328">
            <v>4.2000000000000455</v>
          </cell>
          <cell r="CO328">
            <v>0</v>
          </cell>
          <cell r="CP328">
            <v>2.0999000000001615</v>
          </cell>
          <cell r="CQ328">
            <v>0</v>
          </cell>
          <cell r="CR328">
            <v>82.448999999996886</v>
          </cell>
          <cell r="CS328">
            <v>0.51510000000007494</v>
          </cell>
          <cell r="CT328">
            <v>6.2998999999999796</v>
          </cell>
          <cell r="CU328">
            <v>10.499799999999823</v>
          </cell>
          <cell r="CV328">
            <v>14.55379999999991</v>
          </cell>
          <cell r="CW328">
            <v>16.799800000000005</v>
          </cell>
          <cell r="CX328">
            <v>0</v>
          </cell>
          <cell r="CY328">
            <v>12.780999999999949</v>
          </cell>
          <cell r="CZ328">
            <v>8.3999000000001161</v>
          </cell>
          <cell r="DA328">
            <v>8.3998999999998887</v>
          </cell>
          <cell r="DB328">
            <v>2.0998999999999342</v>
          </cell>
          <cell r="DC328">
            <v>2.0998999999999342</v>
          </cell>
          <cell r="DD328">
            <v>0</v>
          </cell>
          <cell r="DE328">
            <v>82.301499999999578</v>
          </cell>
          <cell r="DF328">
            <v>0</v>
          </cell>
          <cell r="DG328">
            <v>8.3998999999998887</v>
          </cell>
          <cell r="DH328">
            <v>11.56860000000006</v>
          </cell>
          <cell r="DI328">
            <v>12.599800000000187</v>
          </cell>
          <cell r="DJ328">
            <v>9.8335999999999331</v>
          </cell>
          <cell r="DK328">
            <v>2.0999999999999091</v>
          </cell>
          <cell r="DL328">
            <v>2.1000000000001364</v>
          </cell>
          <cell r="DM328">
            <v>20.99980000000005</v>
          </cell>
          <cell r="DN328">
            <v>4.2000000000000455</v>
          </cell>
          <cell r="DO328">
            <v>6.2998999999999796</v>
          </cell>
          <cell r="DP328">
            <v>4.1999000000000706</v>
          </cell>
          <cell r="DQ328">
            <v>0</v>
          </cell>
          <cell r="DR328">
            <v>86.248600000000806</v>
          </cell>
          <cell r="DS328">
            <v>0</v>
          </cell>
          <cell r="DT328">
            <v>4.1999999999998181</v>
          </cell>
          <cell r="DU328">
            <v>8.3998999999998887</v>
          </cell>
          <cell r="DV328">
            <v>12.599899999999934</v>
          </cell>
          <cell r="DW328">
            <v>10.88390000000004</v>
          </cell>
          <cell r="DX328">
            <v>0</v>
          </cell>
          <cell r="DY328">
            <v>4.1999999999998181</v>
          </cell>
          <cell r="DZ328">
            <v>22.865099999999984</v>
          </cell>
          <cell r="EA328">
            <v>8.3999000000001161</v>
          </cell>
          <cell r="EB328">
            <v>10.499900000000025</v>
          </cell>
          <cell r="EC328">
            <v>4.1999999999998181</v>
          </cell>
          <cell r="ED328">
            <v>0</v>
          </cell>
        </row>
        <row r="329">
          <cell r="C329" t="str">
            <v>SP15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Trapped Energy - Curtailment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>Trapped Energy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1002.5342089999999</v>
          </cell>
          <cell r="S331">
            <v>0</v>
          </cell>
          <cell r="T331">
            <v>0</v>
          </cell>
          <cell r="U331">
            <v>214.52599999999984</v>
          </cell>
          <cell r="V331">
            <v>320.05666999999994</v>
          </cell>
          <cell r="W331">
            <v>0</v>
          </cell>
          <cell r="X331">
            <v>0</v>
          </cell>
          <cell r="Y331">
            <v>191.44678199999998</v>
          </cell>
          <cell r="Z331">
            <v>75.966309999999964</v>
          </cell>
          <cell r="AA331">
            <v>7.3939960000000156</v>
          </cell>
          <cell r="AB331">
            <v>193.14445100000012</v>
          </cell>
          <cell r="AC331">
            <v>0</v>
          </cell>
          <cell r="AD331">
            <v>0</v>
          </cell>
          <cell r="AE331">
            <v>223.93830500000104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34.128729999999905</v>
          </cell>
          <cell r="AL331">
            <v>0</v>
          </cell>
          <cell r="AM331">
            <v>128.89429499999997</v>
          </cell>
          <cell r="AN331">
            <v>0</v>
          </cell>
          <cell r="AO331">
            <v>60.915280000001076</v>
          </cell>
          <cell r="AP331">
            <v>0</v>
          </cell>
          <cell r="AQ331">
            <v>0</v>
          </cell>
          <cell r="AR331">
            <v>384.08343249999984</v>
          </cell>
          <cell r="AS331">
            <v>0</v>
          </cell>
          <cell r="AT331">
            <v>0</v>
          </cell>
          <cell r="AU331">
            <v>163.95190999999977</v>
          </cell>
          <cell r="AV331">
            <v>0</v>
          </cell>
          <cell r="AW331">
            <v>0</v>
          </cell>
          <cell r="AX331">
            <v>6.0218924999999217</v>
          </cell>
          <cell r="AY331">
            <v>0</v>
          </cell>
          <cell r="AZ331">
            <v>209.06077999999997</v>
          </cell>
          <cell r="BA331">
            <v>0</v>
          </cell>
          <cell r="BB331">
            <v>0</v>
          </cell>
          <cell r="BC331">
            <v>5.0488500000001295</v>
          </cell>
          <cell r="BD331">
            <v>0</v>
          </cell>
          <cell r="BE331">
            <v>591.68693800000005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283.86506800000006</v>
          </cell>
          <cell r="BN331">
            <v>307.82186999999999</v>
          </cell>
          <cell r="BO331">
            <v>0</v>
          </cell>
          <cell r="BP331">
            <v>0</v>
          </cell>
          <cell r="BQ331">
            <v>0</v>
          </cell>
          <cell r="BR331">
            <v>279.75523999999962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98.757169999999974</v>
          </cell>
          <cell r="BZ331">
            <v>0</v>
          </cell>
          <cell r="CA331">
            <v>0</v>
          </cell>
          <cell r="CB331">
            <v>180.99806999999964</v>
          </cell>
          <cell r="CC331">
            <v>0</v>
          </cell>
          <cell r="CD331">
            <v>0</v>
          </cell>
          <cell r="CE331">
            <v>613.38220599999977</v>
          </cell>
          <cell r="CF331">
            <v>0</v>
          </cell>
          <cell r="CG331">
            <v>0</v>
          </cell>
          <cell r="CH331">
            <v>407.45775000000003</v>
          </cell>
          <cell r="CI331">
            <v>92.547695000000004</v>
          </cell>
          <cell r="CJ331">
            <v>0</v>
          </cell>
          <cell r="CK331">
            <v>33.861046000000002</v>
          </cell>
          <cell r="CL331">
            <v>0</v>
          </cell>
          <cell r="CM331">
            <v>0</v>
          </cell>
          <cell r="CN331">
            <v>0</v>
          </cell>
          <cell r="CO331">
            <v>79.515715000000014</v>
          </cell>
          <cell r="CP331">
            <v>0</v>
          </cell>
          <cell r="CQ331">
            <v>0</v>
          </cell>
          <cell r="CR331">
            <v>892.15378000000032</v>
          </cell>
          <cell r="CS331">
            <v>0</v>
          </cell>
          <cell r="CT331">
            <v>0</v>
          </cell>
          <cell r="CU331">
            <v>546.38130000000001</v>
          </cell>
          <cell r="CV331">
            <v>0</v>
          </cell>
          <cell r="CW331">
            <v>0</v>
          </cell>
          <cell r="CX331">
            <v>206.08446000000001</v>
          </cell>
          <cell r="CY331">
            <v>0</v>
          </cell>
          <cell r="CZ331">
            <v>0</v>
          </cell>
          <cell r="DA331">
            <v>0</v>
          </cell>
          <cell r="DB331">
            <v>139.68801999999999</v>
          </cell>
          <cell r="DC331">
            <v>0</v>
          </cell>
          <cell r="DD331">
            <v>0</v>
          </cell>
          <cell r="DE331">
            <v>1696.0449909999998</v>
          </cell>
          <cell r="DF331">
            <v>0</v>
          </cell>
          <cell r="DG331">
            <v>0</v>
          </cell>
          <cell r="DH331">
            <v>290.26169000000004</v>
          </cell>
          <cell r="DI331">
            <v>0</v>
          </cell>
          <cell r="DJ331">
            <v>0</v>
          </cell>
          <cell r="DK331">
            <v>292.05374099999995</v>
          </cell>
          <cell r="DL331">
            <v>0</v>
          </cell>
          <cell r="DM331">
            <v>0</v>
          </cell>
          <cell r="DN331">
            <v>0</v>
          </cell>
          <cell r="DO331">
            <v>1113.7295599999998</v>
          </cell>
          <cell r="DP331">
            <v>0</v>
          </cell>
          <cell r="DQ331">
            <v>0</v>
          </cell>
          <cell r="DR331">
            <v>2066.3016250000001</v>
          </cell>
          <cell r="DS331">
            <v>0</v>
          </cell>
          <cell r="DT331">
            <v>0</v>
          </cell>
          <cell r="DU331">
            <v>380.74030000000005</v>
          </cell>
          <cell r="DV331">
            <v>0</v>
          </cell>
          <cell r="DW331">
            <v>0</v>
          </cell>
          <cell r="DX331">
            <v>683.89976500000012</v>
          </cell>
          <cell r="DY331">
            <v>168.85720000000015</v>
          </cell>
          <cell r="DZ331">
            <v>0</v>
          </cell>
          <cell r="EA331">
            <v>0</v>
          </cell>
          <cell r="EB331">
            <v>774.6863000000003</v>
          </cell>
          <cell r="EC331">
            <v>58.11806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559.17399999994086</v>
          </cell>
          <cell r="R332">
            <v>13368.466209000908</v>
          </cell>
          <cell r="S332">
            <v>2509.0760000000009</v>
          </cell>
          <cell r="T332">
            <v>946.67780000000494</v>
          </cell>
          <cell r="U332">
            <v>1572.0408999999927</v>
          </cell>
          <cell r="V332">
            <v>1808.4160699999775</v>
          </cell>
          <cell r="W332">
            <v>1260.9539000000223</v>
          </cell>
          <cell r="X332">
            <v>1133.9130000000005</v>
          </cell>
          <cell r="Y332">
            <v>585.80268200003775</v>
          </cell>
          <cell r="Z332">
            <v>-408.58168999996269</v>
          </cell>
          <cell r="AA332">
            <v>931.97699599998305</v>
          </cell>
          <cell r="AB332">
            <v>1275.7136510000564</v>
          </cell>
          <cell r="AC332">
            <v>1417.3388999999734</v>
          </cell>
          <cell r="AD332">
            <v>335.13800000003539</v>
          </cell>
          <cell r="AE332">
            <v>16371.841904999223</v>
          </cell>
          <cell r="AF332">
            <v>1370.7896999999648</v>
          </cell>
          <cell r="AG332">
            <v>1002.7969000000157</v>
          </cell>
          <cell r="AH332">
            <v>1804.1187999999966</v>
          </cell>
          <cell r="AI332">
            <v>1900.0968000000285</v>
          </cell>
          <cell r="AJ332">
            <v>2454.4538000000175</v>
          </cell>
          <cell r="AK332">
            <v>1139.6947299999883</v>
          </cell>
          <cell r="AL332">
            <v>823.18400000000838</v>
          </cell>
          <cell r="AM332">
            <v>724.74919499992393</v>
          </cell>
          <cell r="AN332">
            <v>1270.2797000000137</v>
          </cell>
          <cell r="AO332">
            <v>1786.7091800000635</v>
          </cell>
          <cell r="AP332">
            <v>1562.1271000000997</v>
          </cell>
          <cell r="AQ332">
            <v>532.8420000000624</v>
          </cell>
          <cell r="AR332">
            <v>15770.795932500158</v>
          </cell>
          <cell r="AS332">
            <v>1328.786999999953</v>
          </cell>
          <cell r="AT332">
            <v>1100.3940000000293</v>
          </cell>
          <cell r="AU332">
            <v>2139.0348100000119</v>
          </cell>
          <cell r="AV332">
            <v>1822.3119000000006</v>
          </cell>
          <cell r="AW332">
            <v>2886.3764999999548</v>
          </cell>
          <cell r="AX332">
            <v>1535.004892500001</v>
          </cell>
          <cell r="AY332">
            <v>-2301.1730999998981</v>
          </cell>
          <cell r="AZ332">
            <v>532.93077999999514</v>
          </cell>
          <cell r="BA332">
            <v>2159.9628999999841</v>
          </cell>
          <cell r="BB332">
            <v>2472.0374000000302</v>
          </cell>
          <cell r="BC332">
            <v>1824.7018500000122</v>
          </cell>
          <cell r="BD332">
            <v>270.42700000002515</v>
          </cell>
          <cell r="BE332">
            <v>16983.448338000104</v>
          </cell>
          <cell r="BF332">
            <v>1153.4699000000255</v>
          </cell>
          <cell r="BG332">
            <v>1692.8431000000564</v>
          </cell>
          <cell r="BH332">
            <v>2020.815900000016</v>
          </cell>
          <cell r="BI332">
            <v>2084.9788000000117</v>
          </cell>
          <cell r="BJ332">
            <v>1948.1360999999742</v>
          </cell>
          <cell r="BK332">
            <v>1241.0300000000861</v>
          </cell>
          <cell r="BL332">
            <v>924.8918999999878</v>
          </cell>
          <cell r="BM332">
            <v>165.7980680000037</v>
          </cell>
          <cell r="BN332">
            <v>2406.5682700000471</v>
          </cell>
          <cell r="BO332">
            <v>2144.5589999999502</v>
          </cell>
          <cell r="BP332">
            <v>795.78199999994831</v>
          </cell>
          <cell r="BQ332">
            <v>404.5753000000841</v>
          </cell>
          <cell r="BR332">
            <v>16335.629940000363</v>
          </cell>
          <cell r="BS332">
            <v>954.51799999998184</v>
          </cell>
          <cell r="BT332">
            <v>1684.960000000021</v>
          </cell>
          <cell r="BU332">
            <v>2206.4992999999668</v>
          </cell>
          <cell r="BV332">
            <v>1848.5017999999982</v>
          </cell>
          <cell r="BW332">
            <v>2198.5677000000142</v>
          </cell>
          <cell r="BX332">
            <v>936.32200000004377</v>
          </cell>
          <cell r="BY332">
            <v>1218.6401699999697</v>
          </cell>
          <cell r="BZ332">
            <v>351.6820000000298</v>
          </cell>
          <cell r="CA332">
            <v>1234.3429000000469</v>
          </cell>
          <cell r="CB332">
            <v>2039.4100699999835</v>
          </cell>
          <cell r="CC332">
            <v>1404.2580000000307</v>
          </cell>
          <cell r="CD332">
            <v>257.92799999995623</v>
          </cell>
          <cell r="CE332">
            <v>10542.961306000128</v>
          </cell>
          <cell r="CF332">
            <v>679.69900000002235</v>
          </cell>
          <cell r="CG332">
            <v>823.04999999998836</v>
          </cell>
          <cell r="CH332">
            <v>2350.9656499999983</v>
          </cell>
          <cell r="CI332">
            <v>2008.4115950000414</v>
          </cell>
          <cell r="CJ332">
            <v>2062.6040999999968</v>
          </cell>
          <cell r="CK332">
            <v>708.35804600000847</v>
          </cell>
          <cell r="CL332">
            <v>-3603.6951000000699</v>
          </cell>
          <cell r="CM332">
            <v>1371.1109000000288</v>
          </cell>
          <cell r="CN332">
            <v>1479.1120000000228</v>
          </cell>
          <cell r="CO332">
            <v>1736.756715000025</v>
          </cell>
          <cell r="CP332">
            <v>644.34839999984251</v>
          </cell>
          <cell r="CQ332">
            <v>282.23999999999069</v>
          </cell>
          <cell r="CR332">
            <v>12419.438040000387</v>
          </cell>
          <cell r="CS332">
            <v>912.28909999999451</v>
          </cell>
          <cell r="CT332">
            <v>1156.4319000000251</v>
          </cell>
          <cell r="CU332">
            <v>2444.3851000000432</v>
          </cell>
          <cell r="CV332">
            <v>2312.4388000000326</v>
          </cell>
          <cell r="CW332">
            <v>2419.9830600000278</v>
          </cell>
          <cell r="CX332">
            <v>1421.9064600000274</v>
          </cell>
          <cell r="CY332">
            <v>340.99300000001676</v>
          </cell>
          <cell r="CZ332">
            <v>1809.8878999999142</v>
          </cell>
          <cell r="DA332">
            <v>1561.8359000000055</v>
          </cell>
          <cell r="DB332">
            <v>2379.6089199999697</v>
          </cell>
          <cell r="DC332">
            <v>992.43590000004042</v>
          </cell>
          <cell r="DD332">
            <v>-5332.7579999999725</v>
          </cell>
          <cell r="DE332">
            <v>12167.648790998384</v>
          </cell>
          <cell r="DF332">
            <v>1098.7629999999772</v>
          </cell>
          <cell r="DG332">
            <v>2188.5559000000358</v>
          </cell>
          <cell r="DH332">
            <v>1658.081290000031</v>
          </cell>
          <cell r="DI332">
            <v>1525.6347999999998</v>
          </cell>
          <cell r="DJ332">
            <v>1915.5109000000084</v>
          </cell>
          <cell r="DK332">
            <v>1494.2257410000311</v>
          </cell>
          <cell r="DL332">
            <v>518.99600000004284</v>
          </cell>
          <cell r="DM332">
            <v>2745.4417999999714</v>
          </cell>
          <cell r="DN332">
            <v>2102.5489999999991</v>
          </cell>
          <cell r="DO332">
            <v>2876.3254599999636</v>
          </cell>
          <cell r="DP332">
            <v>1431.9918999999645</v>
          </cell>
          <cell r="DQ332">
            <v>-7388.4270000000251</v>
          </cell>
          <cell r="DR332">
            <v>10785.328644999769</v>
          </cell>
          <cell r="DS332">
            <v>392.4649999999674</v>
          </cell>
          <cell r="DT332">
            <v>1802.5069999999832</v>
          </cell>
          <cell r="DU332">
            <v>1613.9797000000253</v>
          </cell>
          <cell r="DV332">
            <v>1296.2629000000015</v>
          </cell>
          <cell r="DW332">
            <v>2705.1378199999745</v>
          </cell>
          <cell r="DX332">
            <v>2340.5567649999284</v>
          </cell>
          <cell r="DY332">
            <v>662.99020000005839</v>
          </cell>
          <cell r="DZ332">
            <v>3457.0660999999964</v>
          </cell>
          <cell r="EA332">
            <v>2613.264899999951</v>
          </cell>
          <cell r="EB332">
            <v>2764.0222000000067</v>
          </cell>
          <cell r="EC332">
            <v>1368.1080600000569</v>
          </cell>
          <cell r="ED332">
            <v>-10231.032000000123</v>
          </cell>
        </row>
        <row r="334">
          <cell r="A334" t="str">
            <v>Total Special Sales For Resale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559.17399999994086</v>
          </cell>
          <cell r="R334">
            <v>13368.466208999977</v>
          </cell>
          <cell r="S334">
            <v>2509.0760000000009</v>
          </cell>
          <cell r="T334">
            <v>946.67780000000494</v>
          </cell>
          <cell r="U334">
            <v>1572.0409000000218</v>
          </cell>
          <cell r="V334">
            <v>1808.4160699999775</v>
          </cell>
          <cell r="W334">
            <v>1260.9539000000223</v>
          </cell>
          <cell r="X334">
            <v>1133.9130000000005</v>
          </cell>
          <cell r="Y334">
            <v>585.80268200003775</v>
          </cell>
          <cell r="Z334">
            <v>-408.58168999996269</v>
          </cell>
          <cell r="AA334">
            <v>931.97699599998305</v>
          </cell>
          <cell r="AB334">
            <v>1275.7136510000564</v>
          </cell>
          <cell r="AC334">
            <v>1417.3388999999734</v>
          </cell>
          <cell r="AD334">
            <v>335.13800000003539</v>
          </cell>
          <cell r="AE334">
            <v>16371.84190500062</v>
          </cell>
          <cell r="AF334">
            <v>1370.7896999999648</v>
          </cell>
          <cell r="AG334">
            <v>1002.7969000000157</v>
          </cell>
          <cell r="AH334">
            <v>1804.1187999999966</v>
          </cell>
          <cell r="AI334">
            <v>1900.0968000000285</v>
          </cell>
          <cell r="AJ334">
            <v>2454.4538000000175</v>
          </cell>
          <cell r="AK334">
            <v>1139.6947299999883</v>
          </cell>
          <cell r="AL334">
            <v>823.18400000000838</v>
          </cell>
          <cell r="AM334">
            <v>724.74919499992393</v>
          </cell>
          <cell r="AN334">
            <v>1270.2797000000137</v>
          </cell>
          <cell r="AO334">
            <v>1786.7091800000635</v>
          </cell>
          <cell r="AP334">
            <v>1562.1271000000997</v>
          </cell>
          <cell r="AQ334">
            <v>532.8420000000624</v>
          </cell>
          <cell r="AR334">
            <v>15770.795932500623</v>
          </cell>
          <cell r="AS334">
            <v>1328.786999999953</v>
          </cell>
          <cell r="AT334">
            <v>1100.3940000000293</v>
          </cell>
          <cell r="AU334">
            <v>2139.0348100000119</v>
          </cell>
          <cell r="AV334">
            <v>1822.3119000000006</v>
          </cell>
          <cell r="AW334">
            <v>2886.3764999999548</v>
          </cell>
          <cell r="AX334">
            <v>1535.004892500001</v>
          </cell>
          <cell r="AY334">
            <v>-2301.1730999998981</v>
          </cell>
          <cell r="AZ334">
            <v>532.93077999999514</v>
          </cell>
          <cell r="BA334">
            <v>2159.9628999999841</v>
          </cell>
          <cell r="BB334">
            <v>2472.0374000000302</v>
          </cell>
          <cell r="BC334">
            <v>1824.7018500000122</v>
          </cell>
          <cell r="BD334">
            <v>270.42700000002515</v>
          </cell>
          <cell r="BE334">
            <v>16983.448338000104</v>
          </cell>
          <cell r="BF334">
            <v>1153.4699000000255</v>
          </cell>
          <cell r="BG334">
            <v>1692.8431000000564</v>
          </cell>
          <cell r="BH334">
            <v>2020.815900000016</v>
          </cell>
          <cell r="BI334">
            <v>2084.9788000000117</v>
          </cell>
          <cell r="BJ334">
            <v>1948.1360999999742</v>
          </cell>
          <cell r="BK334">
            <v>1241.0300000000861</v>
          </cell>
          <cell r="BL334">
            <v>924.8918999999878</v>
          </cell>
          <cell r="BM334">
            <v>165.7980680000037</v>
          </cell>
          <cell r="BN334">
            <v>2406.5682700000471</v>
          </cell>
          <cell r="BO334">
            <v>2144.5589999999502</v>
          </cell>
          <cell r="BP334">
            <v>795.78199999994831</v>
          </cell>
          <cell r="BQ334">
            <v>404.5753000000841</v>
          </cell>
          <cell r="BR334">
            <v>16335.629940000363</v>
          </cell>
          <cell r="BS334">
            <v>954.51799999998184</v>
          </cell>
          <cell r="BT334">
            <v>1684.960000000021</v>
          </cell>
          <cell r="BU334">
            <v>2206.4992999999668</v>
          </cell>
          <cell r="BV334">
            <v>1848.5017999999982</v>
          </cell>
          <cell r="BW334">
            <v>2198.5677000000142</v>
          </cell>
          <cell r="BX334">
            <v>936.32200000004377</v>
          </cell>
          <cell r="BY334">
            <v>1218.6401699999697</v>
          </cell>
          <cell r="BZ334">
            <v>351.6820000000298</v>
          </cell>
          <cell r="CA334">
            <v>1234.3429000000469</v>
          </cell>
          <cell r="CB334">
            <v>2039.4100699999835</v>
          </cell>
          <cell r="CC334">
            <v>1404.2580000000307</v>
          </cell>
          <cell r="CD334">
            <v>257.92799999995623</v>
          </cell>
          <cell r="CE334">
            <v>10542.961306000128</v>
          </cell>
          <cell r="CF334">
            <v>679.69900000002235</v>
          </cell>
          <cell r="CG334">
            <v>823.04999999998836</v>
          </cell>
          <cell r="CH334">
            <v>2350.9656499999983</v>
          </cell>
          <cell r="CI334">
            <v>2008.4115950000414</v>
          </cell>
          <cell r="CJ334">
            <v>2062.6040999999968</v>
          </cell>
          <cell r="CK334">
            <v>708.35804600000847</v>
          </cell>
          <cell r="CL334">
            <v>-3603.6951000000699</v>
          </cell>
          <cell r="CM334">
            <v>1371.1109000000288</v>
          </cell>
          <cell r="CN334">
            <v>1479.1120000000228</v>
          </cell>
          <cell r="CO334">
            <v>1736.756715000025</v>
          </cell>
          <cell r="CP334">
            <v>644.34839999984251</v>
          </cell>
          <cell r="CQ334">
            <v>282.23999999999069</v>
          </cell>
          <cell r="CR334">
            <v>12419.438040000852</v>
          </cell>
          <cell r="CS334">
            <v>912.28909999999451</v>
          </cell>
          <cell r="CT334">
            <v>1156.4319000000251</v>
          </cell>
          <cell r="CU334">
            <v>2444.3851000000432</v>
          </cell>
          <cell r="CV334">
            <v>2312.4388000000326</v>
          </cell>
          <cell r="CW334">
            <v>2419.9830600000278</v>
          </cell>
          <cell r="CX334">
            <v>1421.9064600000274</v>
          </cell>
          <cell r="CY334">
            <v>340.99300000001676</v>
          </cell>
          <cell r="CZ334">
            <v>1809.8878999999142</v>
          </cell>
          <cell r="DA334">
            <v>1561.8359000000055</v>
          </cell>
          <cell r="DB334">
            <v>2379.6089199999697</v>
          </cell>
          <cell r="DC334">
            <v>992.43590000004042</v>
          </cell>
          <cell r="DD334">
            <v>-5332.7579999999725</v>
          </cell>
          <cell r="DE334">
            <v>12167.648791000247</v>
          </cell>
          <cell r="DF334">
            <v>1098.7629999999772</v>
          </cell>
          <cell r="DG334">
            <v>2188.5559000000358</v>
          </cell>
          <cell r="DH334">
            <v>1658.081290000031</v>
          </cell>
          <cell r="DI334">
            <v>1525.6347999999998</v>
          </cell>
          <cell r="DJ334">
            <v>1915.5109000000084</v>
          </cell>
          <cell r="DK334">
            <v>1494.2257410000311</v>
          </cell>
          <cell r="DL334">
            <v>518.99600000004284</v>
          </cell>
          <cell r="DM334">
            <v>2745.4417999999714</v>
          </cell>
          <cell r="DN334">
            <v>2102.5489999999991</v>
          </cell>
          <cell r="DO334">
            <v>2876.3254599999636</v>
          </cell>
          <cell r="DP334">
            <v>1431.9918999999645</v>
          </cell>
          <cell r="DQ334">
            <v>-7388.4270000000251</v>
          </cell>
          <cell r="DR334">
            <v>10785.328644999303</v>
          </cell>
          <cell r="DS334">
            <v>392.4649999999674</v>
          </cell>
          <cell r="DT334">
            <v>1802.5069999999832</v>
          </cell>
          <cell r="DU334">
            <v>1613.9797000000253</v>
          </cell>
          <cell r="DV334">
            <v>1296.2629000000015</v>
          </cell>
          <cell r="DW334">
            <v>2705.1378199999745</v>
          </cell>
          <cell r="DX334">
            <v>2340.5567649999284</v>
          </cell>
          <cell r="DY334">
            <v>662.99020000005839</v>
          </cell>
          <cell r="DZ334">
            <v>3457.0660999999964</v>
          </cell>
          <cell r="EA334">
            <v>2613.264899999951</v>
          </cell>
          <cell r="EB334">
            <v>2764.0222000000067</v>
          </cell>
          <cell r="EC334">
            <v>1368.1080600000569</v>
          </cell>
          <cell r="ED334">
            <v>-10231.032000000123</v>
          </cell>
        </row>
        <row r="335">
          <cell r="F335" t="str">
            <v>=</v>
          </cell>
          <cell r="G335" t="str">
            <v>=</v>
          </cell>
          <cell r="H335" t="str">
            <v>=</v>
          </cell>
          <cell r="I335" t="str">
            <v>=</v>
          </cell>
          <cell r="J335" t="str">
            <v>=</v>
          </cell>
          <cell r="K335" t="str">
            <v>=</v>
          </cell>
          <cell r="L335" t="str">
            <v>=</v>
          </cell>
          <cell r="M335" t="str">
            <v>=</v>
          </cell>
          <cell r="N335" t="str">
            <v>=</v>
          </cell>
          <cell r="O335" t="str">
            <v>=</v>
          </cell>
          <cell r="P335" t="str">
            <v>=</v>
          </cell>
          <cell r="Q335" t="str">
            <v>=</v>
          </cell>
          <cell r="R335" t="str">
            <v>=</v>
          </cell>
          <cell r="S335" t="str">
            <v>=</v>
          </cell>
          <cell r="T335" t="str">
            <v>=</v>
          </cell>
          <cell r="U335" t="str">
            <v>=</v>
          </cell>
          <cell r="V335" t="str">
            <v>=</v>
          </cell>
          <cell r="W335" t="str">
            <v>=</v>
          </cell>
          <cell r="X335" t="str">
            <v>=</v>
          </cell>
          <cell r="Y335" t="str">
            <v>=</v>
          </cell>
          <cell r="Z335" t="str">
            <v>=</v>
          </cell>
          <cell r="AA335" t="str">
            <v>=</v>
          </cell>
          <cell r="AB335" t="str">
            <v>=</v>
          </cell>
          <cell r="AC335" t="str">
            <v>=</v>
          </cell>
          <cell r="AD335" t="str">
            <v>=</v>
          </cell>
          <cell r="AE335" t="str">
            <v>=</v>
          </cell>
          <cell r="AF335" t="str">
            <v>=</v>
          </cell>
          <cell r="AG335" t="str">
            <v>=</v>
          </cell>
          <cell r="AH335" t="str">
            <v>=</v>
          </cell>
          <cell r="AI335" t="str">
            <v>=</v>
          </cell>
          <cell r="AJ335" t="str">
            <v>=</v>
          </cell>
          <cell r="AK335" t="str">
            <v>=</v>
          </cell>
          <cell r="AL335" t="str">
            <v>=</v>
          </cell>
          <cell r="AM335" t="str">
            <v>=</v>
          </cell>
          <cell r="AN335" t="str">
            <v>=</v>
          </cell>
          <cell r="AO335" t="str">
            <v>=</v>
          </cell>
          <cell r="AP335" t="str">
            <v>=</v>
          </cell>
          <cell r="AQ335" t="str">
            <v>=</v>
          </cell>
          <cell r="AR335" t="str">
            <v>=</v>
          </cell>
          <cell r="AS335" t="str">
            <v>=</v>
          </cell>
          <cell r="AT335" t="str">
            <v>=</v>
          </cell>
          <cell r="AU335" t="str">
            <v>=</v>
          </cell>
          <cell r="AV335" t="str">
            <v>=</v>
          </cell>
          <cell r="AW335" t="str">
            <v>=</v>
          </cell>
          <cell r="AX335" t="str">
            <v>=</v>
          </cell>
          <cell r="AY335" t="str">
            <v>=</v>
          </cell>
          <cell r="AZ335" t="str">
            <v>=</v>
          </cell>
          <cell r="BA335" t="str">
            <v>=</v>
          </cell>
          <cell r="BB335" t="str">
            <v>=</v>
          </cell>
          <cell r="BC335" t="str">
            <v>=</v>
          </cell>
          <cell r="BD335" t="str">
            <v>=</v>
          </cell>
          <cell r="BE335" t="str">
            <v>=</v>
          </cell>
          <cell r="BF335" t="str">
            <v>=</v>
          </cell>
          <cell r="BG335" t="str">
            <v>=</v>
          </cell>
          <cell r="BH335" t="str">
            <v>=</v>
          </cell>
          <cell r="BI335" t="str">
            <v>=</v>
          </cell>
          <cell r="BJ335" t="str">
            <v>=</v>
          </cell>
          <cell r="BK335" t="str">
            <v>=</v>
          </cell>
          <cell r="BL335" t="str">
            <v>=</v>
          </cell>
          <cell r="BM335" t="str">
            <v>=</v>
          </cell>
          <cell r="BN335" t="str">
            <v>=</v>
          </cell>
          <cell r="BO335" t="str">
            <v>=</v>
          </cell>
          <cell r="BP335" t="str">
            <v>=</v>
          </cell>
          <cell r="BQ335" t="str">
            <v>=</v>
          </cell>
          <cell r="BR335" t="str">
            <v>=</v>
          </cell>
          <cell r="BS335" t="str">
            <v>=</v>
          </cell>
          <cell r="BT335" t="str">
            <v>=</v>
          </cell>
          <cell r="BU335" t="str">
            <v>=</v>
          </cell>
          <cell r="BV335" t="str">
            <v>=</v>
          </cell>
          <cell r="BW335" t="str">
            <v>=</v>
          </cell>
          <cell r="BX335" t="str">
            <v>=</v>
          </cell>
          <cell r="BY335" t="str">
            <v>=</v>
          </cell>
          <cell r="BZ335" t="str">
            <v>=</v>
          </cell>
          <cell r="CA335" t="str">
            <v>=</v>
          </cell>
          <cell r="CB335" t="str">
            <v>=</v>
          </cell>
          <cell r="CC335" t="str">
            <v>=</v>
          </cell>
          <cell r="CD335" t="str">
            <v>=</v>
          </cell>
          <cell r="CE335" t="str">
            <v>=</v>
          </cell>
          <cell r="CF335" t="str">
            <v>=</v>
          </cell>
          <cell r="CG335" t="str">
            <v>=</v>
          </cell>
          <cell r="CH335" t="str">
            <v>=</v>
          </cell>
          <cell r="CI335" t="str">
            <v>=</v>
          </cell>
          <cell r="CJ335" t="str">
            <v>=</v>
          </cell>
          <cell r="CK335" t="str">
            <v>=</v>
          </cell>
          <cell r="CL335" t="str">
            <v>=</v>
          </cell>
          <cell r="CM335" t="str">
            <v>=</v>
          </cell>
          <cell r="CN335" t="str">
            <v>=</v>
          </cell>
          <cell r="CO335" t="str">
            <v>=</v>
          </cell>
          <cell r="CP335" t="str">
            <v>=</v>
          </cell>
          <cell r="CQ335" t="str">
            <v>=</v>
          </cell>
          <cell r="CR335" t="str">
            <v>=</v>
          </cell>
          <cell r="CS335" t="str">
            <v>=</v>
          </cell>
          <cell r="CT335" t="str">
            <v>=</v>
          </cell>
          <cell r="CU335" t="str">
            <v>=</v>
          </cell>
          <cell r="CV335" t="str">
            <v>=</v>
          </cell>
          <cell r="CW335" t="str">
            <v>=</v>
          </cell>
          <cell r="CX335" t="str">
            <v>=</v>
          </cell>
          <cell r="CY335" t="str">
            <v>=</v>
          </cell>
          <cell r="CZ335" t="str">
            <v>=</v>
          </cell>
          <cell r="DA335" t="str">
            <v>=</v>
          </cell>
          <cell r="DB335" t="str">
            <v>=</v>
          </cell>
          <cell r="DC335" t="str">
            <v>=</v>
          </cell>
          <cell r="DD335" t="str">
            <v>=</v>
          </cell>
          <cell r="DE335" t="str">
            <v>=</v>
          </cell>
          <cell r="DF335" t="str">
            <v>=</v>
          </cell>
          <cell r="DG335" t="str">
            <v>=</v>
          </cell>
          <cell r="DH335" t="str">
            <v>=</v>
          </cell>
          <cell r="DI335" t="str">
            <v>=</v>
          </cell>
          <cell r="DJ335" t="str">
            <v>=</v>
          </cell>
          <cell r="DK335" t="str">
            <v>=</v>
          </cell>
          <cell r="DL335" t="str">
            <v>=</v>
          </cell>
          <cell r="DM335" t="str">
            <v>=</v>
          </cell>
          <cell r="DN335" t="str">
            <v>=</v>
          </cell>
          <cell r="DO335" t="str">
            <v>=</v>
          </cell>
          <cell r="DP335" t="str">
            <v>=</v>
          </cell>
          <cell r="DQ335" t="str">
            <v>=</v>
          </cell>
          <cell r="DR335" t="str">
            <v>=</v>
          </cell>
          <cell r="DS335" t="str">
            <v>=</v>
          </cell>
          <cell r="DT335" t="str">
            <v>=</v>
          </cell>
          <cell r="DU335" t="str">
            <v>=</v>
          </cell>
          <cell r="DV335" t="str">
            <v>=</v>
          </cell>
          <cell r="DW335" t="str">
            <v>=</v>
          </cell>
          <cell r="DX335" t="str">
            <v>=</v>
          </cell>
          <cell r="DY335" t="str">
            <v>=</v>
          </cell>
          <cell r="DZ335" t="str">
            <v>=</v>
          </cell>
          <cell r="EA335" t="str">
            <v>=</v>
          </cell>
          <cell r="EB335" t="str">
            <v>=</v>
          </cell>
          <cell r="EC335" t="str">
            <v>=</v>
          </cell>
          <cell r="ED335" t="str">
            <v>=</v>
          </cell>
        </row>
        <row r="336">
          <cell r="A336" t="str">
            <v>Total Requirements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559.17399999964982</v>
          </cell>
          <cell r="R336">
            <v>13368.466209001839</v>
          </cell>
          <cell r="S336">
            <v>2509.0760000003502</v>
          </cell>
          <cell r="T336">
            <v>946.67780000064522</v>
          </cell>
          <cell r="U336">
            <v>1572.0408999994397</v>
          </cell>
          <cell r="V336">
            <v>1808.4160699993372</v>
          </cell>
          <cell r="W336">
            <v>1260.9539000000805</v>
          </cell>
          <cell r="X336">
            <v>1133.9129999997094</v>
          </cell>
          <cell r="Y336">
            <v>585.80268200021237</v>
          </cell>
          <cell r="Z336">
            <v>-408.58168999943882</v>
          </cell>
          <cell r="AA336">
            <v>931.97699600085616</v>
          </cell>
          <cell r="AB336">
            <v>1275.7136510005221</v>
          </cell>
          <cell r="AC336">
            <v>1417.3388999998569</v>
          </cell>
          <cell r="AD336">
            <v>335.1379999993369</v>
          </cell>
          <cell r="AE336">
            <v>16371.841904997826</v>
          </cell>
          <cell r="AF336">
            <v>1370.7896999996156</v>
          </cell>
          <cell r="AG336">
            <v>1002.7968999994919</v>
          </cell>
          <cell r="AH336">
            <v>1804.1188000002876</v>
          </cell>
          <cell r="AI336">
            <v>1900.0967999994755</v>
          </cell>
          <cell r="AJ336">
            <v>2454.4538000002503</v>
          </cell>
          <cell r="AK336">
            <v>1139.6947299996391</v>
          </cell>
          <cell r="AL336">
            <v>823.18399999942631</v>
          </cell>
          <cell r="AM336">
            <v>724.74919499922544</v>
          </cell>
          <cell r="AN336">
            <v>1270.2797000007704</v>
          </cell>
          <cell r="AO336">
            <v>1786.7091800002381</v>
          </cell>
          <cell r="AP336">
            <v>1562.127100000158</v>
          </cell>
          <cell r="AQ336">
            <v>532.84199999924749</v>
          </cell>
          <cell r="AR336">
            <v>15770.795932486653</v>
          </cell>
          <cell r="AS336">
            <v>1328.7870000004768</v>
          </cell>
          <cell r="AT336">
            <v>1100.3940000003204</v>
          </cell>
          <cell r="AU336">
            <v>2139.0348100000992</v>
          </cell>
          <cell r="AV336">
            <v>1822.3119000000879</v>
          </cell>
          <cell r="AW336">
            <v>2886.3764999993145</v>
          </cell>
          <cell r="AX336">
            <v>1535.0048925001174</v>
          </cell>
          <cell r="AY336">
            <v>-2301.1731000002474</v>
          </cell>
          <cell r="AZ336">
            <v>532.93078000005335</v>
          </cell>
          <cell r="BA336">
            <v>2159.962899999693</v>
          </cell>
          <cell r="BB336">
            <v>2472.0373999997973</v>
          </cell>
          <cell r="BC336">
            <v>1824.7018499998376</v>
          </cell>
          <cell r="BD336">
            <v>270.42700000014156</v>
          </cell>
          <cell r="BE336">
            <v>16983.448337994516</v>
          </cell>
          <cell r="BF336">
            <v>1153.4698999999091</v>
          </cell>
          <cell r="BG336">
            <v>1692.8431000001729</v>
          </cell>
          <cell r="BH336">
            <v>2020.8158999998122</v>
          </cell>
          <cell r="BI336">
            <v>2084.9787999996915</v>
          </cell>
          <cell r="BJ336">
            <v>1948.1360999997705</v>
          </cell>
          <cell r="BK336">
            <v>1241.0300000002608</v>
          </cell>
          <cell r="BL336">
            <v>924.89190000016242</v>
          </cell>
          <cell r="BM336">
            <v>165.7980680000037</v>
          </cell>
          <cell r="BN336">
            <v>2406.5682699996978</v>
          </cell>
          <cell r="BO336">
            <v>2144.5590000003576</v>
          </cell>
          <cell r="BP336">
            <v>795.78199999965727</v>
          </cell>
          <cell r="BQ336">
            <v>404.57529999967664</v>
          </cell>
          <cell r="BR336">
            <v>16335.629940010607</v>
          </cell>
          <cell r="BS336">
            <v>954.51800000015646</v>
          </cell>
          <cell r="BT336">
            <v>1684.9599999999627</v>
          </cell>
          <cell r="BU336">
            <v>2206.4992999993265</v>
          </cell>
          <cell r="BV336">
            <v>1848.5018000006676</v>
          </cell>
          <cell r="BW336">
            <v>2198.5676999995485</v>
          </cell>
          <cell r="BX336">
            <v>936.32200000062585</v>
          </cell>
          <cell r="BY336">
            <v>1218.6401700004935</v>
          </cell>
          <cell r="BZ336">
            <v>351.6820000000298</v>
          </cell>
          <cell r="CA336">
            <v>1234.3428999995813</v>
          </cell>
          <cell r="CB336">
            <v>2039.4100700002164</v>
          </cell>
          <cell r="CC336">
            <v>1404.25800000038</v>
          </cell>
          <cell r="CD336">
            <v>257.92800000030547</v>
          </cell>
          <cell r="CE336">
            <v>10542.961306005716</v>
          </cell>
          <cell r="CF336">
            <v>679.69900000002235</v>
          </cell>
          <cell r="CG336">
            <v>823.04999999981374</v>
          </cell>
          <cell r="CH336">
            <v>2350.9656499996781</v>
          </cell>
          <cell r="CI336">
            <v>2008.4115949999541</v>
          </cell>
          <cell r="CJ336">
            <v>2062.6041000001132</v>
          </cell>
          <cell r="CK336">
            <v>708.35804599989206</v>
          </cell>
          <cell r="CL336">
            <v>-3603.6951000001281</v>
          </cell>
          <cell r="CM336">
            <v>1371.1108999997377</v>
          </cell>
          <cell r="CN336">
            <v>1479.1119999997318</v>
          </cell>
          <cell r="CO336">
            <v>1736.7567149996758</v>
          </cell>
          <cell r="CP336">
            <v>644.34839999955148</v>
          </cell>
          <cell r="CQ336">
            <v>282.24000000022352</v>
          </cell>
          <cell r="CR336">
            <v>12419.43803999573</v>
          </cell>
          <cell r="CS336">
            <v>912.28909999970347</v>
          </cell>
          <cell r="CT336">
            <v>1156.4318999992684</v>
          </cell>
          <cell r="CU336">
            <v>2444.3850999996066</v>
          </cell>
          <cell r="CV336">
            <v>2312.4387999996543</v>
          </cell>
          <cell r="CW336">
            <v>2419.983059999533</v>
          </cell>
          <cell r="CX336">
            <v>1421.9064600002021</v>
          </cell>
          <cell r="CY336">
            <v>340.99300000071526</v>
          </cell>
          <cell r="CZ336">
            <v>1809.8879000004381</v>
          </cell>
          <cell r="DA336">
            <v>1561.8359000002965</v>
          </cell>
          <cell r="DB336">
            <v>2379.6089200004935</v>
          </cell>
          <cell r="DC336">
            <v>992.435899999924</v>
          </cell>
          <cell r="DD336">
            <v>-5332.7579999994487</v>
          </cell>
          <cell r="DE336">
            <v>12167.648791007698</v>
          </cell>
          <cell r="DF336">
            <v>1098.7630000002682</v>
          </cell>
          <cell r="DG336">
            <v>2188.5559000000358</v>
          </cell>
          <cell r="DH336">
            <v>1658.0812900001183</v>
          </cell>
          <cell r="DI336">
            <v>1525.6348000001162</v>
          </cell>
          <cell r="DJ336">
            <v>1915.5109000001103</v>
          </cell>
          <cell r="DK336">
            <v>1494.2257409999147</v>
          </cell>
          <cell r="DL336">
            <v>518.99599999934435</v>
          </cell>
          <cell r="DM336">
            <v>2745.441800000146</v>
          </cell>
          <cell r="DN336">
            <v>2102.5489999996498</v>
          </cell>
          <cell r="DO336">
            <v>2876.3254599999636</v>
          </cell>
          <cell r="DP336">
            <v>1431.9918999997899</v>
          </cell>
          <cell r="DQ336">
            <v>-7388.4270000001416</v>
          </cell>
          <cell r="DR336">
            <v>10785.32864498347</v>
          </cell>
          <cell r="DS336">
            <v>392.46500000078231</v>
          </cell>
          <cell r="DT336">
            <v>1802.5070000002161</v>
          </cell>
          <cell r="DU336">
            <v>1613.9797000000253</v>
          </cell>
          <cell r="DV336">
            <v>1296.2629000004381</v>
          </cell>
          <cell r="DW336">
            <v>2705.1378199998289</v>
          </cell>
          <cell r="DX336">
            <v>2340.5567650003359</v>
          </cell>
          <cell r="DY336">
            <v>662.99019999988377</v>
          </cell>
          <cell r="DZ336">
            <v>3457.0661000004038</v>
          </cell>
          <cell r="EA336">
            <v>2613.2648999998346</v>
          </cell>
          <cell r="EB336">
            <v>2764.022199999541</v>
          </cell>
          <cell r="EC336">
            <v>1368.108059999533</v>
          </cell>
          <cell r="ED336">
            <v>-10231.032000000589</v>
          </cell>
        </row>
        <row r="337">
          <cell r="F337" t="str">
            <v>=</v>
          </cell>
          <cell r="G337" t="str">
            <v>=</v>
          </cell>
          <cell r="H337" t="str">
            <v>=</v>
          </cell>
          <cell r="I337" t="str">
            <v>=</v>
          </cell>
          <cell r="J337" t="str">
            <v>=</v>
          </cell>
          <cell r="K337" t="str">
            <v>=</v>
          </cell>
          <cell r="L337" t="str">
            <v>=</v>
          </cell>
          <cell r="M337" t="str">
            <v>=</v>
          </cell>
          <cell r="N337" t="str">
            <v>=</v>
          </cell>
          <cell r="O337" t="str">
            <v>=</v>
          </cell>
          <cell r="P337" t="str">
            <v>=</v>
          </cell>
          <cell r="Q337" t="str">
            <v>=</v>
          </cell>
          <cell r="R337" t="str">
            <v>=</v>
          </cell>
          <cell r="S337" t="str">
            <v>=</v>
          </cell>
          <cell r="T337" t="str">
            <v>=</v>
          </cell>
          <cell r="U337" t="str">
            <v>=</v>
          </cell>
          <cell r="V337" t="str">
            <v>=</v>
          </cell>
          <cell r="W337" t="str">
            <v>=</v>
          </cell>
          <cell r="X337" t="str">
            <v>=</v>
          </cell>
          <cell r="Y337" t="str">
            <v>=</v>
          </cell>
          <cell r="Z337" t="str">
            <v>=</v>
          </cell>
          <cell r="AA337" t="str">
            <v>=</v>
          </cell>
          <cell r="AB337" t="str">
            <v>=</v>
          </cell>
          <cell r="AC337" t="str">
            <v>=</v>
          </cell>
          <cell r="AD337" t="str">
            <v>=</v>
          </cell>
          <cell r="AE337" t="str">
            <v>=</v>
          </cell>
          <cell r="AF337" t="str">
            <v>=</v>
          </cell>
          <cell r="AG337" t="str">
            <v>=</v>
          </cell>
          <cell r="AH337" t="str">
            <v>=</v>
          </cell>
          <cell r="AI337" t="str">
            <v>=</v>
          </cell>
          <cell r="AJ337" t="str">
            <v>=</v>
          </cell>
          <cell r="AK337" t="str">
            <v>=</v>
          </cell>
          <cell r="AL337" t="str">
            <v>=</v>
          </cell>
          <cell r="AM337" t="str">
            <v>=</v>
          </cell>
          <cell r="AN337" t="str">
            <v>=</v>
          </cell>
          <cell r="AO337" t="str">
            <v>=</v>
          </cell>
          <cell r="AP337" t="str">
            <v>=</v>
          </cell>
          <cell r="AQ337" t="str">
            <v>=</v>
          </cell>
          <cell r="AR337" t="str">
            <v>=</v>
          </cell>
          <cell r="AS337" t="str">
            <v>=</v>
          </cell>
          <cell r="AT337" t="str">
            <v>=</v>
          </cell>
          <cell r="AU337" t="str">
            <v>=</v>
          </cell>
          <cell r="AV337" t="str">
            <v>=</v>
          </cell>
          <cell r="AW337" t="str">
            <v>=</v>
          </cell>
          <cell r="AX337" t="str">
            <v>=</v>
          </cell>
          <cell r="AY337" t="str">
            <v>=</v>
          </cell>
          <cell r="AZ337" t="str">
            <v>=</v>
          </cell>
          <cell r="BA337" t="str">
            <v>=</v>
          </cell>
          <cell r="BB337" t="str">
            <v>=</v>
          </cell>
          <cell r="BC337" t="str">
            <v>=</v>
          </cell>
          <cell r="BD337" t="str">
            <v>=</v>
          </cell>
          <cell r="BE337" t="str">
            <v>=</v>
          </cell>
          <cell r="BF337" t="str">
            <v>=</v>
          </cell>
          <cell r="BG337" t="str">
            <v>=</v>
          </cell>
          <cell r="BH337" t="str">
            <v>=</v>
          </cell>
          <cell r="BI337" t="str">
            <v>=</v>
          </cell>
          <cell r="BJ337" t="str">
            <v>=</v>
          </cell>
          <cell r="BK337" t="str">
            <v>=</v>
          </cell>
          <cell r="BL337" t="str">
            <v>=</v>
          </cell>
          <cell r="BM337" t="str">
            <v>=</v>
          </cell>
          <cell r="BN337" t="str">
            <v>=</v>
          </cell>
          <cell r="BO337" t="str">
            <v>=</v>
          </cell>
          <cell r="BP337" t="str">
            <v>=</v>
          </cell>
          <cell r="BQ337" t="str">
            <v>=</v>
          </cell>
          <cell r="BR337" t="str">
            <v>=</v>
          </cell>
          <cell r="BS337" t="str">
            <v>=</v>
          </cell>
          <cell r="BT337" t="str">
            <v>=</v>
          </cell>
          <cell r="BU337" t="str">
            <v>=</v>
          </cell>
          <cell r="BV337" t="str">
            <v>=</v>
          </cell>
          <cell r="BW337" t="str">
            <v>=</v>
          </cell>
          <cell r="BX337" t="str">
            <v>=</v>
          </cell>
          <cell r="BY337" t="str">
            <v>=</v>
          </cell>
          <cell r="BZ337" t="str">
            <v>=</v>
          </cell>
          <cell r="CA337" t="str">
            <v>=</v>
          </cell>
          <cell r="CB337" t="str">
            <v>=</v>
          </cell>
          <cell r="CC337" t="str">
            <v>=</v>
          </cell>
          <cell r="CD337" t="str">
            <v>=</v>
          </cell>
          <cell r="CE337" t="str">
            <v>=</v>
          </cell>
          <cell r="CF337" t="str">
            <v>=</v>
          </cell>
          <cell r="CG337" t="str">
            <v>=</v>
          </cell>
          <cell r="CH337" t="str">
            <v>=</v>
          </cell>
          <cell r="CI337" t="str">
            <v>=</v>
          </cell>
          <cell r="CJ337" t="str">
            <v>=</v>
          </cell>
          <cell r="CK337" t="str">
            <v>=</v>
          </cell>
          <cell r="CL337" t="str">
            <v>=</v>
          </cell>
          <cell r="CM337" t="str">
            <v>=</v>
          </cell>
          <cell r="CN337" t="str">
            <v>=</v>
          </cell>
          <cell r="CO337" t="str">
            <v>=</v>
          </cell>
          <cell r="CP337" t="str">
            <v>=</v>
          </cell>
          <cell r="CQ337" t="str">
            <v>=</v>
          </cell>
          <cell r="CR337" t="str">
            <v>=</v>
          </cell>
          <cell r="CS337" t="str">
            <v>=</v>
          </cell>
          <cell r="CT337" t="str">
            <v>=</v>
          </cell>
          <cell r="CU337" t="str">
            <v>=</v>
          </cell>
          <cell r="CV337" t="str">
            <v>=</v>
          </cell>
          <cell r="CW337" t="str">
            <v>=</v>
          </cell>
          <cell r="CX337" t="str">
            <v>=</v>
          </cell>
          <cell r="CY337" t="str">
            <v>=</v>
          </cell>
          <cell r="CZ337" t="str">
            <v>=</v>
          </cell>
          <cell r="DA337" t="str">
            <v>=</v>
          </cell>
          <cell r="DB337" t="str">
            <v>=</v>
          </cell>
          <cell r="DC337" t="str">
            <v>=</v>
          </cell>
          <cell r="DD337" t="str">
            <v>=</v>
          </cell>
          <cell r="DE337" t="str">
            <v>=</v>
          </cell>
          <cell r="DF337" t="str">
            <v>=</v>
          </cell>
          <cell r="DG337" t="str">
            <v>=</v>
          </cell>
          <cell r="DH337" t="str">
            <v>=</v>
          </cell>
          <cell r="DI337" t="str">
            <v>=</v>
          </cell>
          <cell r="DJ337" t="str">
            <v>=</v>
          </cell>
          <cell r="DK337" t="str">
            <v>=</v>
          </cell>
          <cell r="DL337" t="str">
            <v>=</v>
          </cell>
          <cell r="DM337" t="str">
            <v>=</v>
          </cell>
          <cell r="DN337" t="str">
            <v>=</v>
          </cell>
          <cell r="DO337" t="str">
            <v>=</v>
          </cell>
          <cell r="DP337" t="str">
            <v>=</v>
          </cell>
          <cell r="DQ337" t="str">
            <v>=</v>
          </cell>
          <cell r="DR337" t="str">
            <v>=</v>
          </cell>
          <cell r="DS337" t="str">
            <v>=</v>
          </cell>
          <cell r="DT337" t="str">
            <v>=</v>
          </cell>
          <cell r="DU337" t="str">
            <v>=</v>
          </cell>
          <cell r="DV337" t="str">
            <v>=</v>
          </cell>
          <cell r="DW337" t="str">
            <v>=</v>
          </cell>
          <cell r="DX337" t="str">
            <v>=</v>
          </cell>
          <cell r="DY337" t="str">
            <v>=</v>
          </cell>
          <cell r="DZ337" t="str">
            <v>=</v>
          </cell>
          <cell r="EA337" t="str">
            <v>=</v>
          </cell>
          <cell r="EB337" t="str">
            <v>=</v>
          </cell>
          <cell r="EC337" t="str">
            <v>=</v>
          </cell>
          <cell r="ED337" t="str">
            <v>=</v>
          </cell>
        </row>
        <row r="339">
          <cell r="A339" t="str">
            <v>Purchased Power &amp; Net Interchange</v>
          </cell>
        </row>
        <row r="341">
          <cell r="C341" t="str">
            <v>APS Supplemental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 xml:space="preserve">Combine Hills Wind 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Cedar Springs Wind I_II_III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Cove Mountain Solar I and II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Hunter Solar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Milican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Milford Solar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Prineville Solar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Sigurd Solar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Deseret Purchase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Ekola Flats,TB Flats I and II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Soda Lake Geothermal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Gemstate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Hermiston Purchase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Hurricane Purchase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IPP Purchase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C357" t="str">
            <v>MagCorp Reserves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C358" t="str">
            <v>Nucor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C359" t="str">
            <v>Old Mill Solar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C360" t="str">
            <v>P4 Production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Pavant III Solar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C362" t="str">
            <v>PGE Cove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Rock River Wind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Small Purchases east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Small Purchases west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Three Buttes Wind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-100.16675739997299</v>
          </cell>
          <cell r="S366">
            <v>0</v>
          </cell>
          <cell r="T366">
            <v>0</v>
          </cell>
          <cell r="U366">
            <v>0</v>
          </cell>
          <cell r="V366">
            <v>-14.598658399998385</v>
          </cell>
          <cell r="W366">
            <v>0</v>
          </cell>
          <cell r="X366">
            <v>0</v>
          </cell>
          <cell r="Y366">
            <v>-61.356256999999459</v>
          </cell>
          <cell r="Z366">
            <v>0</v>
          </cell>
          <cell r="AA366">
            <v>-24.211841999996977</v>
          </cell>
          <cell r="AB366">
            <v>0</v>
          </cell>
          <cell r="AC366">
            <v>0</v>
          </cell>
          <cell r="AD366">
            <v>0</v>
          </cell>
          <cell r="AE366">
            <v>-34.724760000011884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-34.72476000000097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-0.55836330002057366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-0.55836330000056478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-30.937518000020646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-30.937518000002456</v>
          </cell>
          <cell r="BO366">
            <v>0</v>
          </cell>
          <cell r="BP366">
            <v>0</v>
          </cell>
          <cell r="BQ366">
            <v>0</v>
          </cell>
          <cell r="BR366">
            <v>-35.58431299997028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-35.584312999999383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-413.84350499993889</v>
          </cell>
          <cell r="CF366">
            <v>0</v>
          </cell>
          <cell r="CG366">
            <v>0</v>
          </cell>
          <cell r="CH366">
            <v>0</v>
          </cell>
          <cell r="CI366">
            <v>-221.43104099999982</v>
          </cell>
          <cell r="CJ366">
            <v>0</v>
          </cell>
          <cell r="CK366">
            <v>-29.460601999999199</v>
          </cell>
          <cell r="CL366">
            <v>-56.401761999999508</v>
          </cell>
          <cell r="CM366">
            <v>0</v>
          </cell>
          <cell r="CN366">
            <v>0</v>
          </cell>
          <cell r="CO366">
            <v>-106.55010000000038</v>
          </cell>
          <cell r="CP366">
            <v>0</v>
          </cell>
          <cell r="CQ366">
            <v>0</v>
          </cell>
          <cell r="CR366">
            <v>-486.00900749990251</v>
          </cell>
          <cell r="CS366">
            <v>0</v>
          </cell>
          <cell r="CT366">
            <v>0</v>
          </cell>
          <cell r="CU366">
            <v>-167.1484930000006</v>
          </cell>
          <cell r="CV366">
            <v>0</v>
          </cell>
          <cell r="CW366">
            <v>0</v>
          </cell>
          <cell r="CX366">
            <v>0</v>
          </cell>
          <cell r="CY366">
            <v>-190.81679350000013</v>
          </cell>
          <cell r="CZ366">
            <v>0</v>
          </cell>
          <cell r="DA366">
            <v>0</v>
          </cell>
          <cell r="DB366">
            <v>-128.04372099999819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 xml:space="preserve">Top of the World Wind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-270.62112900003558</v>
          </cell>
          <cell r="S367">
            <v>0</v>
          </cell>
          <cell r="T367">
            <v>0</v>
          </cell>
          <cell r="U367">
            <v>0</v>
          </cell>
          <cell r="V367">
            <v>-85.37985800000024</v>
          </cell>
          <cell r="W367">
            <v>0</v>
          </cell>
          <cell r="X367">
            <v>0</v>
          </cell>
          <cell r="Y367">
            <v>-71.237120000001596</v>
          </cell>
          <cell r="Z367">
            <v>-84.522837000000436</v>
          </cell>
          <cell r="AA367">
            <v>-29.481314000000566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-43.299510000040755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-27.108860000000277</v>
          </cell>
          <cell r="BL367">
            <v>0</v>
          </cell>
          <cell r="BM367">
            <v>0</v>
          </cell>
          <cell r="BN367">
            <v>-16.19065000000046</v>
          </cell>
          <cell r="BO367">
            <v>0</v>
          </cell>
          <cell r="BP367">
            <v>0</v>
          </cell>
          <cell r="BQ367">
            <v>0</v>
          </cell>
          <cell r="BR367">
            <v>-35.791320000018459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-35.791320000000269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-689.04993000009563</v>
          </cell>
          <cell r="CF367">
            <v>-66.163200000009965</v>
          </cell>
          <cell r="CG367">
            <v>-47.690820000003441</v>
          </cell>
          <cell r="CH367">
            <v>-15.398594000005687</v>
          </cell>
          <cell r="CI367">
            <v>-267.87880900000164</v>
          </cell>
          <cell r="CJ367">
            <v>0</v>
          </cell>
          <cell r="CK367">
            <v>-69.82764099999622</v>
          </cell>
          <cell r="CL367">
            <v>-166.08008699999846</v>
          </cell>
          <cell r="CM367">
            <v>0</v>
          </cell>
          <cell r="CN367">
            <v>0</v>
          </cell>
          <cell r="CO367">
            <v>-56.010778999996546</v>
          </cell>
          <cell r="CP367">
            <v>0</v>
          </cell>
          <cell r="CQ367">
            <v>0</v>
          </cell>
          <cell r="CR367">
            <v>-827.97615530004259</v>
          </cell>
          <cell r="CS367">
            <v>0</v>
          </cell>
          <cell r="CT367">
            <v>0</v>
          </cell>
          <cell r="CU367">
            <v>-147.943217</v>
          </cell>
          <cell r="CV367">
            <v>-234.57051799999317</v>
          </cell>
          <cell r="CW367">
            <v>0</v>
          </cell>
          <cell r="CX367">
            <v>0</v>
          </cell>
          <cell r="CY367">
            <v>-279.50722929999756</v>
          </cell>
          <cell r="CZ367">
            <v>0</v>
          </cell>
          <cell r="DA367">
            <v>0</v>
          </cell>
          <cell r="DB367">
            <v>-165.95519100000092</v>
          </cell>
          <cell r="DC367">
            <v>0</v>
          </cell>
          <cell r="DD367">
            <v>0</v>
          </cell>
          <cell r="DE367">
            <v>-207.64319599996088</v>
          </cell>
          <cell r="DF367">
            <v>-27.539600000003702</v>
          </cell>
          <cell r="DG367">
            <v>-94.931754999997793</v>
          </cell>
          <cell r="DH367">
            <v>0</v>
          </cell>
          <cell r="DI367">
            <v>0</v>
          </cell>
          <cell r="DJ367">
            <v>0</v>
          </cell>
          <cell r="DK367">
            <v>-85.171840999995766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Tri-State Purchase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70">
          <cell r="C370" t="str">
            <v>UAMPS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UMPA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Wolverine Creek Wind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-370.78788639884442</v>
          </cell>
          <cell r="S374">
            <v>0</v>
          </cell>
          <cell r="T374">
            <v>0</v>
          </cell>
          <cell r="U374">
            <v>0</v>
          </cell>
          <cell r="V374">
            <v>-99.978516399860382</v>
          </cell>
          <cell r="W374">
            <v>0</v>
          </cell>
          <cell r="X374">
            <v>0</v>
          </cell>
          <cell r="Y374">
            <v>-132.59337699995376</v>
          </cell>
          <cell r="Z374">
            <v>-84.522836999967694</v>
          </cell>
          <cell r="AA374">
            <v>-53.693156000110321</v>
          </cell>
          <cell r="AB374">
            <v>0</v>
          </cell>
          <cell r="AC374">
            <v>0</v>
          </cell>
          <cell r="AD374">
            <v>0</v>
          </cell>
          <cell r="AE374">
            <v>-34.724759999662638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-34.724760000011884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-0.55836329981684685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-0.55836329999146983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-74.237027999013662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-27.108859999920242</v>
          </cell>
          <cell r="BL374">
            <v>0</v>
          </cell>
          <cell r="BM374">
            <v>0</v>
          </cell>
          <cell r="BN374">
            <v>-47.128168000024743</v>
          </cell>
          <cell r="BO374">
            <v>0</v>
          </cell>
          <cell r="BP374">
            <v>0</v>
          </cell>
          <cell r="BQ374">
            <v>0</v>
          </cell>
          <cell r="BR374">
            <v>-71.375632999464869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-71.375633000046946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-1102.893435000442</v>
          </cell>
          <cell r="CF374">
            <v>-66.163200000068173</v>
          </cell>
          <cell r="CG374">
            <v>-47.690820000017993</v>
          </cell>
          <cell r="CH374">
            <v>-15.398594000027515</v>
          </cell>
          <cell r="CI374">
            <v>-489.30984999996144</v>
          </cell>
          <cell r="CJ374">
            <v>0</v>
          </cell>
          <cell r="CK374">
            <v>-99.288242999929935</v>
          </cell>
          <cell r="CL374">
            <v>-222.48184900009073</v>
          </cell>
          <cell r="CM374">
            <v>0</v>
          </cell>
          <cell r="CN374">
            <v>0</v>
          </cell>
          <cell r="CO374">
            <v>-162.56087899988052</v>
          </cell>
          <cell r="CP374">
            <v>0</v>
          </cell>
          <cell r="CQ374">
            <v>0</v>
          </cell>
          <cell r="CR374">
            <v>-1313.9851627983153</v>
          </cell>
          <cell r="CS374">
            <v>0</v>
          </cell>
          <cell r="CT374">
            <v>0</v>
          </cell>
          <cell r="CU374">
            <v>-315.09171000006609</v>
          </cell>
          <cell r="CV374">
            <v>-234.57051800005138</v>
          </cell>
          <cell r="CW374">
            <v>0</v>
          </cell>
          <cell r="CX374">
            <v>0</v>
          </cell>
          <cell r="CY374">
            <v>-470.32402279996313</v>
          </cell>
          <cell r="CZ374">
            <v>0</v>
          </cell>
          <cell r="DA374">
            <v>0</v>
          </cell>
          <cell r="DB374">
            <v>-293.99891199998092</v>
          </cell>
          <cell r="DC374">
            <v>0</v>
          </cell>
          <cell r="DD374">
            <v>0</v>
          </cell>
          <cell r="DE374">
            <v>-207.6431960016489</v>
          </cell>
          <cell r="DF374">
            <v>-27.539600000018254</v>
          </cell>
          <cell r="DG374">
            <v>-94.931755000026897</v>
          </cell>
          <cell r="DH374">
            <v>0</v>
          </cell>
          <cell r="DI374">
            <v>0</v>
          </cell>
          <cell r="DJ374">
            <v>0</v>
          </cell>
          <cell r="DK374">
            <v>-85.171840999973938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7">
          <cell r="C377" t="str">
            <v>QF - 529 - UT - Solar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7399.5671735870001</v>
          </cell>
          <cell r="R377">
            <v>206106.15186541798</v>
          </cell>
          <cell r="S377">
            <v>8664.9507665550009</v>
          </cell>
          <cell r="T377">
            <v>11227.035427598999</v>
          </cell>
          <cell r="U377">
            <v>17242.173108699</v>
          </cell>
          <cell r="V377">
            <v>19477.594964103999</v>
          </cell>
          <cell r="W377">
            <v>22894.224782843001</v>
          </cell>
          <cell r="X377">
            <v>24429.296097207</v>
          </cell>
          <cell r="Y377">
            <v>25357.432489645002</v>
          </cell>
          <cell r="Z377">
            <v>23235.572478006001</v>
          </cell>
          <cell r="AA377">
            <v>19979.639574681001</v>
          </cell>
          <cell r="AB377">
            <v>16226.938866500001</v>
          </cell>
          <cell r="AC377">
            <v>9990.2858589059997</v>
          </cell>
          <cell r="AD377">
            <v>7381.0074506729998</v>
          </cell>
          <cell r="AE377">
            <v>206303.56212962698</v>
          </cell>
          <cell r="AF377">
            <v>8643.2172438809994</v>
          </cell>
          <cell r="AG377">
            <v>11913.244659069</v>
          </cell>
          <cell r="AH377">
            <v>17198.926572916</v>
          </cell>
          <cell r="AI377">
            <v>19428.741294398002</v>
          </cell>
          <cell r="AJ377">
            <v>22836.801183054999</v>
          </cell>
          <cell r="AK377">
            <v>24368.022168420001</v>
          </cell>
          <cell r="AL377">
            <v>25293.830027914999</v>
          </cell>
          <cell r="AM377">
            <v>23177.292433720999</v>
          </cell>
          <cell r="AN377">
            <v>19929.525967859001</v>
          </cell>
          <cell r="AO377">
            <v>16186.238205015999</v>
          </cell>
          <cell r="AP377">
            <v>9965.2280802179994</v>
          </cell>
          <cell r="AQ377">
            <v>7362.4942931590003</v>
          </cell>
          <cell r="AR377">
            <v>205073.53277322202</v>
          </cell>
          <cell r="AS377">
            <v>8621.5381684090007</v>
          </cell>
          <cell r="AT377">
            <v>11170.786469466</v>
          </cell>
          <cell r="AU377">
            <v>17155.788208975999</v>
          </cell>
          <cell r="AV377">
            <v>19380.009524281999</v>
          </cell>
          <cell r="AW377">
            <v>22779.521595732</v>
          </cell>
          <cell r="AX377">
            <v>24306.901907232001</v>
          </cell>
          <cell r="AY377">
            <v>25230.388444444001</v>
          </cell>
          <cell r="AZ377">
            <v>23119.159133435001</v>
          </cell>
          <cell r="BA377">
            <v>19879.538956609998</v>
          </cell>
          <cell r="BB377">
            <v>16145.639665425</v>
          </cell>
          <cell r="BC377">
            <v>9940.2331355599999</v>
          </cell>
          <cell r="BD377">
            <v>7344.0275636509996</v>
          </cell>
          <cell r="BE377">
            <v>204559.16330043899</v>
          </cell>
          <cell r="BF377">
            <v>8599.9134487070005</v>
          </cell>
          <cell r="BG377">
            <v>11142.767703444</v>
          </cell>
          <cell r="BH377">
            <v>17112.757789824998</v>
          </cell>
          <cell r="BI377">
            <v>19331.400385104</v>
          </cell>
          <cell r="BJ377">
            <v>22722.385615965999</v>
          </cell>
          <cell r="BK377">
            <v>24245.934983563999</v>
          </cell>
          <cell r="BL377">
            <v>25167.104760941002</v>
          </cell>
          <cell r="BM377">
            <v>23061.171076768998</v>
          </cell>
          <cell r="BN377">
            <v>19829.676516313</v>
          </cell>
          <cell r="BO377">
            <v>16105.142900895</v>
          </cell>
          <cell r="BP377">
            <v>9915.300930374</v>
          </cell>
          <cell r="BQ377">
            <v>7325.6071885370002</v>
          </cell>
          <cell r="BR377">
            <v>204046.08530002504</v>
          </cell>
          <cell r="BS377">
            <v>8578.3430718849995</v>
          </cell>
          <cell r="BT377">
            <v>11114.819182634001</v>
          </cell>
          <cell r="BU377">
            <v>17069.835120385</v>
          </cell>
          <cell r="BV377">
            <v>19282.913282906</v>
          </cell>
          <cell r="BW377">
            <v>22665.392947026001</v>
          </cell>
          <cell r="BX377">
            <v>24185.120989476</v>
          </cell>
          <cell r="BY377">
            <v>25103.980479678001</v>
          </cell>
          <cell r="BZ377">
            <v>23003.328782805998</v>
          </cell>
          <cell r="CA377">
            <v>19779.939572376999</v>
          </cell>
          <cell r="CB377">
            <v>16064.747730810999</v>
          </cell>
          <cell r="CC377">
            <v>9890.4311489360007</v>
          </cell>
          <cell r="CD377">
            <v>7307.2329911050001</v>
          </cell>
          <cell r="CE377">
            <v>204241.52063806201</v>
          </cell>
          <cell r="CF377">
            <v>8556.826705382</v>
          </cell>
          <cell r="CG377">
            <v>11794.169666528</v>
          </cell>
          <cell r="CH377">
            <v>17027.020482960001</v>
          </cell>
          <cell r="CI377">
            <v>19234.547232155001</v>
          </cell>
          <cell r="CJ377">
            <v>22608.543273862</v>
          </cell>
          <cell r="CK377">
            <v>24124.459436527999</v>
          </cell>
          <cell r="CL377">
            <v>25041.013439541999</v>
          </cell>
          <cell r="CM377">
            <v>22945.631076587</v>
          </cell>
          <cell r="CN377">
            <v>19730.326649822</v>
          </cell>
          <cell r="CO377">
            <v>16024.453929989</v>
          </cell>
          <cell r="CP377">
            <v>9865.6238604099999</v>
          </cell>
          <cell r="CQ377">
            <v>7288.9048842969996</v>
          </cell>
          <cell r="CR377">
            <v>203023.78486355097</v>
          </cell>
          <cell r="CS377">
            <v>8535.3643743659995</v>
          </cell>
          <cell r="CT377">
            <v>11059.132470351</v>
          </cell>
          <cell r="CU377">
            <v>16984.312457522999</v>
          </cell>
          <cell r="CV377">
            <v>19186.302776700999</v>
          </cell>
          <cell r="CW377">
            <v>22551.836256033999</v>
          </cell>
          <cell r="CX377">
            <v>24063.950120297999</v>
          </cell>
          <cell r="CY377">
            <v>24978.205799265001</v>
          </cell>
          <cell r="CZ377">
            <v>22888.078843596999</v>
          </cell>
          <cell r="DA377">
            <v>19680.839192727999</v>
          </cell>
          <cell r="DB377">
            <v>15984.261110078</v>
          </cell>
          <cell r="DC377">
            <v>9840.8787665700002</v>
          </cell>
          <cell r="DD377">
            <v>7270.6226960399999</v>
          </cell>
          <cell r="DE377">
            <v>202514.56040042901</v>
          </cell>
          <cell r="DF377">
            <v>8513.955824441</v>
          </cell>
          <cell r="DG377">
            <v>11031.393756078</v>
          </cell>
          <cell r="DH377">
            <v>16941.712845147998</v>
          </cell>
          <cell r="DI377">
            <v>19138.179062903</v>
          </cell>
          <cell r="DJ377">
            <v>22495.271316831</v>
          </cell>
          <cell r="DK377">
            <v>24003.592582388999</v>
          </cell>
          <cell r="DL377">
            <v>24915.556278896998</v>
          </cell>
          <cell r="DM377">
            <v>22830.671248736999</v>
          </cell>
          <cell r="DN377">
            <v>19631.476194430001</v>
          </cell>
          <cell r="DO377">
            <v>15944.169170734</v>
          </cell>
          <cell r="DP377">
            <v>9816.1956799910004</v>
          </cell>
          <cell r="DQ377">
            <v>7252.38643985</v>
          </cell>
          <cell r="DR377">
            <v>202006.60606035197</v>
          </cell>
          <cell r="DS377">
            <v>8492.6010105500009</v>
          </cell>
          <cell r="DT377">
            <v>11003.724553344</v>
          </cell>
          <cell r="DU377">
            <v>16899.218740365999</v>
          </cell>
          <cell r="DV377">
            <v>19090.176882132</v>
          </cell>
          <cell r="DW377">
            <v>22438.848344562</v>
          </cell>
          <cell r="DX377">
            <v>23943.386202458001</v>
          </cell>
          <cell r="DY377">
            <v>24853.060990056001</v>
          </cell>
          <cell r="DZ377">
            <v>22773.40609389</v>
          </cell>
          <cell r="EA377">
            <v>19582.235014582999</v>
          </cell>
          <cell r="EB377">
            <v>15904.177773920999</v>
          </cell>
          <cell r="EC377">
            <v>9791.5745549189996</v>
          </cell>
          <cell r="ED377">
            <v>7234.1958995710002</v>
          </cell>
        </row>
        <row r="378">
          <cell r="C378" t="str">
            <v>Curtailment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Net Generation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7399.5671735870001</v>
          </cell>
          <cell r="R379">
            <v>206106.15186541798</v>
          </cell>
          <cell r="S379">
            <v>8664.9507665550009</v>
          </cell>
          <cell r="T379">
            <v>11227.035427598999</v>
          </cell>
          <cell r="U379">
            <v>17242.173108699</v>
          </cell>
          <cell r="V379">
            <v>19477.594964103999</v>
          </cell>
          <cell r="W379">
            <v>22894.224782843001</v>
          </cell>
          <cell r="X379">
            <v>24429.296097207</v>
          </cell>
          <cell r="Y379">
            <v>25357.432489645002</v>
          </cell>
          <cell r="Z379">
            <v>23235.572478006001</v>
          </cell>
          <cell r="AA379">
            <v>19979.639574681001</v>
          </cell>
          <cell r="AB379">
            <v>16226.938866500001</v>
          </cell>
          <cell r="AC379">
            <v>9990.2858589059997</v>
          </cell>
          <cell r="AD379">
            <v>7381.0074506729998</v>
          </cell>
          <cell r="AE379">
            <v>206303.56212962698</v>
          </cell>
          <cell r="AF379">
            <v>8643.2172438809994</v>
          </cell>
          <cell r="AG379">
            <v>11913.244659069</v>
          </cell>
          <cell r="AH379">
            <v>17198.926572916</v>
          </cell>
          <cell r="AI379">
            <v>19428.741294398002</v>
          </cell>
          <cell r="AJ379">
            <v>22836.801183054999</v>
          </cell>
          <cell r="AK379">
            <v>24368.022168420001</v>
          </cell>
          <cell r="AL379">
            <v>25293.830027914999</v>
          </cell>
          <cell r="AM379">
            <v>23177.292433720999</v>
          </cell>
          <cell r="AN379">
            <v>19929.525967859001</v>
          </cell>
          <cell r="AO379">
            <v>16186.238205015999</v>
          </cell>
          <cell r="AP379">
            <v>9965.2280802179994</v>
          </cell>
          <cell r="AQ379">
            <v>7362.4942931590003</v>
          </cell>
          <cell r="AR379">
            <v>205073.53277322202</v>
          </cell>
          <cell r="AS379">
            <v>8621.5381684090007</v>
          </cell>
          <cell r="AT379">
            <v>11170.786469466</v>
          </cell>
          <cell r="AU379">
            <v>17155.788208975999</v>
          </cell>
          <cell r="AV379">
            <v>19380.009524281999</v>
          </cell>
          <cell r="AW379">
            <v>22779.521595732</v>
          </cell>
          <cell r="AX379">
            <v>24306.901907232001</v>
          </cell>
          <cell r="AY379">
            <v>25230.388444444001</v>
          </cell>
          <cell r="AZ379">
            <v>23119.159133435001</v>
          </cell>
          <cell r="BA379">
            <v>19879.538956609998</v>
          </cell>
          <cell r="BB379">
            <v>16145.639665425</v>
          </cell>
          <cell r="BC379">
            <v>9940.2331355599999</v>
          </cell>
          <cell r="BD379">
            <v>7344.0275636509996</v>
          </cell>
          <cell r="BE379">
            <v>204559.16330043899</v>
          </cell>
          <cell r="BF379">
            <v>8599.9134487070005</v>
          </cell>
          <cell r="BG379">
            <v>11142.767703444</v>
          </cell>
          <cell r="BH379">
            <v>17112.757789824998</v>
          </cell>
          <cell r="BI379">
            <v>19331.400385104</v>
          </cell>
          <cell r="BJ379">
            <v>22722.385615965999</v>
          </cell>
          <cell r="BK379">
            <v>24245.934983563999</v>
          </cell>
          <cell r="BL379">
            <v>25167.104760941002</v>
          </cell>
          <cell r="BM379">
            <v>23061.171076768998</v>
          </cell>
          <cell r="BN379">
            <v>19829.676516313</v>
          </cell>
          <cell r="BO379">
            <v>16105.142900895</v>
          </cell>
          <cell r="BP379">
            <v>9915.300930374</v>
          </cell>
          <cell r="BQ379">
            <v>7325.6071885370002</v>
          </cell>
          <cell r="BR379">
            <v>204046.08530002504</v>
          </cell>
          <cell r="BS379">
            <v>8578.3430718849995</v>
          </cell>
          <cell r="BT379">
            <v>11114.819182634001</v>
          </cell>
          <cell r="BU379">
            <v>17069.835120385</v>
          </cell>
          <cell r="BV379">
            <v>19282.913282906</v>
          </cell>
          <cell r="BW379">
            <v>22665.392947026001</v>
          </cell>
          <cell r="BX379">
            <v>24185.120989476</v>
          </cell>
          <cell r="BY379">
            <v>25103.980479678001</v>
          </cell>
          <cell r="BZ379">
            <v>23003.328782805998</v>
          </cell>
          <cell r="CA379">
            <v>19779.939572376999</v>
          </cell>
          <cell r="CB379">
            <v>16064.747730810999</v>
          </cell>
          <cell r="CC379">
            <v>9890.4311489360007</v>
          </cell>
          <cell r="CD379">
            <v>7307.2329911050001</v>
          </cell>
          <cell r="CE379">
            <v>204241.52063806201</v>
          </cell>
          <cell r="CF379">
            <v>8556.826705382</v>
          </cell>
          <cell r="CG379">
            <v>11794.169666528</v>
          </cell>
          <cell r="CH379">
            <v>17027.020482960001</v>
          </cell>
          <cell r="CI379">
            <v>19234.547232155001</v>
          </cell>
          <cell r="CJ379">
            <v>22608.543273862</v>
          </cell>
          <cell r="CK379">
            <v>24124.459436527999</v>
          </cell>
          <cell r="CL379">
            <v>25041.013439541999</v>
          </cell>
          <cell r="CM379">
            <v>22945.631076587</v>
          </cell>
          <cell r="CN379">
            <v>19730.326649822</v>
          </cell>
          <cell r="CO379">
            <v>16024.453929989</v>
          </cell>
          <cell r="CP379">
            <v>9865.6238604099999</v>
          </cell>
          <cell r="CQ379">
            <v>7288.9048842969996</v>
          </cell>
          <cell r="CR379">
            <v>203023.78486355097</v>
          </cell>
          <cell r="CS379">
            <v>8535.3643743659995</v>
          </cell>
          <cell r="CT379">
            <v>11059.132470351</v>
          </cell>
          <cell r="CU379">
            <v>16984.312457522999</v>
          </cell>
          <cell r="CV379">
            <v>19186.302776700999</v>
          </cell>
          <cell r="CW379">
            <v>22551.836256033999</v>
          </cell>
          <cell r="CX379">
            <v>24063.950120297999</v>
          </cell>
          <cell r="CY379">
            <v>24978.205799265001</v>
          </cell>
          <cell r="CZ379">
            <v>22888.078843596999</v>
          </cell>
          <cell r="DA379">
            <v>19680.839192727999</v>
          </cell>
          <cell r="DB379">
            <v>15984.261110078</v>
          </cell>
          <cell r="DC379">
            <v>9840.8787665700002</v>
          </cell>
          <cell r="DD379">
            <v>7270.6226960399999</v>
          </cell>
          <cell r="DE379">
            <v>202514.56040042901</v>
          </cell>
          <cell r="DF379">
            <v>8513.955824441</v>
          </cell>
          <cell r="DG379">
            <v>11031.393756078</v>
          </cell>
          <cell r="DH379">
            <v>16941.712845147998</v>
          </cell>
          <cell r="DI379">
            <v>19138.179062903</v>
          </cell>
          <cell r="DJ379">
            <v>22495.271316831</v>
          </cell>
          <cell r="DK379">
            <v>24003.592582388999</v>
          </cell>
          <cell r="DL379">
            <v>24915.556278896998</v>
          </cell>
          <cell r="DM379">
            <v>22830.671248736999</v>
          </cell>
          <cell r="DN379">
            <v>19631.476194430001</v>
          </cell>
          <cell r="DO379">
            <v>15944.169170734</v>
          </cell>
          <cell r="DP379">
            <v>9816.1956799910004</v>
          </cell>
          <cell r="DQ379">
            <v>7252.38643985</v>
          </cell>
          <cell r="DR379">
            <v>202006.60606035197</v>
          </cell>
          <cell r="DS379">
            <v>8492.6010105500009</v>
          </cell>
          <cell r="DT379">
            <v>11003.724553344</v>
          </cell>
          <cell r="DU379">
            <v>16899.218740365999</v>
          </cell>
          <cell r="DV379">
            <v>19090.176882132</v>
          </cell>
          <cell r="DW379">
            <v>22438.848344562</v>
          </cell>
          <cell r="DX379">
            <v>23943.386202458001</v>
          </cell>
          <cell r="DY379">
            <v>24853.060990056001</v>
          </cell>
          <cell r="DZ379">
            <v>22773.40609389</v>
          </cell>
          <cell r="EA379">
            <v>19582.235014582999</v>
          </cell>
          <cell r="EB379">
            <v>15904.177773920999</v>
          </cell>
          <cell r="EC379">
            <v>9791.5745549189996</v>
          </cell>
          <cell r="ED379">
            <v>7234.1958995710002</v>
          </cell>
        </row>
        <row r="381">
          <cell r="C381" t="str">
            <v>Potential QFs  -  Central Oregon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Potential QFs  -  West Main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Potential QFs  -  Walla Walla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Potential QFs  -  IPC West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Potential QFs  -  Clover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Potential QFs  -  PP-GC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Potential QFs  -  Utah North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Potential QFs  -  Utah South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Potential QFs  -  Trona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Potential QFs  -  Wyoming Northeast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2">
          <cell r="C392" t="str">
            <v>QF California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QF Idaho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QF Oregon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QF Utah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QF Washington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QF Wyoming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C399" t="str">
            <v>Biomass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Black Cap II Solar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Champlin Blue Mtn Wind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Chevron Wind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 xml:space="preserve">Douglas County Forest Products QF   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Evergreen BioPower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Everpower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First Wind QF Projects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Five Pine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Foote Creek II &amp; III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Kennecott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Latigo Wind Park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Sage I &amp; II Solar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Sage III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Boswell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Monticello Wind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Mountain Wind 1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Mountain Wind 2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North Point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Ochoco Solar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Orchard Wind Farm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Oregon Sch 37 QFs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Oregon Wind Farm QF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Pavant Solar QF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C423" t="str">
            <v>Pioneer Wind Park I QF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Power County North Wind QF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>Power County South Wind QF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Roseburg Dillard QF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>Sigurd Solar QF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Spanish Fork Wind 2 QF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>Sunnyside QF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Glen Canyon A &amp; B Solar QFs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Sweetwater Solar QF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C432" t="str">
            <v>Tesoro QF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Three Peaks Solar QF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Threemile Canyon Wind QF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US Magnesium QF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Utah Pavant Solar I &amp; II QF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Utah Red Hills Solar QF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Utah SunEdison Wind QF Projects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Utah Sch 37 Solar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7399.5671735869837</v>
          </cell>
          <cell r="R441">
            <v>206106.151865419</v>
          </cell>
          <cell r="S441">
            <v>8664.9507665549754</v>
          </cell>
          <cell r="T441">
            <v>11227.035427598981</v>
          </cell>
          <cell r="U441">
            <v>17242.173108698917</v>
          </cell>
          <cell r="V441">
            <v>19477.594964104006</v>
          </cell>
          <cell r="W441">
            <v>22894.224782843026</v>
          </cell>
          <cell r="X441">
            <v>24429.296097206883</v>
          </cell>
          <cell r="Y441">
            <v>25357.432489644969</v>
          </cell>
          <cell r="Z441">
            <v>23235.572478006012</v>
          </cell>
          <cell r="AA441">
            <v>19979.639574680943</v>
          </cell>
          <cell r="AB441">
            <v>16226.938866500044</v>
          </cell>
          <cell r="AC441">
            <v>9990.2858589059906</v>
          </cell>
          <cell r="AD441">
            <v>7381.0074506729725</v>
          </cell>
          <cell r="AE441">
            <v>206303.56212962698</v>
          </cell>
          <cell r="AF441">
            <v>8643.2172438809648</v>
          </cell>
          <cell r="AG441">
            <v>11913.244659068994</v>
          </cell>
          <cell r="AH441">
            <v>17198.926572915982</v>
          </cell>
          <cell r="AI441">
            <v>19428.741294397973</v>
          </cell>
          <cell r="AJ441">
            <v>22836.801183055039</v>
          </cell>
          <cell r="AK441">
            <v>24368.022168420022</v>
          </cell>
          <cell r="AL441">
            <v>25293.830027915072</v>
          </cell>
          <cell r="AM441">
            <v>23177.292433720781</v>
          </cell>
          <cell r="AN441">
            <v>19929.525967859197</v>
          </cell>
          <cell r="AO441">
            <v>16186.238205016009</v>
          </cell>
          <cell r="AP441">
            <v>9965.2280802179594</v>
          </cell>
          <cell r="AQ441">
            <v>7362.4942931589903</v>
          </cell>
          <cell r="AR441">
            <v>205073.53277322184</v>
          </cell>
          <cell r="AS441">
            <v>8621.5381684090244</v>
          </cell>
          <cell r="AT441">
            <v>11170.786469466053</v>
          </cell>
          <cell r="AU441">
            <v>17155.788208975922</v>
          </cell>
          <cell r="AV441">
            <v>19380.009524282068</v>
          </cell>
          <cell r="AW441">
            <v>22779.52159573196</v>
          </cell>
          <cell r="AX441">
            <v>24306.901907231892</v>
          </cell>
          <cell r="AY441">
            <v>25230.388444443932</v>
          </cell>
          <cell r="AZ441">
            <v>23119.159133434994</v>
          </cell>
          <cell r="BA441">
            <v>19879.53895661002</v>
          </cell>
          <cell r="BB441">
            <v>16145.63966542494</v>
          </cell>
          <cell r="BC441">
            <v>9940.2331355599454</v>
          </cell>
          <cell r="BD441">
            <v>7344.0275636509759</v>
          </cell>
          <cell r="BE441">
            <v>204559.16330043972</v>
          </cell>
          <cell r="BF441">
            <v>8599.9134487070842</v>
          </cell>
          <cell r="BG441">
            <v>11142.767703443998</v>
          </cell>
          <cell r="BH441">
            <v>17112.757789824973</v>
          </cell>
          <cell r="BI441">
            <v>19331.400385104003</v>
          </cell>
          <cell r="BJ441">
            <v>22722.385615966166</v>
          </cell>
          <cell r="BK441">
            <v>24245.934983563959</v>
          </cell>
          <cell r="BL441">
            <v>25167.104760940885</v>
          </cell>
          <cell r="BM441">
            <v>23061.171076769009</v>
          </cell>
          <cell r="BN441">
            <v>19829.676516313106</v>
          </cell>
          <cell r="BO441">
            <v>16105.142900895036</v>
          </cell>
          <cell r="BP441">
            <v>9915.3009303739527</v>
          </cell>
          <cell r="BQ441">
            <v>7325.6071885370184</v>
          </cell>
          <cell r="BR441">
            <v>204046.08530002646</v>
          </cell>
          <cell r="BS441">
            <v>8578.3430718849995</v>
          </cell>
          <cell r="BT441">
            <v>11114.819182634004</v>
          </cell>
          <cell r="BU441">
            <v>17069.835120384931</v>
          </cell>
          <cell r="BV441">
            <v>19282.913282905938</v>
          </cell>
          <cell r="BW441">
            <v>22665.392947025946</v>
          </cell>
          <cell r="BX441">
            <v>24185.120989475981</v>
          </cell>
          <cell r="BY441">
            <v>25103.980479678023</v>
          </cell>
          <cell r="BZ441">
            <v>23003.328782806173</v>
          </cell>
          <cell r="CA441">
            <v>19779.93957237713</v>
          </cell>
          <cell r="CB441">
            <v>16064.74773081101</v>
          </cell>
          <cell r="CC441">
            <v>9890.4311489359825</v>
          </cell>
          <cell r="CD441">
            <v>7307.232991105062</v>
          </cell>
          <cell r="CE441">
            <v>204241.52063806169</v>
          </cell>
          <cell r="CF441">
            <v>8556.8267053819727</v>
          </cell>
          <cell r="CG441">
            <v>11794.169666528003</v>
          </cell>
          <cell r="CH441">
            <v>17027.020482960157</v>
          </cell>
          <cell r="CI441">
            <v>19234.54723215499</v>
          </cell>
          <cell r="CJ441">
            <v>22608.543273861986</v>
          </cell>
          <cell r="CK441">
            <v>24124.459436528035</v>
          </cell>
          <cell r="CL441">
            <v>25041.013439541915</v>
          </cell>
          <cell r="CM441">
            <v>22945.631076587015</v>
          </cell>
          <cell r="CN441">
            <v>19730.326649821945</v>
          </cell>
          <cell r="CO441">
            <v>16024.453929989017</v>
          </cell>
          <cell r="CP441">
            <v>9865.623860409949</v>
          </cell>
          <cell r="CQ441">
            <v>7288.9048842969351</v>
          </cell>
          <cell r="CR441">
            <v>203023.78486355115</v>
          </cell>
          <cell r="CS441">
            <v>8535.3643743660068</v>
          </cell>
          <cell r="CT441">
            <v>11059.132470350945</v>
          </cell>
          <cell r="CU441">
            <v>16984.312457523076</v>
          </cell>
          <cell r="CV441">
            <v>19186.302776701166</v>
          </cell>
          <cell r="CW441">
            <v>22551.836256033974</v>
          </cell>
          <cell r="CX441">
            <v>24063.950120297959</v>
          </cell>
          <cell r="CY441">
            <v>24978.205799265066</v>
          </cell>
          <cell r="CZ441">
            <v>22888.07884359709</v>
          </cell>
          <cell r="DA441">
            <v>19680.839192728046</v>
          </cell>
          <cell r="DB441">
            <v>15984.261110077961</v>
          </cell>
          <cell r="DC441">
            <v>9840.8787665700074</v>
          </cell>
          <cell r="DD441">
            <v>7270.6226960399654</v>
          </cell>
          <cell r="DE441">
            <v>202514.56040042918</v>
          </cell>
          <cell r="DF441">
            <v>8513.9558244410437</v>
          </cell>
          <cell r="DG441">
            <v>11031.393756077974</v>
          </cell>
          <cell r="DH441">
            <v>16941.712845147937</v>
          </cell>
          <cell r="DI441">
            <v>19138.179062902927</v>
          </cell>
          <cell r="DJ441">
            <v>22495.271316831</v>
          </cell>
          <cell r="DK441">
            <v>24003.59258238913</v>
          </cell>
          <cell r="DL441">
            <v>24915.5562788971</v>
          </cell>
          <cell r="DM441">
            <v>22830.671248737024</v>
          </cell>
          <cell r="DN441">
            <v>19631.476194430026</v>
          </cell>
          <cell r="DO441">
            <v>15944.169170734007</v>
          </cell>
          <cell r="DP441">
            <v>9816.1956799909822</v>
          </cell>
          <cell r="DQ441">
            <v>7252.3864398499718</v>
          </cell>
          <cell r="DR441">
            <v>202006.60606035125</v>
          </cell>
          <cell r="DS441">
            <v>8492.6010105499881</v>
          </cell>
          <cell r="DT441">
            <v>11003.724553344073</v>
          </cell>
          <cell r="DU441">
            <v>16899.218740365992</v>
          </cell>
          <cell r="DV441">
            <v>19090.176882132073</v>
          </cell>
          <cell r="DW441">
            <v>22438.848344561993</v>
          </cell>
          <cell r="DX441">
            <v>23943.386202458059</v>
          </cell>
          <cell r="DY441">
            <v>24853.060990055907</v>
          </cell>
          <cell r="DZ441">
            <v>22773.406093889964</v>
          </cell>
          <cell r="EA441">
            <v>19582.235014582926</v>
          </cell>
          <cell r="EB441">
            <v>15904.177773920936</v>
          </cell>
          <cell r="EC441">
            <v>9791.5745549189742</v>
          </cell>
          <cell r="ED441">
            <v>7234.1958995710593</v>
          </cell>
        </row>
        <row r="444">
          <cell r="C444" t="str">
            <v xml:space="preserve">Douglas - Wells 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Grant Reasonable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 xml:space="preserve">Grant Surplus 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Grant - Wanapum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7399.5671735869837</v>
          </cell>
          <cell r="R451">
            <v>205735.36397902016</v>
          </cell>
          <cell r="S451">
            <v>8664.9507665549754</v>
          </cell>
          <cell r="T451">
            <v>11227.035427598981</v>
          </cell>
          <cell r="U451">
            <v>17242.173108698917</v>
          </cell>
          <cell r="V451">
            <v>19377.616447704146</v>
          </cell>
          <cell r="W451">
            <v>22894.224782843026</v>
          </cell>
          <cell r="X451">
            <v>24429.296097206883</v>
          </cell>
          <cell r="Y451">
            <v>25224.839112645015</v>
          </cell>
          <cell r="Z451">
            <v>23151.049641006044</v>
          </cell>
          <cell r="AA451">
            <v>19925.946418680833</v>
          </cell>
          <cell r="AB451">
            <v>16226.938866500044</v>
          </cell>
          <cell r="AC451">
            <v>9990.2858589059906</v>
          </cell>
          <cell r="AD451">
            <v>7381.0074506729725</v>
          </cell>
          <cell r="AE451">
            <v>206268.83736962732</v>
          </cell>
          <cell r="AF451">
            <v>8643.2172438809648</v>
          </cell>
          <cell r="AG451">
            <v>11913.244659068994</v>
          </cell>
          <cell r="AH451">
            <v>17198.926572915982</v>
          </cell>
          <cell r="AI451">
            <v>19428.741294397973</v>
          </cell>
          <cell r="AJ451">
            <v>22836.801183055039</v>
          </cell>
          <cell r="AK451">
            <v>24333.29740842001</v>
          </cell>
          <cell r="AL451">
            <v>25293.830027915072</v>
          </cell>
          <cell r="AM451">
            <v>23177.292433720781</v>
          </cell>
          <cell r="AN451">
            <v>19929.525967859197</v>
          </cell>
          <cell r="AO451">
            <v>16186.238205016009</v>
          </cell>
          <cell r="AP451">
            <v>9965.2280802179594</v>
          </cell>
          <cell r="AQ451">
            <v>7362.4942931589903</v>
          </cell>
          <cell r="AR451">
            <v>205072.97440992203</v>
          </cell>
          <cell r="AS451">
            <v>8621.5381684090244</v>
          </cell>
          <cell r="AT451">
            <v>11170.786469466053</v>
          </cell>
          <cell r="AU451">
            <v>17155.788208975922</v>
          </cell>
          <cell r="AV451">
            <v>19380.009524282068</v>
          </cell>
          <cell r="AW451">
            <v>22779.52159573196</v>
          </cell>
          <cell r="AX451">
            <v>24306.901907231892</v>
          </cell>
          <cell r="AY451">
            <v>25230.388444443932</v>
          </cell>
          <cell r="AZ451">
            <v>23118.600770135003</v>
          </cell>
          <cell r="BA451">
            <v>19879.53895661002</v>
          </cell>
          <cell r="BB451">
            <v>16145.63966542494</v>
          </cell>
          <cell r="BC451">
            <v>9940.2331355599454</v>
          </cell>
          <cell r="BD451">
            <v>7344.0275636509759</v>
          </cell>
          <cell r="BE451">
            <v>204484.9262724407</v>
          </cell>
          <cell r="BF451">
            <v>8599.9134487070842</v>
          </cell>
          <cell r="BG451">
            <v>11142.767703443998</v>
          </cell>
          <cell r="BH451">
            <v>17112.757789824973</v>
          </cell>
          <cell r="BI451">
            <v>19331.400385104003</v>
          </cell>
          <cell r="BJ451">
            <v>22722.385615966166</v>
          </cell>
          <cell r="BK451">
            <v>24218.826123564038</v>
          </cell>
          <cell r="BL451">
            <v>25167.104760940885</v>
          </cell>
          <cell r="BM451">
            <v>23061.171076769009</v>
          </cell>
          <cell r="BN451">
            <v>19782.548348313081</v>
          </cell>
          <cell r="BO451">
            <v>16105.142900895036</v>
          </cell>
          <cell r="BP451">
            <v>9915.3009303739527</v>
          </cell>
          <cell r="BQ451">
            <v>7325.6071885370184</v>
          </cell>
          <cell r="BR451">
            <v>203974.709667027</v>
          </cell>
          <cell r="BS451">
            <v>8578.3430718849995</v>
          </cell>
          <cell r="BT451">
            <v>11114.819182634004</v>
          </cell>
          <cell r="BU451">
            <v>17069.835120384931</v>
          </cell>
          <cell r="BV451">
            <v>19282.913282905938</v>
          </cell>
          <cell r="BW451">
            <v>22665.392947025946</v>
          </cell>
          <cell r="BX451">
            <v>24113.745356475934</v>
          </cell>
          <cell r="BY451">
            <v>25103.980479678023</v>
          </cell>
          <cell r="BZ451">
            <v>23003.328782806173</v>
          </cell>
          <cell r="CA451">
            <v>19779.93957237713</v>
          </cell>
          <cell r="CB451">
            <v>16064.74773081101</v>
          </cell>
          <cell r="CC451">
            <v>9890.4311489359825</v>
          </cell>
          <cell r="CD451">
            <v>7307.232991105062</v>
          </cell>
          <cell r="CE451">
            <v>203138.62720306125</v>
          </cell>
          <cell r="CF451">
            <v>8490.6635053819045</v>
          </cell>
          <cell r="CG451">
            <v>11746.478846527985</v>
          </cell>
          <cell r="CH451">
            <v>17011.62188896013</v>
          </cell>
          <cell r="CI451">
            <v>18745.237382155028</v>
          </cell>
          <cell r="CJ451">
            <v>22608.543273861986</v>
          </cell>
          <cell r="CK451">
            <v>24025.171193528106</v>
          </cell>
          <cell r="CL451">
            <v>24818.531590541825</v>
          </cell>
          <cell r="CM451">
            <v>22945.631076587015</v>
          </cell>
          <cell r="CN451">
            <v>19730.326649821945</v>
          </cell>
          <cell r="CO451">
            <v>15861.893050989136</v>
          </cell>
          <cell r="CP451">
            <v>9865.623860409949</v>
          </cell>
          <cell r="CQ451">
            <v>7288.9048842969351</v>
          </cell>
          <cell r="CR451">
            <v>201709.79970075283</v>
          </cell>
          <cell r="CS451">
            <v>8535.3643743660068</v>
          </cell>
          <cell r="CT451">
            <v>11059.132470350945</v>
          </cell>
          <cell r="CU451">
            <v>16669.22074752301</v>
          </cell>
          <cell r="CV451">
            <v>18951.732258701115</v>
          </cell>
          <cell r="CW451">
            <v>22551.836256033974</v>
          </cell>
          <cell r="CX451">
            <v>24063.950120297959</v>
          </cell>
          <cell r="CY451">
            <v>24507.881776465103</v>
          </cell>
          <cell r="CZ451">
            <v>22888.07884359709</v>
          </cell>
          <cell r="DA451">
            <v>19680.839192728046</v>
          </cell>
          <cell r="DB451">
            <v>15690.26219807798</v>
          </cell>
          <cell r="DC451">
            <v>9840.8787665700074</v>
          </cell>
          <cell r="DD451">
            <v>7270.6226960399654</v>
          </cell>
          <cell r="DE451">
            <v>202306.91720442753</v>
          </cell>
          <cell r="DF451">
            <v>8486.4162244410254</v>
          </cell>
          <cell r="DG451">
            <v>10936.462001077947</v>
          </cell>
          <cell r="DH451">
            <v>16941.712845147937</v>
          </cell>
          <cell r="DI451">
            <v>19138.179062902927</v>
          </cell>
          <cell r="DJ451">
            <v>22495.271316831</v>
          </cell>
          <cell r="DK451">
            <v>23918.420741389156</v>
          </cell>
          <cell r="DL451">
            <v>24915.5562788971</v>
          </cell>
          <cell r="DM451">
            <v>22830.671248737024</v>
          </cell>
          <cell r="DN451">
            <v>19631.476194430026</v>
          </cell>
          <cell r="DO451">
            <v>15944.169170734007</v>
          </cell>
          <cell r="DP451">
            <v>9816.1956799909822</v>
          </cell>
          <cell r="DQ451">
            <v>7252.3864398499718</v>
          </cell>
          <cell r="DR451">
            <v>202006.60606035125</v>
          </cell>
          <cell r="DS451">
            <v>8492.6010105499881</v>
          </cell>
          <cell r="DT451">
            <v>11003.724553344073</v>
          </cell>
          <cell r="DU451">
            <v>16899.218740365992</v>
          </cell>
          <cell r="DV451">
            <v>19090.176882132073</v>
          </cell>
          <cell r="DW451">
            <v>22438.848344561993</v>
          </cell>
          <cell r="DX451">
            <v>23943.386202458059</v>
          </cell>
          <cell r="DY451">
            <v>24853.060990055907</v>
          </cell>
          <cell r="DZ451">
            <v>22773.406093889964</v>
          </cell>
          <cell r="EA451">
            <v>19582.235014582926</v>
          </cell>
          <cell r="EB451">
            <v>15904.177773920936</v>
          </cell>
          <cell r="EC451">
            <v>9791.5745549189742</v>
          </cell>
          <cell r="ED451">
            <v>7234.1958995710593</v>
          </cell>
        </row>
        <row r="454">
          <cell r="C454" t="str">
            <v>APS Exchange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BPA FC II Wind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BPA FC IV Wind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BPA Exchange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BPA So. Idaho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C459" t="str">
            <v>Cowlitz Swift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C460" t="str">
            <v>EWEB FC I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C461" t="str">
            <v>PSCo Exchange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PSCO FC III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C463" t="str">
            <v>Redding Exchange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SCL State Line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9">
          <cell r="C469" t="str">
            <v>COB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C470" t="str">
            <v>Four Corners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C471" t="str">
            <v>Mid Columbia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Mona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Palo Verde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SP15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C475" t="str">
            <v>STF Index Trades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80">
          <cell r="C480" t="str">
            <v>COB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-140.78700000000026</v>
          </cell>
          <cell r="R480">
            <v>-3164.2055199999886</v>
          </cell>
          <cell r="S480">
            <v>0</v>
          </cell>
          <cell r="T480">
            <v>0</v>
          </cell>
          <cell r="U480">
            <v>-380.31039999999848</v>
          </cell>
          <cell r="V480">
            <v>-833.59215999999833</v>
          </cell>
          <cell r="W480">
            <v>-222.31540000000132</v>
          </cell>
          <cell r="X480">
            <v>0</v>
          </cell>
          <cell r="Y480">
            <v>-470.02249999999913</v>
          </cell>
          <cell r="Z480">
            <v>-136.96460000000002</v>
          </cell>
          <cell r="AA480">
            <v>-522.585790000001</v>
          </cell>
          <cell r="AB480">
            <v>-71.850070000000414</v>
          </cell>
          <cell r="AC480">
            <v>-28.141999999999825</v>
          </cell>
          <cell r="AD480">
            <v>-498.42259999999806</v>
          </cell>
          <cell r="AE480">
            <v>-8415.2915399998892</v>
          </cell>
          <cell r="AF480">
            <v>-149.67990000000282</v>
          </cell>
          <cell r="AG480">
            <v>-469.48579999998765</v>
          </cell>
          <cell r="AH480">
            <v>-2163.6431000000011</v>
          </cell>
          <cell r="AI480">
            <v>-1718.5423000000155</v>
          </cell>
          <cell r="AJ480">
            <v>-1350.5590000000084</v>
          </cell>
          <cell r="AK480">
            <v>-519.5076799999988</v>
          </cell>
          <cell r="AL480">
            <v>-616.95550000000003</v>
          </cell>
          <cell r="AM480">
            <v>-194.7221999999997</v>
          </cell>
          <cell r="AN480">
            <v>-788.28840000000491</v>
          </cell>
          <cell r="AO480">
            <v>-86.640959999998813</v>
          </cell>
          <cell r="AP480">
            <v>-38.872999999999593</v>
          </cell>
          <cell r="AQ480">
            <v>-318.39370000000781</v>
          </cell>
          <cell r="AR480">
            <v>-8184.8033199999481</v>
          </cell>
          <cell r="AS480">
            <v>-178.33849999999802</v>
          </cell>
          <cell r="AT480">
            <v>-395.86830000000191</v>
          </cell>
          <cell r="AU480">
            <v>-1718.3526999999885</v>
          </cell>
          <cell r="AV480">
            <v>-1983.8110000000161</v>
          </cell>
          <cell r="AW480">
            <v>-1577.9199999999837</v>
          </cell>
          <cell r="AX480">
            <v>-428.67659999999978</v>
          </cell>
          <cell r="AY480">
            <v>-380.1916999999994</v>
          </cell>
          <cell r="AZ480">
            <v>-333.10190000000057</v>
          </cell>
          <cell r="BA480">
            <v>-738.95272000000114</v>
          </cell>
          <cell r="BB480">
            <v>-183.80190000000221</v>
          </cell>
          <cell r="BC480">
            <v>-25.139000000001033</v>
          </cell>
          <cell r="BD480">
            <v>-240.64899999999761</v>
          </cell>
          <cell r="BE480">
            <v>-7631.7386999999871</v>
          </cell>
          <cell r="BF480">
            <v>-66.502899999999499</v>
          </cell>
          <cell r="BG480">
            <v>-414.95189999999275</v>
          </cell>
          <cell r="BH480">
            <v>-1124.4296000000031</v>
          </cell>
          <cell r="BI480">
            <v>-1375.4565000000002</v>
          </cell>
          <cell r="BJ480">
            <v>-2062.1870000000054</v>
          </cell>
          <cell r="BK480">
            <v>-696.97900000000027</v>
          </cell>
          <cell r="BL480">
            <v>-416.8086000000003</v>
          </cell>
          <cell r="BM480">
            <v>-359.40779999999995</v>
          </cell>
          <cell r="BN480">
            <v>-702.00590000000375</v>
          </cell>
          <cell r="BO480">
            <v>-214.68649999999616</v>
          </cell>
          <cell r="BP480">
            <v>-5.4700000000011642</v>
          </cell>
          <cell r="BQ480">
            <v>-192.85299999999552</v>
          </cell>
          <cell r="BR480">
            <v>-7802.372199999867</v>
          </cell>
          <cell r="BS480">
            <v>-164.44010000000344</v>
          </cell>
          <cell r="BT480">
            <v>-303.56199999999808</v>
          </cell>
          <cell r="BU480">
            <v>-1746.0369999999966</v>
          </cell>
          <cell r="BV480">
            <v>-1541.8523999999888</v>
          </cell>
          <cell r="BW480">
            <v>-1182.4870000000228</v>
          </cell>
          <cell r="BX480">
            <v>-419.49350000000049</v>
          </cell>
          <cell r="BY480">
            <v>-829.98549999999886</v>
          </cell>
          <cell r="BZ480">
            <v>-296.39019999999937</v>
          </cell>
          <cell r="CA480">
            <v>-803.23549999999886</v>
          </cell>
          <cell r="CB480">
            <v>-198.44629999999961</v>
          </cell>
          <cell r="CC480">
            <v>-37.405399999999645</v>
          </cell>
          <cell r="CD480">
            <v>-279.03730000001087</v>
          </cell>
          <cell r="CE480">
            <v>-8993.4639000000898</v>
          </cell>
          <cell r="CF480">
            <v>-82.470299999999042</v>
          </cell>
          <cell r="CG480">
            <v>-288.06419999999343</v>
          </cell>
          <cell r="CH480">
            <v>-1674.1160000000091</v>
          </cell>
          <cell r="CI480">
            <v>-1417.7559999999939</v>
          </cell>
          <cell r="CJ480">
            <v>-1457.2869999999821</v>
          </cell>
          <cell r="CK480">
            <v>-241.23070000000007</v>
          </cell>
          <cell r="CL480">
            <v>-1298.8889999999956</v>
          </cell>
          <cell r="CM480">
            <v>-757.90199999999822</v>
          </cell>
          <cell r="CN480">
            <v>-1033.0842000000048</v>
          </cell>
          <cell r="CO480">
            <v>-251.27360000000044</v>
          </cell>
          <cell r="CP480">
            <v>-36.880900000000111</v>
          </cell>
          <cell r="CQ480">
            <v>-454.51000000000931</v>
          </cell>
          <cell r="CR480">
            <v>-6076.8446599998279</v>
          </cell>
          <cell r="CS480">
            <v>-70.59690000000046</v>
          </cell>
          <cell r="CT480">
            <v>-200.68310000000201</v>
          </cell>
          <cell r="CU480">
            <v>-1574.0020000000077</v>
          </cell>
          <cell r="CV480">
            <v>-1622.3196999999927</v>
          </cell>
          <cell r="CW480">
            <v>-902.30100000000675</v>
          </cell>
          <cell r="CX480">
            <v>-563.89519999999902</v>
          </cell>
          <cell r="CY480">
            <v>2249.551999999996</v>
          </cell>
          <cell r="CZ480">
            <v>-1107.242000000002</v>
          </cell>
          <cell r="DA480">
            <v>-1560.271759999996</v>
          </cell>
          <cell r="DB480">
            <v>-78.794999999998254</v>
          </cell>
          <cell r="DC480">
            <v>-72.633999999998196</v>
          </cell>
          <cell r="DD480">
            <v>-573.6559999999954</v>
          </cell>
          <cell r="DE480">
            <v>-7149.9620699998923</v>
          </cell>
          <cell r="DF480">
            <v>-53.135399999999208</v>
          </cell>
          <cell r="DG480">
            <v>-424.12742999999318</v>
          </cell>
          <cell r="DH480">
            <v>-842.22099999999045</v>
          </cell>
          <cell r="DI480">
            <v>-1522.5224999999919</v>
          </cell>
          <cell r="DJ480">
            <v>-890.05300000001444</v>
          </cell>
          <cell r="DK480">
            <v>-542.04074000000037</v>
          </cell>
          <cell r="DL480">
            <v>-75.373099999998885</v>
          </cell>
          <cell r="DM480">
            <v>-1199.7330000000002</v>
          </cell>
          <cell r="DN480">
            <v>-518.36000000000058</v>
          </cell>
          <cell r="DO480">
            <v>-66.286000000000058</v>
          </cell>
          <cell r="DP480">
            <v>-173.50989999999729</v>
          </cell>
          <cell r="DQ480">
            <v>-842.59999999999127</v>
          </cell>
          <cell r="DR480">
            <v>-9140.0821900001029</v>
          </cell>
          <cell r="DS480">
            <v>-285.00629999999364</v>
          </cell>
          <cell r="DT480">
            <v>-369.41410000000178</v>
          </cell>
          <cell r="DU480">
            <v>-1509.2669999999925</v>
          </cell>
          <cell r="DV480">
            <v>-1291.4793000000063</v>
          </cell>
          <cell r="DW480">
            <v>-1551.859999999986</v>
          </cell>
          <cell r="DX480">
            <v>-523.36578999999983</v>
          </cell>
          <cell r="DY480">
            <v>-75.126499999998487</v>
          </cell>
          <cell r="DZ480">
            <v>-894.33699999999953</v>
          </cell>
          <cell r="EA480">
            <v>-1580.5199000000139</v>
          </cell>
          <cell r="EB480">
            <v>-146.19729999999981</v>
          </cell>
          <cell r="EC480">
            <v>-140.23100000000704</v>
          </cell>
          <cell r="ED480">
            <v>-773.2780000000057</v>
          </cell>
        </row>
        <row r="481">
          <cell r="C481" t="str">
            <v>Four Corners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-1209.2439999999988</v>
          </cell>
          <cell r="R481">
            <v>-15980.442433000077</v>
          </cell>
          <cell r="S481">
            <v>-1435.1549999999988</v>
          </cell>
          <cell r="T481">
            <v>-2258.3800000000047</v>
          </cell>
          <cell r="U481">
            <v>-1238.1499999999942</v>
          </cell>
          <cell r="V481">
            <v>-2670.570000000007</v>
          </cell>
          <cell r="W481">
            <v>-3171.5310000000027</v>
          </cell>
          <cell r="X481">
            <v>-686.09000000000015</v>
          </cell>
          <cell r="Y481">
            <v>-475.84619999999995</v>
          </cell>
          <cell r="Z481">
            <v>-0.56323299999999676</v>
          </cell>
          <cell r="AA481">
            <v>0</v>
          </cell>
          <cell r="AB481">
            <v>-1954.8870000000024</v>
          </cell>
          <cell r="AC481">
            <v>-1737.3600000000006</v>
          </cell>
          <cell r="AD481">
            <v>-351.90999999999985</v>
          </cell>
          <cell r="AE481">
            <v>-17019.920180000016</v>
          </cell>
          <cell r="AF481">
            <v>-295.30630000000019</v>
          </cell>
          <cell r="AG481">
            <v>-2298.4499999999971</v>
          </cell>
          <cell r="AH481">
            <v>-1504.304999999993</v>
          </cell>
          <cell r="AI481">
            <v>-3554.5199999999968</v>
          </cell>
          <cell r="AJ481">
            <v>-4595.2549999999974</v>
          </cell>
          <cell r="AK481">
            <v>-872.86800000000039</v>
          </cell>
          <cell r="AL481">
            <v>-105.93894</v>
          </cell>
          <cell r="AM481">
            <v>-132.84924000000001</v>
          </cell>
          <cell r="AN481">
            <v>-181.62069999999994</v>
          </cell>
          <cell r="AO481">
            <v>-897.57000000000153</v>
          </cell>
          <cell r="AP481">
            <v>-2004.7929999999978</v>
          </cell>
          <cell r="AQ481">
            <v>-576.44400000000132</v>
          </cell>
          <cell r="AR481">
            <v>-13387.392599999905</v>
          </cell>
          <cell r="AS481">
            <v>-241.22799999999916</v>
          </cell>
          <cell r="AT481">
            <v>-1915.6600000000035</v>
          </cell>
          <cell r="AU481">
            <v>-1591.9099999999889</v>
          </cell>
          <cell r="AV481">
            <v>-2112.5299999999988</v>
          </cell>
          <cell r="AW481">
            <v>-2695.6859999999979</v>
          </cell>
          <cell r="AX481">
            <v>-355.72060000000056</v>
          </cell>
          <cell r="AY481">
            <v>-136.12080000000014</v>
          </cell>
          <cell r="AZ481">
            <v>-124.07009999999991</v>
          </cell>
          <cell r="BA481">
            <v>-390.77310000000011</v>
          </cell>
          <cell r="BB481">
            <v>-2130.3270000000011</v>
          </cell>
          <cell r="BC481">
            <v>-1400.8640000000014</v>
          </cell>
          <cell r="BD481">
            <v>-292.5029999999997</v>
          </cell>
          <cell r="BE481">
            <v>-11950.410450000025</v>
          </cell>
          <cell r="BF481">
            <v>-204.45700000000033</v>
          </cell>
          <cell r="BG481">
            <v>-1639.2200000000012</v>
          </cell>
          <cell r="BH481">
            <v>-2300.0460000000021</v>
          </cell>
          <cell r="BI481">
            <v>-2073.7580000000016</v>
          </cell>
          <cell r="BJ481">
            <v>-2566.7360000000008</v>
          </cell>
          <cell r="BK481">
            <v>-499.80130000000008</v>
          </cell>
          <cell r="BL481">
            <v>-61.51909999999998</v>
          </cell>
          <cell r="BM481">
            <v>-66.738849999999957</v>
          </cell>
          <cell r="BN481">
            <v>-195.94280000000003</v>
          </cell>
          <cell r="BO481">
            <v>-1789.2669999999998</v>
          </cell>
          <cell r="BP481">
            <v>-333.86239999999998</v>
          </cell>
          <cell r="BQ481">
            <v>-219.0619999999999</v>
          </cell>
          <cell r="BR481">
            <v>-12466.700460000022</v>
          </cell>
          <cell r="BS481">
            <v>-214.78499999999985</v>
          </cell>
          <cell r="BT481">
            <v>-1575.2429999999949</v>
          </cell>
          <cell r="BU481">
            <v>-2335.2599999999948</v>
          </cell>
          <cell r="BV481">
            <v>-2640.773000000001</v>
          </cell>
          <cell r="BW481">
            <v>-2486.5060000000012</v>
          </cell>
          <cell r="BX481">
            <v>-159.06500000000051</v>
          </cell>
          <cell r="BY481">
            <v>-25.461599999999862</v>
          </cell>
          <cell r="BZ481">
            <v>-114.94676000000004</v>
          </cell>
          <cell r="CA481">
            <v>-70.866399999999885</v>
          </cell>
          <cell r="CB481">
            <v>-1783.7249999999985</v>
          </cell>
          <cell r="CC481">
            <v>-868.36359999999968</v>
          </cell>
          <cell r="CD481">
            <v>-191.70510000000013</v>
          </cell>
          <cell r="CE481">
            <v>-11822.992099999916</v>
          </cell>
          <cell r="CF481">
            <v>-131.05569999999989</v>
          </cell>
          <cell r="CG481">
            <v>-1337.9979999999996</v>
          </cell>
          <cell r="CH481">
            <v>-1204.2700000000041</v>
          </cell>
          <cell r="CI481">
            <v>-2372.2400000000052</v>
          </cell>
          <cell r="CJ481">
            <v>-2952.8529999999955</v>
          </cell>
          <cell r="CK481">
            <v>-508.88569999999982</v>
          </cell>
          <cell r="CL481">
            <v>-930.15899999999965</v>
          </cell>
          <cell r="CM481">
            <v>-253.68159999999989</v>
          </cell>
          <cell r="CN481">
            <v>-33.20010000000002</v>
          </cell>
          <cell r="CO481">
            <v>-1275.237000000001</v>
          </cell>
          <cell r="CP481">
            <v>-617.34799999999996</v>
          </cell>
          <cell r="CQ481">
            <v>-206.0639999999994</v>
          </cell>
          <cell r="CR481">
            <v>-16567.327099999995</v>
          </cell>
          <cell r="CS481">
            <v>-323.36099999999897</v>
          </cell>
          <cell r="CT481">
            <v>-2049.2580000000016</v>
          </cell>
          <cell r="CU481">
            <v>-1650.7440000000061</v>
          </cell>
          <cell r="CV481">
            <v>-2196.5800000000017</v>
          </cell>
          <cell r="CW481">
            <v>-4647.0099999999948</v>
          </cell>
          <cell r="CX481">
            <v>-495.46399999999994</v>
          </cell>
          <cell r="CY481">
            <v>-1156.7380000000012</v>
          </cell>
          <cell r="CZ481">
            <v>-1360.8230000000003</v>
          </cell>
          <cell r="DA481">
            <v>-111.74009999999976</v>
          </cell>
          <cell r="DB481">
            <v>-1274.4589999999989</v>
          </cell>
          <cell r="DC481">
            <v>-1214.9840000000004</v>
          </cell>
          <cell r="DD481">
            <v>-86.165999999999258</v>
          </cell>
          <cell r="DE481">
            <v>-18641.501700000023</v>
          </cell>
          <cell r="DF481">
            <v>-564.88700000000063</v>
          </cell>
          <cell r="DG481">
            <v>-1653.1899999999951</v>
          </cell>
          <cell r="DH481">
            <v>-1936.7400000000052</v>
          </cell>
          <cell r="DI481">
            <v>-2751.3000000000029</v>
          </cell>
          <cell r="DJ481">
            <v>-4583.1700000000128</v>
          </cell>
          <cell r="DK481">
            <v>-1297.0679999999993</v>
          </cell>
          <cell r="DL481">
            <v>462.9429999999993</v>
          </cell>
          <cell r="DM481">
            <v>-2260.0800000000017</v>
          </cell>
          <cell r="DN481">
            <v>-244.88169999999991</v>
          </cell>
          <cell r="DO481">
            <v>-2089.7299999999996</v>
          </cell>
          <cell r="DP481">
            <v>-1644.2720000000008</v>
          </cell>
          <cell r="DQ481">
            <v>-79.126000000000204</v>
          </cell>
          <cell r="DR481">
            <v>-15649.19299999997</v>
          </cell>
          <cell r="DS481">
            <v>-980.94399999999951</v>
          </cell>
          <cell r="DT481">
            <v>-947.05800000000454</v>
          </cell>
          <cell r="DU481">
            <v>-1720.8500000000058</v>
          </cell>
          <cell r="DV481">
            <v>-2815.1059999999998</v>
          </cell>
          <cell r="DW481">
            <v>-3478.8700000000099</v>
          </cell>
          <cell r="DX481">
            <v>-541.75849999999991</v>
          </cell>
          <cell r="DY481">
            <v>540.29000000000087</v>
          </cell>
          <cell r="DZ481">
            <v>-2429.2779999999984</v>
          </cell>
          <cell r="EA481">
            <v>-374.57549999999992</v>
          </cell>
          <cell r="EB481">
            <v>-1795.5210000000006</v>
          </cell>
          <cell r="EC481">
            <v>-1294.0879999999997</v>
          </cell>
          <cell r="ED481">
            <v>188.56600000000071</v>
          </cell>
        </row>
        <row r="482">
          <cell r="C482" t="str">
            <v>Mid Columbia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-187.52000000000407</v>
          </cell>
          <cell r="R482">
            <v>-41708.935999999521</v>
          </cell>
          <cell r="S482">
            <v>-121.76000000000931</v>
          </cell>
          <cell r="T482">
            <v>-300.25400000000081</v>
          </cell>
          <cell r="U482">
            <v>-5600.460000000021</v>
          </cell>
          <cell r="V482">
            <v>-7575.5499999999884</v>
          </cell>
          <cell r="W482">
            <v>-10472.51999999996</v>
          </cell>
          <cell r="X482">
            <v>-3782.8199999999924</v>
          </cell>
          <cell r="Y482">
            <v>-5982.7900000000081</v>
          </cell>
          <cell r="Z482">
            <v>-2649.1199999999953</v>
          </cell>
          <cell r="AA482">
            <v>-986.53199999999924</v>
          </cell>
          <cell r="AB482">
            <v>-1614.4800000000105</v>
          </cell>
          <cell r="AC482">
            <v>-977.92000000001281</v>
          </cell>
          <cell r="AD482">
            <v>-1644.7300000000105</v>
          </cell>
          <cell r="AE482">
            <v>-36673.955999999773</v>
          </cell>
          <cell r="AF482">
            <v>-1059.9100000000035</v>
          </cell>
          <cell r="AG482">
            <v>-650.86000000001513</v>
          </cell>
          <cell r="AH482">
            <v>-6221.4699999999721</v>
          </cell>
          <cell r="AI482">
            <v>-6767.3799999999464</v>
          </cell>
          <cell r="AJ482">
            <v>-5018.4499999999534</v>
          </cell>
          <cell r="AK482">
            <v>-3213.0600000000122</v>
          </cell>
          <cell r="AL482">
            <v>-6345.7099999999919</v>
          </cell>
          <cell r="AM482">
            <v>-3413.2600000000093</v>
          </cell>
          <cell r="AN482">
            <v>-3230.1499999999942</v>
          </cell>
          <cell r="AO482">
            <v>870.74400000000605</v>
          </cell>
          <cell r="AP482">
            <v>-1001.7800000000279</v>
          </cell>
          <cell r="AQ482">
            <v>-622.6699999999837</v>
          </cell>
          <cell r="AR482">
            <v>-35773.134000000544</v>
          </cell>
          <cell r="AS482">
            <v>-874.62999999997555</v>
          </cell>
          <cell r="AT482">
            <v>-1379.7200000000012</v>
          </cell>
          <cell r="AU482">
            <v>-5314.5</v>
          </cell>
          <cell r="AV482">
            <v>-8187</v>
          </cell>
          <cell r="AW482">
            <v>-4479.8499999999767</v>
          </cell>
          <cell r="AX482">
            <v>-2977.1739999999991</v>
          </cell>
          <cell r="AY482">
            <v>-2745.4700000000012</v>
          </cell>
          <cell r="AZ482">
            <v>-3439.9099999999889</v>
          </cell>
          <cell r="BA482">
            <v>-2349.5100000000093</v>
          </cell>
          <cell r="BB482">
            <v>-2561.75</v>
          </cell>
          <cell r="BC482">
            <v>-782.67000000001281</v>
          </cell>
          <cell r="BD482">
            <v>-680.95000000001164</v>
          </cell>
          <cell r="BE482">
            <v>-36044.351000000257</v>
          </cell>
          <cell r="BF482">
            <v>-575.48999999999069</v>
          </cell>
          <cell r="BG482">
            <v>-775.29000000000815</v>
          </cell>
          <cell r="BH482">
            <v>-3741.5999999999767</v>
          </cell>
          <cell r="BI482">
            <v>-8202.5400000000081</v>
          </cell>
          <cell r="BJ482">
            <v>-5135.4600000000792</v>
          </cell>
          <cell r="BK482">
            <v>-2652.1650000000081</v>
          </cell>
          <cell r="BL482">
            <v>-7960.9200000000128</v>
          </cell>
          <cell r="BM482">
            <v>-1291.3300000000017</v>
          </cell>
          <cell r="BN482">
            <v>-1616.1359999999986</v>
          </cell>
          <cell r="BO482">
            <v>-2436.1599999999744</v>
          </cell>
          <cell r="BP482">
            <v>-659.82000000000698</v>
          </cell>
          <cell r="BQ482">
            <v>-997.44000000000233</v>
          </cell>
          <cell r="BR482">
            <v>-39641.229999999981</v>
          </cell>
          <cell r="BS482">
            <v>-478.25</v>
          </cell>
          <cell r="BT482">
            <v>-543.23999999999069</v>
          </cell>
          <cell r="BU482">
            <v>-4134.5899999999674</v>
          </cell>
          <cell r="BV482">
            <v>-8922.0199999999604</v>
          </cell>
          <cell r="BW482">
            <v>-6144</v>
          </cell>
          <cell r="BX482">
            <v>-3725.2200000000012</v>
          </cell>
          <cell r="BY482">
            <v>-6254.6399999999849</v>
          </cell>
          <cell r="BZ482">
            <v>-3233.75</v>
          </cell>
          <cell r="CA482">
            <v>-1608.1600000000035</v>
          </cell>
          <cell r="CB482">
            <v>-2309.0899999999965</v>
          </cell>
          <cell r="CC482">
            <v>-919.5</v>
          </cell>
          <cell r="CD482">
            <v>-1368.7700000000186</v>
          </cell>
          <cell r="CE482">
            <v>-27230.425999999978</v>
          </cell>
          <cell r="CF482">
            <v>-684.79000000000815</v>
          </cell>
          <cell r="CG482">
            <v>-1011.9100000000035</v>
          </cell>
          <cell r="CH482">
            <v>-3919.9400000000023</v>
          </cell>
          <cell r="CI482">
            <v>-6641.1900000000023</v>
          </cell>
          <cell r="CJ482">
            <v>-4990.5999999999767</v>
          </cell>
          <cell r="CK482">
            <v>-2795.0800000000017</v>
          </cell>
          <cell r="CL482">
            <v>3831.5390000000043</v>
          </cell>
          <cell r="CM482">
            <v>-4642.2200000000012</v>
          </cell>
          <cell r="CN482">
            <v>-1583.0250000000087</v>
          </cell>
          <cell r="CO482">
            <v>-2385.7300000000105</v>
          </cell>
          <cell r="CP482">
            <v>-692.97999999998137</v>
          </cell>
          <cell r="CQ482">
            <v>-1714.5</v>
          </cell>
          <cell r="CR482">
            <v>-22487.835000000428</v>
          </cell>
          <cell r="CS482">
            <v>-935.63999999998487</v>
          </cell>
          <cell r="CT482">
            <v>-640.86000000001513</v>
          </cell>
          <cell r="CU482">
            <v>-4146.4100000000326</v>
          </cell>
          <cell r="CV482">
            <v>-5948.4400000000023</v>
          </cell>
          <cell r="CW482">
            <v>-3634.3499999999767</v>
          </cell>
          <cell r="CX482">
            <v>-3463.3699999999953</v>
          </cell>
          <cell r="CY482">
            <v>-1149.0100000000093</v>
          </cell>
          <cell r="CZ482">
            <v>-4776.6500000000233</v>
          </cell>
          <cell r="DA482">
            <v>-3091.695000000007</v>
          </cell>
          <cell r="DB482">
            <v>-1818.1900000000023</v>
          </cell>
          <cell r="DC482">
            <v>-2037.1600000000035</v>
          </cell>
          <cell r="DD482">
            <v>9153.9400000000023</v>
          </cell>
          <cell r="DE482">
            <v>-32469.789999999572</v>
          </cell>
          <cell r="DF482">
            <v>-1070.0599999999977</v>
          </cell>
          <cell r="DG482">
            <v>-847.86000000001513</v>
          </cell>
          <cell r="DH482">
            <v>-6130.1900000000023</v>
          </cell>
          <cell r="DI482">
            <v>-7544.6900000000023</v>
          </cell>
          <cell r="DJ482">
            <v>-4580.6899999999441</v>
          </cell>
          <cell r="DK482">
            <v>-3984.8399999999965</v>
          </cell>
          <cell r="DL482">
            <v>-1561.8099999999977</v>
          </cell>
          <cell r="DM482">
            <v>-4831.320000000007</v>
          </cell>
          <cell r="DN482">
            <v>-4622.609999999986</v>
          </cell>
          <cell r="DO482">
            <v>-2064.4800000000105</v>
          </cell>
          <cell r="DP482">
            <v>-2080.1899999999732</v>
          </cell>
          <cell r="DQ482">
            <v>6848.9499999999825</v>
          </cell>
          <cell r="DR482">
            <v>-33803.540000000503</v>
          </cell>
          <cell r="DS482">
            <v>-1258.8399999999674</v>
          </cell>
          <cell r="DT482">
            <v>-1088.5599999999977</v>
          </cell>
          <cell r="DU482">
            <v>-5623.039999999979</v>
          </cell>
          <cell r="DV482">
            <v>-7534.7200000000303</v>
          </cell>
          <cell r="DW482">
            <v>-3838</v>
          </cell>
          <cell r="DX482">
            <v>-3462.0899999999965</v>
          </cell>
          <cell r="DY482">
            <v>-1511.6999999999534</v>
          </cell>
          <cell r="DZ482">
            <v>-5604.4799999999814</v>
          </cell>
          <cell r="EA482">
            <v>-4226.0100000000093</v>
          </cell>
          <cell r="EB482">
            <v>-2318.6600000000035</v>
          </cell>
          <cell r="EC482">
            <v>-2239.6300000000047</v>
          </cell>
          <cell r="ED482">
            <v>4902.1899999999732</v>
          </cell>
        </row>
        <row r="483">
          <cell r="C483" t="str">
            <v>Mona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-0.5363999999999578</v>
          </cell>
          <cell r="R483">
            <v>-72.219947000000502</v>
          </cell>
          <cell r="S483">
            <v>-1.2000010000000003</v>
          </cell>
          <cell r="T483">
            <v>-1.1999999999999886</v>
          </cell>
          <cell r="U483">
            <v>0.48250000000007276</v>
          </cell>
          <cell r="V483">
            <v>-20.400000000000091</v>
          </cell>
          <cell r="W483">
            <v>-20.789719999999988</v>
          </cell>
          <cell r="X483">
            <v>-6.3127599999999973</v>
          </cell>
          <cell r="Y483">
            <v>-3</v>
          </cell>
          <cell r="Z483">
            <v>6</v>
          </cell>
          <cell r="AA483">
            <v>-21</v>
          </cell>
          <cell r="AB483">
            <v>4.0000000012696546E-5</v>
          </cell>
          <cell r="AC483">
            <v>-4.8000059999999962</v>
          </cell>
          <cell r="AD483">
            <v>0</v>
          </cell>
          <cell r="AE483">
            <v>-121.52919499999916</v>
          </cell>
          <cell r="AF483">
            <v>0</v>
          </cell>
          <cell r="AG483">
            <v>-1.1999999999999886</v>
          </cell>
          <cell r="AH483">
            <v>-37.929500000000189</v>
          </cell>
          <cell r="AI483">
            <v>-21.306460000000015</v>
          </cell>
          <cell r="AJ483">
            <v>-25.093260000000043</v>
          </cell>
          <cell r="AK483">
            <v>-3</v>
          </cell>
          <cell r="AL483">
            <v>-3</v>
          </cell>
          <cell r="AM483">
            <v>-6</v>
          </cell>
          <cell r="AN483">
            <v>-12</v>
          </cell>
          <cell r="AO483">
            <v>-5.9999900000000252</v>
          </cell>
          <cell r="AP483">
            <v>-4.7999839999999949</v>
          </cell>
          <cell r="AQ483">
            <v>-1.2000010000000003</v>
          </cell>
          <cell r="AR483">
            <v>-339.13698900000054</v>
          </cell>
          <cell r="AS483">
            <v>0</v>
          </cell>
          <cell r="AT483">
            <v>-5.9999799999999937</v>
          </cell>
          <cell r="AU483">
            <v>-248.59442000000013</v>
          </cell>
          <cell r="AV483">
            <v>-15.409970000000044</v>
          </cell>
          <cell r="AW483">
            <v>-5.5999699999999848</v>
          </cell>
          <cell r="AX483">
            <v>-19.994164999999981</v>
          </cell>
          <cell r="AY483">
            <v>-6</v>
          </cell>
          <cell r="AZ483">
            <v>0</v>
          </cell>
          <cell r="BA483">
            <v>-25.523801999999932</v>
          </cell>
          <cell r="BB483">
            <v>-9.6146800000000212</v>
          </cell>
          <cell r="BC483">
            <v>-2.4000019999999971</v>
          </cell>
          <cell r="BD483">
            <v>0</v>
          </cell>
          <cell r="BE483">
            <v>-398.39392700000099</v>
          </cell>
          <cell r="BF483">
            <v>-2.4000020000000006</v>
          </cell>
          <cell r="BG483">
            <v>-4.7999899999999798</v>
          </cell>
          <cell r="BH483">
            <v>-139.68730000000005</v>
          </cell>
          <cell r="BI483">
            <v>-84.953300000000127</v>
          </cell>
          <cell r="BJ483">
            <v>-7.4000299999999584</v>
          </cell>
          <cell r="BK483">
            <v>-13.199999999999989</v>
          </cell>
          <cell r="BL483">
            <v>-85</v>
          </cell>
          <cell r="BM483">
            <v>6</v>
          </cell>
          <cell r="BN483">
            <v>-29.538504999999986</v>
          </cell>
          <cell r="BO483">
            <v>-36.214800000000082</v>
          </cell>
          <cell r="BP483">
            <v>0</v>
          </cell>
          <cell r="BQ483">
            <v>-1.1999999999999886</v>
          </cell>
          <cell r="BR483">
            <v>-47.572616699999344</v>
          </cell>
          <cell r="BS483">
            <v>-2.4000010000000014</v>
          </cell>
          <cell r="BT483">
            <v>-14.356200000000001</v>
          </cell>
          <cell r="BU483">
            <v>182.17969999999968</v>
          </cell>
          <cell r="BV483">
            <v>-105.22260000000006</v>
          </cell>
          <cell r="BW483">
            <v>-46.778369999999995</v>
          </cell>
          <cell r="BX483">
            <v>-16.189999999999998</v>
          </cell>
          <cell r="BY483">
            <v>-3</v>
          </cell>
          <cell r="BZ483">
            <v>0</v>
          </cell>
          <cell r="CA483">
            <v>-13.037443999999937</v>
          </cell>
          <cell r="CB483">
            <v>-26.367700000000013</v>
          </cell>
          <cell r="CC483">
            <v>-1.2000007000000004</v>
          </cell>
          <cell r="CD483">
            <v>-1.2000010000000003</v>
          </cell>
          <cell r="CE483">
            <v>-422.43559900000218</v>
          </cell>
          <cell r="CF483">
            <v>0</v>
          </cell>
          <cell r="CG483">
            <v>-1.1999800000000391</v>
          </cell>
          <cell r="CH483">
            <v>-201.48359999999957</v>
          </cell>
          <cell r="CI483">
            <v>-113.74609999999984</v>
          </cell>
          <cell r="CJ483">
            <v>-17.012200000000007</v>
          </cell>
          <cell r="CK483">
            <v>-87.080000000000041</v>
          </cell>
          <cell r="CL483">
            <v>-13.592841000000021</v>
          </cell>
          <cell r="CM483">
            <v>40</v>
          </cell>
          <cell r="CN483">
            <v>-11.840874999999983</v>
          </cell>
          <cell r="CO483">
            <v>-12.879999999999995</v>
          </cell>
          <cell r="CP483">
            <v>-3.600003000000001</v>
          </cell>
          <cell r="CQ483">
            <v>0</v>
          </cell>
          <cell r="CR483">
            <v>-213.02423839999756</v>
          </cell>
          <cell r="CS483">
            <v>-1.2000000000000028</v>
          </cell>
          <cell r="CT483">
            <v>-1.2000400000000582</v>
          </cell>
          <cell r="CU483">
            <v>6.8804999999997563</v>
          </cell>
          <cell r="CV483">
            <v>-101.42043999999987</v>
          </cell>
          <cell r="CW483">
            <v>-22.891679999999724</v>
          </cell>
          <cell r="CX483">
            <v>-80.756649999999922</v>
          </cell>
          <cell r="CY483">
            <v>62.859349999999949</v>
          </cell>
          <cell r="CZ483">
            <v>-21.499120000000005</v>
          </cell>
          <cell r="DA483">
            <v>-13.400029999999902</v>
          </cell>
          <cell r="DB483">
            <v>-38.697577000000024</v>
          </cell>
          <cell r="DC483">
            <v>-1.6985513999999995</v>
          </cell>
          <cell r="DD483">
            <v>0</v>
          </cell>
          <cell r="DE483">
            <v>-743.11486200000036</v>
          </cell>
          <cell r="DF483">
            <v>-0.5</v>
          </cell>
          <cell r="DG483">
            <v>-4.3000000000000682</v>
          </cell>
          <cell r="DH483">
            <v>-146.25557000000026</v>
          </cell>
          <cell r="DI483">
            <v>-100.03765000000021</v>
          </cell>
          <cell r="DJ483">
            <v>-19.738310000000183</v>
          </cell>
          <cell r="DK483">
            <v>-299.92876000000001</v>
          </cell>
          <cell r="DL483">
            <v>-53.524670000000015</v>
          </cell>
          <cell r="DM483">
            <v>-46.119120000000066</v>
          </cell>
          <cell r="DN483">
            <v>-7.8336700000000974</v>
          </cell>
          <cell r="DO483">
            <v>-62.477109999999925</v>
          </cell>
          <cell r="DP483">
            <v>-2.4000020000000006</v>
          </cell>
          <cell r="DQ483">
            <v>0</v>
          </cell>
          <cell r="DR483">
            <v>-865.10050000000774</v>
          </cell>
          <cell r="DS483">
            <v>-87.137029999999982</v>
          </cell>
          <cell r="DT483">
            <v>-76.94609999999966</v>
          </cell>
          <cell r="DU483">
            <v>-59.297700000000077</v>
          </cell>
          <cell r="DV483">
            <v>-103.91439999999966</v>
          </cell>
          <cell r="DW483">
            <v>-167.64990000000034</v>
          </cell>
          <cell r="DX483">
            <v>-86.867320000000063</v>
          </cell>
          <cell r="DY483">
            <v>98.178639999999859</v>
          </cell>
          <cell r="DZ483">
            <v>-201.55204999999978</v>
          </cell>
          <cell r="EA483">
            <v>-60.66760000000022</v>
          </cell>
          <cell r="EB483">
            <v>-58.176699999999983</v>
          </cell>
          <cell r="EC483">
            <v>-54.661200000000008</v>
          </cell>
          <cell r="ED483">
            <v>-6.4091399999999794</v>
          </cell>
        </row>
        <row r="484">
          <cell r="C484" t="str">
            <v>Palo Verde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C485" t="str">
            <v>SP15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Emergency Purchases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-1538.0873999999603</v>
          </cell>
          <cell r="R488">
            <v>-60925.803899999708</v>
          </cell>
          <cell r="S488">
            <v>-1558.1150009999983</v>
          </cell>
          <cell r="T488">
            <v>-2559.8340000000026</v>
          </cell>
          <cell r="U488">
            <v>-7218.4379000000772</v>
          </cell>
          <cell r="V488">
            <v>-11100.112160000019</v>
          </cell>
          <cell r="W488">
            <v>-13887.156120000058</v>
          </cell>
          <cell r="X488">
            <v>-4475.2227599999896</v>
          </cell>
          <cell r="Y488">
            <v>-6931.6587000000291</v>
          </cell>
          <cell r="Z488">
            <v>-2780.6478329999954</v>
          </cell>
          <cell r="AA488">
            <v>-1530.1177900000039</v>
          </cell>
          <cell r="AB488">
            <v>-3641.2170300000289</v>
          </cell>
          <cell r="AC488">
            <v>-2748.2220060000254</v>
          </cell>
          <cell r="AD488">
            <v>-2495.0626000000047</v>
          </cell>
          <cell r="AE488">
            <v>-62230.696915000211</v>
          </cell>
          <cell r="AF488">
            <v>-1504.8961999999883</v>
          </cell>
          <cell r="AG488">
            <v>-3419.9957999999751</v>
          </cell>
          <cell r="AH488">
            <v>-9927.3475999999791</v>
          </cell>
          <cell r="AI488">
            <v>-12061.748759999929</v>
          </cell>
          <cell r="AJ488">
            <v>-10989.357259999961</v>
          </cell>
          <cell r="AK488">
            <v>-4608.4356800000241</v>
          </cell>
          <cell r="AL488">
            <v>-7071.6044399999955</v>
          </cell>
          <cell r="AM488">
            <v>-3746.831440000009</v>
          </cell>
          <cell r="AN488">
            <v>-4212.0590999999986</v>
          </cell>
          <cell r="AO488">
            <v>-119.46695000000182</v>
          </cell>
          <cell r="AP488">
            <v>-3050.2459840000083</v>
          </cell>
          <cell r="AQ488">
            <v>-1518.7077010000066</v>
          </cell>
          <cell r="AR488">
            <v>-57684.466909001116</v>
          </cell>
          <cell r="AS488">
            <v>-1294.1964999999909</v>
          </cell>
          <cell r="AT488">
            <v>-3697.2482799999998</v>
          </cell>
          <cell r="AU488">
            <v>-8873.357119999826</v>
          </cell>
          <cell r="AV488">
            <v>-12298.750969999994</v>
          </cell>
          <cell r="AW488">
            <v>-8759.0559699999867</v>
          </cell>
          <cell r="AX488">
            <v>-3781.5653649999877</v>
          </cell>
          <cell r="AY488">
            <v>-3267.7825000000012</v>
          </cell>
          <cell r="AZ488">
            <v>-3897.0819999999803</v>
          </cell>
          <cell r="BA488">
            <v>-3504.7596220000269</v>
          </cell>
          <cell r="BB488">
            <v>-4885.4935800000094</v>
          </cell>
          <cell r="BC488">
            <v>-2211.0730019999901</v>
          </cell>
          <cell r="BD488">
            <v>-1214.1019999999844</v>
          </cell>
          <cell r="BE488">
            <v>-56024.894077000208</v>
          </cell>
          <cell r="BF488">
            <v>-848.8499020000163</v>
          </cell>
          <cell r="BG488">
            <v>-2834.2618899999943</v>
          </cell>
          <cell r="BH488">
            <v>-7305.7628999999724</v>
          </cell>
          <cell r="BI488">
            <v>-11736.707799999975</v>
          </cell>
          <cell r="BJ488">
            <v>-9771.7830300000496</v>
          </cell>
          <cell r="BK488">
            <v>-3862.1453000000183</v>
          </cell>
          <cell r="BL488">
            <v>-8524.2477000000363</v>
          </cell>
          <cell r="BM488">
            <v>-1711.4766500000114</v>
          </cell>
          <cell r="BN488">
            <v>-2543.6232050000108</v>
          </cell>
          <cell r="BO488">
            <v>-4476.3282999999647</v>
          </cell>
          <cell r="BP488">
            <v>-999.15239999999176</v>
          </cell>
          <cell r="BQ488">
            <v>-1410.5550000000221</v>
          </cell>
          <cell r="BR488">
            <v>-59957.875276700128</v>
          </cell>
          <cell r="BS488">
            <v>-859.87510100001236</v>
          </cell>
          <cell r="BT488">
            <v>-2436.401199999993</v>
          </cell>
          <cell r="BU488">
            <v>-8033.7072999998927</v>
          </cell>
          <cell r="BV488">
            <v>-13209.867999999959</v>
          </cell>
          <cell r="BW488">
            <v>-9859.7713699999731</v>
          </cell>
          <cell r="BX488">
            <v>-4319.9685000000027</v>
          </cell>
          <cell r="BY488">
            <v>-7113.0870999999752</v>
          </cell>
          <cell r="BZ488">
            <v>-3645.0869600000005</v>
          </cell>
          <cell r="CA488">
            <v>-2495.2993439999991</v>
          </cell>
          <cell r="CB488">
            <v>-4317.6290000000154</v>
          </cell>
          <cell r="CC488">
            <v>-1826.4690006999881</v>
          </cell>
          <cell r="CD488">
            <v>-1840.7124010000261</v>
          </cell>
          <cell r="CE488">
            <v>-48469.317599000409</v>
          </cell>
          <cell r="CF488">
            <v>-898.31600000002072</v>
          </cell>
          <cell r="CG488">
            <v>-2639.1721799999941</v>
          </cell>
          <cell r="CH488">
            <v>-6999.8095999999205</v>
          </cell>
          <cell r="CI488">
            <v>-10544.932099999976</v>
          </cell>
          <cell r="CJ488">
            <v>-9417.7521999998717</v>
          </cell>
          <cell r="CK488">
            <v>-3632.2764000000025</v>
          </cell>
          <cell r="CL488">
            <v>1588.898159000033</v>
          </cell>
          <cell r="CM488">
            <v>-5613.8035999999847</v>
          </cell>
          <cell r="CN488">
            <v>-2661.150175000017</v>
          </cell>
          <cell r="CO488">
            <v>-3925.1205999999947</v>
          </cell>
          <cell r="CP488">
            <v>-1350.8089029999683</v>
          </cell>
          <cell r="CQ488">
            <v>-2375.0740000000224</v>
          </cell>
          <cell r="CR488">
            <v>-45345.030998400412</v>
          </cell>
          <cell r="CS488">
            <v>-1330.7978999999468</v>
          </cell>
          <cell r="CT488">
            <v>-2892.0011400000367</v>
          </cell>
          <cell r="CU488">
            <v>-7364.2754999999888</v>
          </cell>
          <cell r="CV488">
            <v>-9868.7601400000276</v>
          </cell>
          <cell r="CW488">
            <v>-9206.5526800001971</v>
          </cell>
          <cell r="CX488">
            <v>-4603.4858499999973</v>
          </cell>
          <cell r="CY488">
            <v>6.6633500000170898</v>
          </cell>
          <cell r="CZ488">
            <v>-7266.2141200000769</v>
          </cell>
          <cell r="DA488">
            <v>-4777.1068899999955</v>
          </cell>
          <cell r="DB488">
            <v>-3210.1415770000021</v>
          </cell>
          <cell r="DC488">
            <v>-3326.4765513999737</v>
          </cell>
          <cell r="DD488">
            <v>8494.1180000000168</v>
          </cell>
          <cell r="DE488">
            <v>-59004.36863199994</v>
          </cell>
          <cell r="DF488">
            <v>-1688.5823999999557</v>
          </cell>
          <cell r="DG488">
            <v>-2929.477429999999</v>
          </cell>
          <cell r="DH488">
            <v>-9055.4065699999919</v>
          </cell>
          <cell r="DI488">
            <v>-11918.550149999908</v>
          </cell>
          <cell r="DJ488">
            <v>-10073.65130999987</v>
          </cell>
          <cell r="DK488">
            <v>-6123.8775000000023</v>
          </cell>
          <cell r="DL488">
            <v>-1227.7647700000089</v>
          </cell>
          <cell r="DM488">
            <v>-8337.2521200000192</v>
          </cell>
          <cell r="DN488">
            <v>-5393.685369999992</v>
          </cell>
          <cell r="DO488">
            <v>-4282.9731099999917</v>
          </cell>
          <cell r="DP488">
            <v>-3900.3719020000426</v>
          </cell>
          <cell r="DQ488">
            <v>5927.2239999999874</v>
          </cell>
          <cell r="DR488">
            <v>-59457.9156900011</v>
          </cell>
          <cell r="DS488">
            <v>-2611.927330000035</v>
          </cell>
          <cell r="DT488">
            <v>-2481.9781999999832</v>
          </cell>
          <cell r="DU488">
            <v>-8912.454700000002</v>
          </cell>
          <cell r="DV488">
            <v>-11745.219700000132</v>
          </cell>
          <cell r="DW488">
            <v>-9036.3799000000581</v>
          </cell>
          <cell r="DX488">
            <v>-4614.0816100000229</v>
          </cell>
          <cell r="DY488">
            <v>-948.35785999998916</v>
          </cell>
          <cell r="DZ488">
            <v>-9129.6470499999705</v>
          </cell>
          <cell r="EA488">
            <v>-6241.7730000000447</v>
          </cell>
          <cell r="EB488">
            <v>-4318.5550000000221</v>
          </cell>
          <cell r="EC488">
            <v>-3728.6101999999955</v>
          </cell>
          <cell r="ED488">
            <v>4311.0688599999994</v>
          </cell>
        </row>
        <row r="490">
          <cell r="A490" t="str">
            <v xml:space="preserve">Total Purchased Power &amp; Net Interchange 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5861.4797735868488</v>
          </cell>
          <cell r="R490">
            <v>144809.56007901579</v>
          </cell>
          <cell r="S490">
            <v>7106.8357655550353</v>
          </cell>
          <cell r="T490">
            <v>8667.2014275989495</v>
          </cell>
          <cell r="U490">
            <v>10023.735208698781</v>
          </cell>
          <cell r="V490">
            <v>8277.5042877043597</v>
          </cell>
          <cell r="W490">
            <v>9007.0686628429685</v>
          </cell>
          <cell r="X490">
            <v>19954.07333720685</v>
          </cell>
          <cell r="Y490">
            <v>18293.180412644986</v>
          </cell>
          <cell r="Z490">
            <v>20370.401808005758</v>
          </cell>
          <cell r="AA490">
            <v>18395.828628680669</v>
          </cell>
          <cell r="AB490">
            <v>12585.72183649987</v>
          </cell>
          <cell r="AC490">
            <v>7242.0638529057615</v>
          </cell>
          <cell r="AD490">
            <v>4885.9448506727349</v>
          </cell>
          <cell r="AE490">
            <v>144038.14045462757</v>
          </cell>
          <cell r="AF490">
            <v>7138.3210438808892</v>
          </cell>
          <cell r="AG490">
            <v>8493.2488590690773</v>
          </cell>
          <cell r="AH490">
            <v>7271.5789729161188</v>
          </cell>
          <cell r="AI490">
            <v>7366.9925343978684</v>
          </cell>
          <cell r="AJ490">
            <v>11847.443923055194</v>
          </cell>
          <cell r="AK490">
            <v>19724.861728419783</v>
          </cell>
          <cell r="AL490">
            <v>18222.225587915163</v>
          </cell>
          <cell r="AM490">
            <v>19430.460993720684</v>
          </cell>
          <cell r="AN490">
            <v>15717.46686785901</v>
          </cell>
          <cell r="AO490">
            <v>16066.771255016094</v>
          </cell>
          <cell r="AP490">
            <v>6914.9820962180384</v>
          </cell>
          <cell r="AQ490">
            <v>5843.7865921589546</v>
          </cell>
          <cell r="AR490">
            <v>147388.50750092417</v>
          </cell>
          <cell r="AS490">
            <v>7327.3416684088297</v>
          </cell>
          <cell r="AT490">
            <v>7473.5381894661114</v>
          </cell>
          <cell r="AU490">
            <v>8282.4310889760964</v>
          </cell>
          <cell r="AV490">
            <v>7081.2585542821325</v>
          </cell>
          <cell r="AW490">
            <v>14020.465625732206</v>
          </cell>
          <cell r="AX490">
            <v>20525.336542231962</v>
          </cell>
          <cell r="AY490">
            <v>21962.60594444396</v>
          </cell>
          <cell r="AZ490">
            <v>19221.518770135008</v>
          </cell>
          <cell r="BA490">
            <v>16374.779334609862</v>
          </cell>
          <cell r="BB490">
            <v>11260.146085424814</v>
          </cell>
          <cell r="BC490">
            <v>7729.1601335599553</v>
          </cell>
          <cell r="BD490">
            <v>6129.9255636511371</v>
          </cell>
          <cell r="BE490">
            <v>148460.0321954377</v>
          </cell>
          <cell r="BF490">
            <v>7751.0635467071552</v>
          </cell>
          <cell r="BG490">
            <v>8308.5058134440333</v>
          </cell>
          <cell r="BH490">
            <v>9806.994889824884</v>
          </cell>
          <cell r="BI490">
            <v>7594.6925851039123</v>
          </cell>
          <cell r="BJ490">
            <v>12950.602585966699</v>
          </cell>
          <cell r="BK490">
            <v>20356.680823564064</v>
          </cell>
          <cell r="BL490">
            <v>16642.857060940471</v>
          </cell>
          <cell r="BM490">
            <v>21349.694426768925</v>
          </cell>
          <cell r="BN490">
            <v>17238.925143313129</v>
          </cell>
          <cell r="BO490">
            <v>11628.814600895159</v>
          </cell>
          <cell r="BP490">
            <v>8916.1485303740483</v>
          </cell>
          <cell r="BQ490">
            <v>5915.0521885370836</v>
          </cell>
          <cell r="BR490">
            <v>144016.83439032361</v>
          </cell>
          <cell r="BS490">
            <v>7718.4679708848707</v>
          </cell>
          <cell r="BT490">
            <v>8678.4179826339241</v>
          </cell>
          <cell r="BU490">
            <v>9036.1278203849215</v>
          </cell>
          <cell r="BV490">
            <v>6073.0452829059213</v>
          </cell>
          <cell r="BW490">
            <v>12805.621577025857</v>
          </cell>
          <cell r="BX490">
            <v>19793.776856475743</v>
          </cell>
          <cell r="BY490">
            <v>17990.893379678018</v>
          </cell>
          <cell r="BZ490">
            <v>19358.241822806187</v>
          </cell>
          <cell r="CA490">
            <v>17284.640228377189</v>
          </cell>
          <cell r="CB490">
            <v>11747.118730811169</v>
          </cell>
          <cell r="CC490">
            <v>8063.9621482361108</v>
          </cell>
          <cell r="CD490">
            <v>5466.520590105094</v>
          </cell>
          <cell r="CE490">
            <v>154669.30960406363</v>
          </cell>
          <cell r="CF490">
            <v>7592.3475053820293</v>
          </cell>
          <cell r="CG490">
            <v>9107.3066665278748</v>
          </cell>
          <cell r="CH490">
            <v>10011.812288960442</v>
          </cell>
          <cell r="CI490">
            <v>8200.3052821550518</v>
          </cell>
          <cell r="CJ490">
            <v>13190.791073861998</v>
          </cell>
          <cell r="CK490">
            <v>20392.894793528132</v>
          </cell>
          <cell r="CL490">
            <v>26407.429749541916</v>
          </cell>
          <cell r="CM490">
            <v>17331.827476587147</v>
          </cell>
          <cell r="CN490">
            <v>17069.176474821754</v>
          </cell>
          <cell r="CO490">
            <v>11936.772450989112</v>
          </cell>
          <cell r="CP490">
            <v>8514.8149574098643</v>
          </cell>
          <cell r="CQ490">
            <v>4913.8308842969127</v>
          </cell>
          <cell r="CR490">
            <v>156364.76870235056</v>
          </cell>
          <cell r="CS490">
            <v>7204.5664743660018</v>
          </cell>
          <cell r="CT490">
            <v>8167.1313303508796</v>
          </cell>
          <cell r="CU490">
            <v>9304.945247523021</v>
          </cell>
          <cell r="CV490">
            <v>9082.9721187008545</v>
          </cell>
          <cell r="CW490">
            <v>13345.283576034009</v>
          </cell>
          <cell r="CX490">
            <v>19460.464270297904</v>
          </cell>
          <cell r="CY490">
            <v>24514.545126464916</v>
          </cell>
          <cell r="CZ490">
            <v>15621.864723596722</v>
          </cell>
          <cell r="DA490">
            <v>14903.732302728109</v>
          </cell>
          <cell r="DB490">
            <v>12480.120621077949</v>
          </cell>
          <cell r="DC490">
            <v>6514.4022151702084</v>
          </cell>
          <cell r="DD490">
            <v>15764.740696039749</v>
          </cell>
          <cell r="DE490">
            <v>143302.54857242852</v>
          </cell>
          <cell r="DF490">
            <v>6797.8338244410697</v>
          </cell>
          <cell r="DG490">
            <v>8006.9845710780937</v>
          </cell>
          <cell r="DH490">
            <v>7886.3062751479447</v>
          </cell>
          <cell r="DI490">
            <v>7219.6289129029028</v>
          </cell>
          <cell r="DJ490">
            <v>12421.620006831363</v>
          </cell>
          <cell r="DK490">
            <v>17794.543241389329</v>
          </cell>
          <cell r="DL490">
            <v>23687.791508896975</v>
          </cell>
          <cell r="DM490">
            <v>14493.419128736947</v>
          </cell>
          <cell r="DN490">
            <v>14237.790824430063</v>
          </cell>
          <cell r="DO490">
            <v>11661.19606073387</v>
          </cell>
          <cell r="DP490">
            <v>5915.8237779908814</v>
          </cell>
          <cell r="DQ490">
            <v>13179.610439849785</v>
          </cell>
          <cell r="DR490">
            <v>142548.6903703548</v>
          </cell>
          <cell r="DS490">
            <v>5880.673680550186</v>
          </cell>
          <cell r="DT490">
            <v>8521.7463533442933</v>
          </cell>
          <cell r="DU490">
            <v>7986.764040366048</v>
          </cell>
          <cell r="DV490">
            <v>7344.9571821321733</v>
          </cell>
          <cell r="DW490">
            <v>13402.468444562051</v>
          </cell>
          <cell r="DX490">
            <v>19329.304592458066</v>
          </cell>
          <cell r="DY490">
            <v>23904.703130055917</v>
          </cell>
          <cell r="DZ490">
            <v>13643.759043890052</v>
          </cell>
          <cell r="EA490">
            <v>13340.462014582939</v>
          </cell>
          <cell r="EB490">
            <v>11585.622773921117</v>
          </cell>
          <cell r="EC490">
            <v>6062.964354918804</v>
          </cell>
          <cell r="ED490">
            <v>11545.264759571059</v>
          </cell>
        </row>
        <row r="492">
          <cell r="A492" t="str">
            <v>Coal Generation</v>
          </cell>
        </row>
        <row r="493">
          <cell r="C493" t="str">
            <v>Cholla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Colstrip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-1008.9579619998112</v>
          </cell>
          <cell r="S494">
            <v>0</v>
          </cell>
          <cell r="T494">
            <v>0</v>
          </cell>
          <cell r="U494">
            <v>-76.078904000009061</v>
          </cell>
          <cell r="V494">
            <v>-289.17744500000845</v>
          </cell>
          <cell r="W494">
            <v>-138.12079300000187</v>
          </cell>
          <cell r="X494">
            <v>-148.61384999999427</v>
          </cell>
          <cell r="Y494">
            <v>-132.35250599999563</v>
          </cell>
          <cell r="Z494">
            <v>0</v>
          </cell>
          <cell r="AA494">
            <v>-59.900952999989386</v>
          </cell>
          <cell r="AB494">
            <v>-132.21936299999652</v>
          </cell>
          <cell r="AC494">
            <v>-32.494147999997949</v>
          </cell>
          <cell r="AD494">
            <v>0</v>
          </cell>
          <cell r="AE494">
            <v>-766.85040900018066</v>
          </cell>
          <cell r="AF494">
            <v>0</v>
          </cell>
          <cell r="AG494">
            <v>-102.51965600001859</v>
          </cell>
          <cell r="AH494">
            <v>-115.80710600002203</v>
          </cell>
          <cell r="AI494">
            <v>-85.523038000013912</v>
          </cell>
          <cell r="AJ494">
            <v>-224.01312200000393</v>
          </cell>
          <cell r="AK494">
            <v>-2.8530269999901066</v>
          </cell>
          <cell r="AL494">
            <v>0</v>
          </cell>
          <cell r="AM494">
            <v>-84.571341000002576</v>
          </cell>
          <cell r="AN494">
            <v>0</v>
          </cell>
          <cell r="AO494">
            <v>-151.56311899999855</v>
          </cell>
          <cell r="AP494">
            <v>0</v>
          </cell>
          <cell r="AQ494">
            <v>0</v>
          </cell>
          <cell r="AR494">
            <v>-1140.7139680001419</v>
          </cell>
          <cell r="AS494">
            <v>0</v>
          </cell>
          <cell r="AT494">
            <v>-156.85206999999355</v>
          </cell>
          <cell r="AU494">
            <v>-379.12822000001324</v>
          </cell>
          <cell r="AV494">
            <v>-22.80773999998928</v>
          </cell>
          <cell r="AW494">
            <v>-160.53043500000786</v>
          </cell>
          <cell r="AX494">
            <v>-90.142256000006455</v>
          </cell>
          <cell r="AY494">
            <v>-71.018430999989505</v>
          </cell>
          <cell r="AZ494">
            <v>-69.994072000001324</v>
          </cell>
          <cell r="BA494">
            <v>0</v>
          </cell>
          <cell r="BB494">
            <v>-90.429384999995818</v>
          </cell>
          <cell r="BC494">
            <v>-99.811358999999356</v>
          </cell>
          <cell r="BD494">
            <v>0</v>
          </cell>
          <cell r="BE494">
            <v>-780.86296300007962</v>
          </cell>
          <cell r="BF494">
            <v>0</v>
          </cell>
          <cell r="BG494">
            <v>-54</v>
          </cell>
          <cell r="BH494">
            <v>-125.35599500000535</v>
          </cell>
          <cell r="BI494">
            <v>-59.521163000012166</v>
          </cell>
          <cell r="BJ494">
            <v>-96.188460999997915</v>
          </cell>
          <cell r="BK494">
            <v>0</v>
          </cell>
          <cell r="BL494">
            <v>-76.985593999997946</v>
          </cell>
          <cell r="BM494">
            <v>0</v>
          </cell>
          <cell r="BN494">
            <v>-180.26937999999791</v>
          </cell>
          <cell r="BO494">
            <v>-163.96564000000944</v>
          </cell>
          <cell r="BP494">
            <v>-24.57673000000068</v>
          </cell>
          <cell r="BQ494">
            <v>0</v>
          </cell>
          <cell r="BR494">
            <v>-1032.9816540000029</v>
          </cell>
          <cell r="BS494">
            <v>0</v>
          </cell>
          <cell r="BT494">
            <v>0</v>
          </cell>
          <cell r="BU494">
            <v>-338.11584100000618</v>
          </cell>
          <cell r="BV494">
            <v>-125.52897499999381</v>
          </cell>
          <cell r="BW494">
            <v>-56.473179000000528</v>
          </cell>
          <cell r="BX494">
            <v>-56.197044999993523</v>
          </cell>
          <cell r="BY494">
            <v>-325.66210599998885</v>
          </cell>
          <cell r="BZ494">
            <v>0</v>
          </cell>
          <cell r="CA494">
            <v>-79.500144000005093</v>
          </cell>
          <cell r="CB494">
            <v>-51.504363999993075</v>
          </cell>
          <cell r="CC494">
            <v>0</v>
          </cell>
          <cell r="CD494">
            <v>0</v>
          </cell>
          <cell r="CE494">
            <v>-871.08535899990238</v>
          </cell>
          <cell r="CF494">
            <v>-132.63867200000095</v>
          </cell>
          <cell r="CG494">
            <v>-39.790450000000419</v>
          </cell>
          <cell r="CH494">
            <v>-246.94007100000454</v>
          </cell>
          <cell r="CI494">
            <v>-3.3765699999930803</v>
          </cell>
          <cell r="CJ494">
            <v>-22.856762999996135</v>
          </cell>
          <cell r="CK494">
            <v>-126.44274299999233</v>
          </cell>
          <cell r="CL494">
            <v>-189.76865500000713</v>
          </cell>
          <cell r="CM494">
            <v>0</v>
          </cell>
          <cell r="CN494">
            <v>0</v>
          </cell>
          <cell r="CO494">
            <v>-109.27143500000238</v>
          </cell>
          <cell r="CP494">
            <v>0</v>
          </cell>
          <cell r="CQ494">
            <v>0</v>
          </cell>
          <cell r="CR494">
            <v>-860.61618000012822</v>
          </cell>
          <cell r="CS494">
            <v>-36.720135000010487</v>
          </cell>
          <cell r="CT494">
            <v>0</v>
          </cell>
          <cell r="CU494">
            <v>-231.69534700000077</v>
          </cell>
          <cell r="CV494">
            <v>-1.4000000000087311</v>
          </cell>
          <cell r="CW494">
            <v>-77.218043000000762</v>
          </cell>
          <cell r="CX494">
            <v>-163.26716399998986</v>
          </cell>
          <cell r="CY494">
            <v>0</v>
          </cell>
          <cell r="CZ494">
            <v>-74.830319999993662</v>
          </cell>
          <cell r="DA494">
            <v>0</v>
          </cell>
          <cell r="DB494">
            <v>-275.48517100000754</v>
          </cell>
          <cell r="DC494">
            <v>0</v>
          </cell>
          <cell r="DD494">
            <v>0</v>
          </cell>
          <cell r="DE494">
            <v>-794.17436700011604</v>
          </cell>
          <cell r="DF494">
            <v>-70.082244999997783</v>
          </cell>
          <cell r="DG494">
            <v>-153.79002599998785</v>
          </cell>
          <cell r="DH494">
            <v>-102.09443399999873</v>
          </cell>
          <cell r="DI494">
            <v>-61.725244000015664</v>
          </cell>
          <cell r="DJ494">
            <v>-104.60475299999962</v>
          </cell>
          <cell r="DK494">
            <v>-120.12189000000944</v>
          </cell>
          <cell r="DL494">
            <v>-65.458273999989615</v>
          </cell>
          <cell r="DM494">
            <v>-31.215697999999975</v>
          </cell>
          <cell r="DN494">
            <v>-25.756240999995498</v>
          </cell>
          <cell r="DO494">
            <v>-13.715218000012101</v>
          </cell>
          <cell r="DP494">
            <v>-45.610344000015175</v>
          </cell>
          <cell r="DQ494">
            <v>0</v>
          </cell>
          <cell r="DR494">
            <v>-1129.9068349997979</v>
          </cell>
          <cell r="DS494">
            <v>0</v>
          </cell>
          <cell r="DT494">
            <v>-192.52287299999443</v>
          </cell>
          <cell r="DU494">
            <v>-231.83119799999986</v>
          </cell>
          <cell r="DV494">
            <v>-245.37240100000054</v>
          </cell>
          <cell r="DW494">
            <v>-75.044525000004796</v>
          </cell>
          <cell r="DX494">
            <v>-163.13580599999113</v>
          </cell>
          <cell r="DY494">
            <v>-34.24829299999692</v>
          </cell>
          <cell r="DZ494">
            <v>-69.495420999999624</v>
          </cell>
          <cell r="EA494">
            <v>0</v>
          </cell>
          <cell r="EB494">
            <v>-57.837402000004658</v>
          </cell>
          <cell r="EC494">
            <v>-60.418916000009631</v>
          </cell>
          <cell r="ED494">
            <v>0</v>
          </cell>
        </row>
        <row r="495">
          <cell r="C495" t="str">
            <v>Craig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-10.909197999993921</v>
          </cell>
          <cell r="R495">
            <v>-416.37042099994142</v>
          </cell>
          <cell r="S495">
            <v>0</v>
          </cell>
          <cell r="T495">
            <v>0</v>
          </cell>
          <cell r="U495">
            <v>-52.793080000003101</v>
          </cell>
          <cell r="V495">
            <v>-100.29204699999536</v>
          </cell>
          <cell r="W495">
            <v>0</v>
          </cell>
          <cell r="X495">
            <v>0</v>
          </cell>
          <cell r="Y495">
            <v>-27.885500000003958</v>
          </cell>
          <cell r="Z495">
            <v>-35.200000000004366</v>
          </cell>
          <cell r="AA495">
            <v>-130.34696799999801</v>
          </cell>
          <cell r="AB495">
            <v>-69.852826000002096</v>
          </cell>
          <cell r="AC495">
            <v>0</v>
          </cell>
          <cell r="AD495">
            <v>0</v>
          </cell>
          <cell r="AE495">
            <v>-13.01002500008326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-13.010025000010501</v>
          </cell>
          <cell r="AP495">
            <v>0</v>
          </cell>
          <cell r="AQ495">
            <v>0</v>
          </cell>
          <cell r="AR495">
            <v>-118.96765900007449</v>
          </cell>
          <cell r="AS495">
            <v>0</v>
          </cell>
          <cell r="AT495">
            <v>0</v>
          </cell>
          <cell r="AU495">
            <v>-29.967661999995471</v>
          </cell>
          <cell r="AV495">
            <v>0</v>
          </cell>
          <cell r="AW495">
            <v>0</v>
          </cell>
          <cell r="AX495">
            <v>-53.900000000001455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-35.099996999997529</v>
          </cell>
          <cell r="BD495">
            <v>0</v>
          </cell>
          <cell r="BE495">
            <v>-102.77941499999724</v>
          </cell>
          <cell r="BF495">
            <v>0</v>
          </cell>
          <cell r="BG495">
            <v>0</v>
          </cell>
          <cell r="BH495">
            <v>-22.173660000000382</v>
          </cell>
          <cell r="BI495">
            <v>0</v>
          </cell>
          <cell r="BJ495">
            <v>0</v>
          </cell>
          <cell r="BK495">
            <v>-43.533964999995078</v>
          </cell>
          <cell r="BL495">
            <v>0</v>
          </cell>
          <cell r="BM495">
            <v>0</v>
          </cell>
          <cell r="BN495">
            <v>-35.343712000001688</v>
          </cell>
          <cell r="BO495">
            <v>-1.7280780000000959</v>
          </cell>
          <cell r="BP495">
            <v>0</v>
          </cell>
          <cell r="BQ495">
            <v>0</v>
          </cell>
          <cell r="BR495">
            <v>-82.918770999996923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-50.624390999997559</v>
          </cell>
          <cell r="BY495">
            <v>-28.967969999997877</v>
          </cell>
          <cell r="BZ495">
            <v>0</v>
          </cell>
          <cell r="CA495">
            <v>-3.3264100000014878</v>
          </cell>
          <cell r="CB495">
            <v>0</v>
          </cell>
          <cell r="CC495">
            <v>0</v>
          </cell>
          <cell r="CD495">
            <v>0</v>
          </cell>
          <cell r="CE495">
            <v>-533.80053700006101</v>
          </cell>
          <cell r="CF495">
            <v>-51.309301000001142</v>
          </cell>
          <cell r="CG495">
            <v>-68.154334999999264</v>
          </cell>
          <cell r="CH495">
            <v>-173.53112500000134</v>
          </cell>
          <cell r="CI495">
            <v>0</v>
          </cell>
          <cell r="CJ495">
            <v>0</v>
          </cell>
          <cell r="CK495">
            <v>0</v>
          </cell>
          <cell r="CL495">
            <v>-86.700000000004366</v>
          </cell>
          <cell r="CM495">
            <v>0</v>
          </cell>
          <cell r="CN495">
            <v>0</v>
          </cell>
          <cell r="CO495">
            <v>-154.10577599999669</v>
          </cell>
          <cell r="CP495">
            <v>0</v>
          </cell>
          <cell r="CQ495">
            <v>0</v>
          </cell>
          <cell r="CR495">
            <v>-185.14266599994153</v>
          </cell>
          <cell r="CS495">
            <v>0</v>
          </cell>
          <cell r="CT495">
            <v>0</v>
          </cell>
          <cell r="CU495">
            <v>-105.39131300000008</v>
          </cell>
          <cell r="CV495">
            <v>-7.1798769999986689</v>
          </cell>
          <cell r="CW495">
            <v>0</v>
          </cell>
          <cell r="CX495">
            <v>-52.207749999994121</v>
          </cell>
          <cell r="CY495">
            <v>-0.3754449999978533</v>
          </cell>
          <cell r="CZ495">
            <v>0</v>
          </cell>
          <cell r="DA495">
            <v>0</v>
          </cell>
          <cell r="DB495">
            <v>-19.988281000005372</v>
          </cell>
          <cell r="DC495">
            <v>0</v>
          </cell>
          <cell r="DD495">
            <v>0</v>
          </cell>
          <cell r="DE495">
            <v>-154.2136729999911</v>
          </cell>
          <cell r="DF495">
            <v>-34.806131999997888</v>
          </cell>
          <cell r="DG495">
            <v>0</v>
          </cell>
          <cell r="DH495">
            <v>-12.247676999999385</v>
          </cell>
          <cell r="DI495">
            <v>0</v>
          </cell>
          <cell r="DJ495">
            <v>0</v>
          </cell>
          <cell r="DK495">
            <v>-27.19999999999709</v>
          </cell>
          <cell r="DL495">
            <v>0</v>
          </cell>
          <cell r="DM495">
            <v>0</v>
          </cell>
          <cell r="DN495">
            <v>0</v>
          </cell>
          <cell r="DO495">
            <v>-79.959864000004018</v>
          </cell>
          <cell r="DP495">
            <v>0</v>
          </cell>
          <cell r="DQ495">
            <v>0</v>
          </cell>
          <cell r="DR495">
            <v>-238.41139399993699</v>
          </cell>
          <cell r="DS495">
            <v>0</v>
          </cell>
          <cell r="DT495">
            <v>0</v>
          </cell>
          <cell r="DU495">
            <v>-145.50105800000165</v>
          </cell>
          <cell r="DV495">
            <v>0</v>
          </cell>
          <cell r="DW495">
            <v>0</v>
          </cell>
          <cell r="DX495">
            <v>-43.259900000004563</v>
          </cell>
          <cell r="DY495">
            <v>0</v>
          </cell>
          <cell r="DZ495">
            <v>-27.393570000000182</v>
          </cell>
          <cell r="EA495">
            <v>0</v>
          </cell>
          <cell r="EB495">
            <v>0</v>
          </cell>
          <cell r="EC495">
            <v>-22.25686599999608</v>
          </cell>
          <cell r="ED495">
            <v>0</v>
          </cell>
        </row>
        <row r="496">
          <cell r="C496" t="str">
            <v>Dave Johnston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-2376.6771269999444</v>
          </cell>
          <cell r="S496">
            <v>0</v>
          </cell>
          <cell r="T496">
            <v>-34.267844999965746</v>
          </cell>
          <cell r="U496">
            <v>-190.82208100002026</v>
          </cell>
          <cell r="V496">
            <v>-597.53329699998721</v>
          </cell>
          <cell r="W496">
            <v>-1005.4229150000028</v>
          </cell>
          <cell r="X496">
            <v>-95.412699999986216</v>
          </cell>
          <cell r="Y496">
            <v>-54.005785000044852</v>
          </cell>
          <cell r="Z496">
            <v>-35.424284999957308</v>
          </cell>
          <cell r="AA496">
            <v>-41.931340000010096</v>
          </cell>
          <cell r="AB496">
            <v>-239.9918390000239</v>
          </cell>
          <cell r="AC496">
            <v>-81.865039999946021</v>
          </cell>
          <cell r="AD496">
            <v>0</v>
          </cell>
          <cell r="AE496">
            <v>-3410.0920100007206</v>
          </cell>
          <cell r="AF496">
            <v>0</v>
          </cell>
          <cell r="AG496">
            <v>-54.699309999996331</v>
          </cell>
          <cell r="AH496">
            <v>-111.05922300001839</v>
          </cell>
          <cell r="AI496">
            <v>-1246.3080380000174</v>
          </cell>
          <cell r="AJ496">
            <v>-1453.1036939999904</v>
          </cell>
          <cell r="AK496">
            <v>-362.46563800005242</v>
          </cell>
          <cell r="AL496">
            <v>0</v>
          </cell>
          <cell r="AM496">
            <v>-127.02865699998802</v>
          </cell>
          <cell r="AN496">
            <v>-55.427450000017416</v>
          </cell>
          <cell r="AO496">
            <v>0</v>
          </cell>
          <cell r="AP496">
            <v>0</v>
          </cell>
          <cell r="AQ496">
            <v>0</v>
          </cell>
          <cell r="AR496">
            <v>-3578.2274380000308</v>
          </cell>
          <cell r="AS496">
            <v>0</v>
          </cell>
          <cell r="AT496">
            <v>-26.604190000041854</v>
          </cell>
          <cell r="AU496">
            <v>-97.896635000011884</v>
          </cell>
          <cell r="AV496">
            <v>-1438.2585729999701</v>
          </cell>
          <cell r="AW496">
            <v>-1543.2117450000369</v>
          </cell>
          <cell r="AX496">
            <v>-159.67883499991149</v>
          </cell>
          <cell r="AY496">
            <v>-130.81289599998854</v>
          </cell>
          <cell r="AZ496">
            <v>-102.1652039999608</v>
          </cell>
          <cell r="BA496">
            <v>-79.599359999992885</v>
          </cell>
          <cell r="BB496">
            <v>0</v>
          </cell>
          <cell r="BC496">
            <v>0</v>
          </cell>
          <cell r="BD496">
            <v>0</v>
          </cell>
          <cell r="BE496">
            <v>-3265.9267239999026</v>
          </cell>
          <cell r="BF496">
            <v>0</v>
          </cell>
          <cell r="BG496">
            <v>-28.767640000034589</v>
          </cell>
          <cell r="BH496">
            <v>-483.59880199999316</v>
          </cell>
          <cell r="BI496">
            <v>-959.3125810000347</v>
          </cell>
          <cell r="BJ496">
            <v>-1405.3967679999187</v>
          </cell>
          <cell r="BK496">
            <v>-74.040773999993689</v>
          </cell>
          <cell r="BL496">
            <v>-67.45131399994716</v>
          </cell>
          <cell r="BM496">
            <v>0</v>
          </cell>
          <cell r="BN496">
            <v>-190.24068099999567</v>
          </cell>
          <cell r="BO496">
            <v>-57.118163999984972</v>
          </cell>
          <cell r="BP496">
            <v>0</v>
          </cell>
          <cell r="BQ496">
            <v>0</v>
          </cell>
          <cell r="BR496">
            <v>-2628.4307430004701</v>
          </cell>
          <cell r="BS496">
            <v>0</v>
          </cell>
          <cell r="BT496">
            <v>0</v>
          </cell>
          <cell r="BU496">
            <v>-216.92135999997845</v>
          </cell>
          <cell r="BV496">
            <v>-668.35856600000989</v>
          </cell>
          <cell r="BW496">
            <v>-1202.9997740000254</v>
          </cell>
          <cell r="BX496">
            <v>-195.85971700004302</v>
          </cell>
          <cell r="BY496">
            <v>-75.745406999951228</v>
          </cell>
          <cell r="BZ496">
            <v>0</v>
          </cell>
          <cell r="CA496">
            <v>-242.00309400004335</v>
          </cell>
          <cell r="CB496">
            <v>-26.542825000011362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Hayden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-31.249919999972917</v>
          </cell>
          <cell r="S497">
            <v>0</v>
          </cell>
          <cell r="T497">
            <v>0</v>
          </cell>
          <cell r="U497">
            <v>0</v>
          </cell>
          <cell r="V497">
            <v>-17.200000000000728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-14.049920000004931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-10.999990999989677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-4.6999939999986964</v>
          </cell>
          <cell r="AX497">
            <v>-6.2999970000018948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-143.40489900001558</v>
          </cell>
          <cell r="BF497">
            <v>0</v>
          </cell>
          <cell r="BG497">
            <v>0</v>
          </cell>
          <cell r="BH497">
            <v>-0.29999700000189478</v>
          </cell>
          <cell r="BI497">
            <v>-43.603012999992643</v>
          </cell>
          <cell r="BJ497">
            <v>-24.89999700000044</v>
          </cell>
          <cell r="BK497">
            <v>0</v>
          </cell>
          <cell r="BL497">
            <v>0</v>
          </cell>
          <cell r="BM497">
            <v>0</v>
          </cell>
          <cell r="BN497">
            <v>-74.60189199999877</v>
          </cell>
          <cell r="BO497">
            <v>0</v>
          </cell>
          <cell r="BP497">
            <v>0</v>
          </cell>
          <cell r="BQ497">
            <v>0</v>
          </cell>
          <cell r="BR497">
            <v>-34.658913999970537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-11.115415000007488</v>
          </cell>
          <cell r="BX497">
            <v>-17.243501999997534</v>
          </cell>
          <cell r="BY497">
            <v>0</v>
          </cell>
          <cell r="BZ497">
            <v>0</v>
          </cell>
          <cell r="CA497">
            <v>-6.2999969999946188</v>
          </cell>
          <cell r="CB497">
            <v>0</v>
          </cell>
          <cell r="CC497">
            <v>0</v>
          </cell>
          <cell r="CD497">
            <v>0</v>
          </cell>
          <cell r="CE497">
            <v>-88.713803000049666</v>
          </cell>
          <cell r="CF497">
            <v>0</v>
          </cell>
          <cell r="CG497">
            <v>0</v>
          </cell>
          <cell r="CH497">
            <v>-12.299998000002233</v>
          </cell>
          <cell r="CI497">
            <v>-17.200000000004366</v>
          </cell>
          <cell r="CJ497">
            <v>-7.9999969999989844</v>
          </cell>
          <cell r="CK497">
            <v>-15.544269999998505</v>
          </cell>
          <cell r="CL497">
            <v>-15.999993999997969</v>
          </cell>
          <cell r="CM497">
            <v>0</v>
          </cell>
          <cell r="CN497">
            <v>0</v>
          </cell>
          <cell r="CO497">
            <v>-19.669544000000315</v>
          </cell>
          <cell r="CP497">
            <v>0</v>
          </cell>
          <cell r="CQ497">
            <v>0</v>
          </cell>
          <cell r="CR497">
            <v>-121.22059499996249</v>
          </cell>
          <cell r="CS497">
            <v>0</v>
          </cell>
          <cell r="CT497">
            <v>0</v>
          </cell>
          <cell r="CU497">
            <v>-2.5</v>
          </cell>
          <cell r="CV497">
            <v>-34.762515000002168</v>
          </cell>
          <cell r="CW497">
            <v>-1.8802430000032473</v>
          </cell>
          <cell r="CX497">
            <v>-11.724674000000959</v>
          </cell>
          <cell r="CY497">
            <v>-18.450452000004589</v>
          </cell>
          <cell r="CZ497">
            <v>-13.608361999999033</v>
          </cell>
          <cell r="DA497">
            <v>0</v>
          </cell>
          <cell r="DB497">
            <v>-37.430036000001564</v>
          </cell>
          <cell r="DC497">
            <v>-0.86431300000185729</v>
          </cell>
          <cell r="DD497">
            <v>0</v>
          </cell>
          <cell r="DE497">
            <v>-159.05711799999699</v>
          </cell>
          <cell r="DF497">
            <v>0</v>
          </cell>
          <cell r="DG497">
            <v>0</v>
          </cell>
          <cell r="DH497">
            <v>-0.5899570000001404</v>
          </cell>
          <cell r="DI497">
            <v>-11.753259999997681</v>
          </cell>
          <cell r="DJ497">
            <v>0</v>
          </cell>
          <cell r="DK497">
            <v>-42.409067000000505</v>
          </cell>
          <cell r="DL497">
            <v>-27.712783000002673</v>
          </cell>
          <cell r="DM497">
            <v>-11.762119999992137</v>
          </cell>
          <cell r="DN497">
            <v>-52.699996999996074</v>
          </cell>
          <cell r="DO497">
            <v>0</v>
          </cell>
          <cell r="DP497">
            <v>-11.722250999999233</v>
          </cell>
          <cell r="DQ497">
            <v>-0.40768300000490854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Hunter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-1356.2775739999488</v>
          </cell>
          <cell r="R498">
            <v>-25806.662131999619</v>
          </cell>
          <cell r="S498">
            <v>-1711.500149999978</v>
          </cell>
          <cell r="T498">
            <v>-564.77657899993937</v>
          </cell>
          <cell r="U498">
            <v>-680.92855599999893</v>
          </cell>
          <cell r="V498">
            <v>-708.56548199997633</v>
          </cell>
          <cell r="W498">
            <v>-2095.2948379999725</v>
          </cell>
          <cell r="X498">
            <v>-3754.8219739999913</v>
          </cell>
          <cell r="Y498">
            <v>-5878.8234249999514</v>
          </cell>
          <cell r="Z498">
            <v>-3906.9925839999923</v>
          </cell>
          <cell r="AA498">
            <v>-2059.5878619999858</v>
          </cell>
          <cell r="AB498">
            <v>-1583.728742999956</v>
          </cell>
          <cell r="AC498">
            <v>-1610.1116829999955</v>
          </cell>
          <cell r="AD498">
            <v>-1251.5302559999982</v>
          </cell>
          <cell r="AE498">
            <v>-27407.446535999887</v>
          </cell>
          <cell r="AF498">
            <v>-2249.4660739999963</v>
          </cell>
          <cell r="AG498">
            <v>-1231.595115999924</v>
          </cell>
          <cell r="AH498">
            <v>-782.43626300001051</v>
          </cell>
          <cell r="AI498">
            <v>-771.29174400001648</v>
          </cell>
          <cell r="AJ498">
            <v>-848.48501100001158</v>
          </cell>
          <cell r="AK498">
            <v>-4934.8097499999567</v>
          </cell>
          <cell r="AL498">
            <v>-3865.801378000062</v>
          </cell>
          <cell r="AM498">
            <v>-4696.4620970000979</v>
          </cell>
          <cell r="AN498">
            <v>-3524.713929999969</v>
          </cell>
          <cell r="AO498">
            <v>-798.9703140000347</v>
          </cell>
          <cell r="AP498">
            <v>-1265.9194639999769</v>
          </cell>
          <cell r="AQ498">
            <v>-2437.4953949999763</v>
          </cell>
          <cell r="AR498">
            <v>-37595.327836000361</v>
          </cell>
          <cell r="AS498">
            <v>-2314.1953409999842</v>
          </cell>
          <cell r="AT498">
            <v>-1403.7698600000585</v>
          </cell>
          <cell r="AU498">
            <v>-1026.7736900000018</v>
          </cell>
          <cell r="AV498">
            <v>-533.53656000003684</v>
          </cell>
          <cell r="AW498">
            <v>-1204.5783590000356</v>
          </cell>
          <cell r="AX498">
            <v>-4619.7053740000119</v>
          </cell>
          <cell r="AY498">
            <v>-6675.7040269999998</v>
          </cell>
          <cell r="AZ498">
            <v>-6623.9665680000326</v>
          </cell>
          <cell r="BA498">
            <v>-4145.2828390000504</v>
          </cell>
          <cell r="BB498">
            <v>-2754.3337980000069</v>
          </cell>
          <cell r="BC498">
            <v>-2220.689355999988</v>
          </cell>
          <cell r="BD498">
            <v>-4072.7920639999211</v>
          </cell>
          <cell r="BE498">
            <v>-38999.207878000103</v>
          </cell>
          <cell r="BF498">
            <v>-2706.4640189999482</v>
          </cell>
          <cell r="BG498">
            <v>-2337.7997430000105</v>
          </cell>
          <cell r="BH498">
            <v>-1227.0412090000173</v>
          </cell>
          <cell r="BI498">
            <v>-838.30243299994618</v>
          </cell>
          <cell r="BJ498">
            <v>-1001.7585510000354</v>
          </cell>
          <cell r="BK498">
            <v>-4472.6414479999803</v>
          </cell>
          <cell r="BL498">
            <v>-6572.6598459999077</v>
          </cell>
          <cell r="BM498">
            <v>-5989.382219000021</v>
          </cell>
          <cell r="BN498">
            <v>-3895.0687069999985</v>
          </cell>
          <cell r="BO498">
            <v>-3326.8215670000063</v>
          </cell>
          <cell r="BP498">
            <v>-3134.0530739999958</v>
          </cell>
          <cell r="BQ498">
            <v>-3497.2150619999738</v>
          </cell>
          <cell r="BR498">
            <v>-41716.944605000317</v>
          </cell>
          <cell r="BS498">
            <v>-3123.4410270000808</v>
          </cell>
          <cell r="BT498">
            <v>-2489.6341939999256</v>
          </cell>
          <cell r="BU498">
            <v>-1599.8302949999925</v>
          </cell>
          <cell r="BV498">
            <v>-743.22847199998796</v>
          </cell>
          <cell r="BW498">
            <v>-1103.543571999995</v>
          </cell>
          <cell r="BX498">
            <v>-3732.3780639999313</v>
          </cell>
          <cell r="BY498">
            <v>-7642.2720850000042</v>
          </cell>
          <cell r="BZ498">
            <v>-7120.5470970000024</v>
          </cell>
          <cell r="CA498">
            <v>-5092.6666749999858</v>
          </cell>
          <cell r="CB498">
            <v>-3827.9273170000524</v>
          </cell>
          <cell r="CC498">
            <v>-2670.747939999972</v>
          </cell>
          <cell r="CD498">
            <v>-2570.7278670000378</v>
          </cell>
          <cell r="CE498">
            <v>-42891.243510999717</v>
          </cell>
          <cell r="CF498">
            <v>-2427.0514589999802</v>
          </cell>
          <cell r="CG498">
            <v>-2801.980092999991</v>
          </cell>
          <cell r="CH498">
            <v>-1487.8192360000103</v>
          </cell>
          <cell r="CI498">
            <v>-588.85906299995258</v>
          </cell>
          <cell r="CJ498">
            <v>-1381.9275850000558</v>
          </cell>
          <cell r="CK498">
            <v>-6540.8050139999832</v>
          </cell>
          <cell r="CL498">
            <v>-4681.7311969998991</v>
          </cell>
          <cell r="CM498">
            <v>-7298.3712959999684</v>
          </cell>
          <cell r="CN498">
            <v>-7240.1987540000118</v>
          </cell>
          <cell r="CO498">
            <v>-3014.045259000035</v>
          </cell>
          <cell r="CP498">
            <v>-2774.7277540001087</v>
          </cell>
          <cell r="CQ498">
            <v>-2653.726800999837</v>
          </cell>
          <cell r="CR498">
            <v>-35910.988203998655</v>
          </cell>
          <cell r="CS498">
            <v>-2364.0260749999434</v>
          </cell>
          <cell r="CT498">
            <v>-3165.3766339999856</v>
          </cell>
          <cell r="CU498">
            <v>-1873.3994500000263</v>
          </cell>
          <cell r="CV498">
            <v>-2071.9896169999847</v>
          </cell>
          <cell r="CW498">
            <v>-4742.8897950000828</v>
          </cell>
          <cell r="CX498">
            <v>-6110.217241999926</v>
          </cell>
          <cell r="CY498">
            <v>-1121.8732280000113</v>
          </cell>
          <cell r="CZ498">
            <v>-3060.6286870000185</v>
          </cell>
          <cell r="DA498">
            <v>-5254.384931000066</v>
          </cell>
          <cell r="DB498">
            <v>-3433.5630579998251</v>
          </cell>
          <cell r="DC498">
            <v>-2042.2718869999517</v>
          </cell>
          <cell r="DD498">
            <v>-670.36759999999776</v>
          </cell>
          <cell r="DE498">
            <v>-30456.624934000894</v>
          </cell>
          <cell r="DF498">
            <v>-1530.8241400000406</v>
          </cell>
          <cell r="DG498">
            <v>-2256.0374569999985</v>
          </cell>
          <cell r="DH498">
            <v>-2004.2930039999774</v>
          </cell>
          <cell r="DI498">
            <v>-1559.8616659999825</v>
          </cell>
          <cell r="DJ498">
            <v>-4916.6380829999689</v>
          </cell>
          <cell r="DK498">
            <v>-5537.2430910000112</v>
          </cell>
          <cell r="DL498">
            <v>-538.60475000005681</v>
          </cell>
          <cell r="DM498">
            <v>-2524.4192570000887</v>
          </cell>
          <cell r="DN498">
            <v>-4353.7243129999842</v>
          </cell>
          <cell r="DO498">
            <v>-3424.8617050000466</v>
          </cell>
          <cell r="DP498">
            <v>-1151.7792480001226</v>
          </cell>
          <cell r="DQ498">
            <v>-658.33821999991778</v>
          </cell>
          <cell r="DR498">
            <v>-30605.72975499928</v>
          </cell>
          <cell r="DS498">
            <v>-2278.3391550000524</v>
          </cell>
          <cell r="DT498">
            <v>-3203.5249750000658</v>
          </cell>
          <cell r="DU498">
            <v>-1928.9888860000065</v>
          </cell>
          <cell r="DV498">
            <v>-2533.0906200000318</v>
          </cell>
          <cell r="DW498">
            <v>-4365.3555020000786</v>
          </cell>
          <cell r="DX498">
            <v>-3801.8495010000188</v>
          </cell>
          <cell r="DY498">
            <v>-1225.9857809999958</v>
          </cell>
          <cell r="DZ498">
            <v>-1868.7659730000887</v>
          </cell>
          <cell r="EA498">
            <v>-3457.2213670000201</v>
          </cell>
          <cell r="EB498">
            <v>-3468.0045120001305</v>
          </cell>
          <cell r="EC498">
            <v>-1653.4752839999273</v>
          </cell>
          <cell r="ED498">
            <v>-821.12819900002796</v>
          </cell>
        </row>
        <row r="499">
          <cell r="C499" t="str">
            <v>Huntington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-2753.5395789999748</v>
          </cell>
          <cell r="R499">
            <v>-36586.186673000455</v>
          </cell>
          <cell r="S499">
            <v>-1396.4182290000608</v>
          </cell>
          <cell r="T499">
            <v>-2390.8684050000156</v>
          </cell>
          <cell r="U499">
            <v>-3125.9129490000196</v>
          </cell>
          <cell r="V499">
            <v>-1223.8114380000625</v>
          </cell>
          <cell r="W499">
            <v>-1608.4543089999934</v>
          </cell>
          <cell r="X499">
            <v>-6415.6157390000299</v>
          </cell>
          <cell r="Y499">
            <v>-6539.2550719999708</v>
          </cell>
          <cell r="Z499">
            <v>-4540.7229430000298</v>
          </cell>
          <cell r="AA499">
            <v>-3266.7410479999962</v>
          </cell>
          <cell r="AB499">
            <v>-1929.0575669999234</v>
          </cell>
          <cell r="AC499">
            <v>-1884.0306839999976</v>
          </cell>
          <cell r="AD499">
            <v>-2265.2982900000061</v>
          </cell>
          <cell r="AE499">
            <v>-32963.030193000101</v>
          </cell>
          <cell r="AF499">
            <v>-2306.4740100000054</v>
          </cell>
          <cell r="AG499">
            <v>-1991.3064840000006</v>
          </cell>
          <cell r="AH499">
            <v>-1985.8462789999903</v>
          </cell>
          <cell r="AI499">
            <v>-660.06259999994654</v>
          </cell>
          <cell r="AJ499">
            <v>-2228.2478540000156</v>
          </cell>
          <cell r="AK499">
            <v>-5222.3825840000645</v>
          </cell>
          <cell r="AL499">
            <v>-4221.7294599999441</v>
          </cell>
          <cell r="AM499">
            <v>-3338.2939989999868</v>
          </cell>
          <cell r="AN499">
            <v>-4388.4575339999865</v>
          </cell>
          <cell r="AO499">
            <v>-2593.3312020000303</v>
          </cell>
          <cell r="AP499">
            <v>-2384.0252540000365</v>
          </cell>
          <cell r="AQ499">
            <v>-1642.8729329998605</v>
          </cell>
          <cell r="AR499">
            <v>-33927.817324998789</v>
          </cell>
          <cell r="AS499">
            <v>-2143.9505649999483</v>
          </cell>
          <cell r="AT499">
            <v>-1807.6702789999545</v>
          </cell>
          <cell r="AU499">
            <v>-1359.3837570000323</v>
          </cell>
          <cell r="AV499">
            <v>-876.4007059999858</v>
          </cell>
          <cell r="AW499">
            <v>-2024.8386259999825</v>
          </cell>
          <cell r="AX499">
            <v>-7174.5706979999668</v>
          </cell>
          <cell r="AY499">
            <v>-4010.9851190000772</v>
          </cell>
          <cell r="AZ499">
            <v>-4911.171353999991</v>
          </cell>
          <cell r="BA499">
            <v>-3357.6190760000027</v>
          </cell>
          <cell r="BB499">
            <v>-2646.6930140000186</v>
          </cell>
          <cell r="BC499">
            <v>-2327.8117820000043</v>
          </cell>
          <cell r="BD499">
            <v>-1286.7223489999305</v>
          </cell>
          <cell r="BE499">
            <v>-37393.991017001681</v>
          </cell>
          <cell r="BF499">
            <v>-3287.5544829999562</v>
          </cell>
          <cell r="BG499">
            <v>-2585.8758300000336</v>
          </cell>
          <cell r="BH499">
            <v>-1890.6519479999552</v>
          </cell>
          <cell r="BI499">
            <v>-971.2211299999617</v>
          </cell>
          <cell r="BJ499">
            <v>-2232.9205190000357</v>
          </cell>
          <cell r="BK499">
            <v>-6228.2582910000347</v>
          </cell>
          <cell r="BL499">
            <v>-3000.1589689999819</v>
          </cell>
          <cell r="BM499">
            <v>-4566.5989200000186</v>
          </cell>
          <cell r="BN499">
            <v>-3902.9746420000447</v>
          </cell>
          <cell r="BO499">
            <v>-3745.0329439999769</v>
          </cell>
          <cell r="BP499">
            <v>-3517.5419010000769</v>
          </cell>
          <cell r="BQ499">
            <v>-1465.2014399999753</v>
          </cell>
          <cell r="BR499">
            <v>-37553.02506700065</v>
          </cell>
          <cell r="BS499">
            <v>-2518.9807449999498</v>
          </cell>
          <cell r="BT499">
            <v>-2788.4486090000719</v>
          </cell>
          <cell r="BU499">
            <v>-1757.9882170000346</v>
          </cell>
          <cell r="BV499">
            <v>-807.10664400004316</v>
          </cell>
          <cell r="BW499">
            <v>-1747.6706920000142</v>
          </cell>
          <cell r="BX499">
            <v>-6031.8946659999201</v>
          </cell>
          <cell r="BY499">
            <v>-3359.7638759999536</v>
          </cell>
          <cell r="BZ499">
            <v>-4972.6207050000085</v>
          </cell>
          <cell r="CA499">
            <v>-4597.8448100000387</v>
          </cell>
          <cell r="CB499">
            <v>-3964.5905790000106</v>
          </cell>
          <cell r="CC499">
            <v>-2941.4287989999866</v>
          </cell>
          <cell r="CD499">
            <v>-2064.6867250000359</v>
          </cell>
          <cell r="CE499">
            <v>-26438.065482999198</v>
          </cell>
          <cell r="CF499">
            <v>-2216.9251820000354</v>
          </cell>
          <cell r="CG499">
            <v>-1961.6571189999813</v>
          </cell>
          <cell r="CH499">
            <v>-2064.9829709999613</v>
          </cell>
          <cell r="CI499">
            <v>-2309.4218650000403</v>
          </cell>
          <cell r="CJ499">
            <v>-4460.9149019999895</v>
          </cell>
          <cell r="CK499">
            <v>-3712.3479950000765</v>
          </cell>
          <cell r="CL499">
            <v>-835.03831900004297</v>
          </cell>
          <cell r="CM499">
            <v>-1409.9823800000595</v>
          </cell>
          <cell r="CN499">
            <v>-2348.856695000024</v>
          </cell>
          <cell r="CO499">
            <v>-2428.3307700000005</v>
          </cell>
          <cell r="CP499">
            <v>-1648.0930950001348</v>
          </cell>
          <cell r="CQ499">
            <v>-1041.5141899998998</v>
          </cell>
          <cell r="CR499">
            <v>-24576.73919100035</v>
          </cell>
          <cell r="CS499">
            <v>-1137.4423800001387</v>
          </cell>
          <cell r="CT499">
            <v>-1725.5891960000154</v>
          </cell>
          <cell r="CU499">
            <v>-2475.2395430000033</v>
          </cell>
          <cell r="CV499">
            <v>-2949.282167999947</v>
          </cell>
          <cell r="CW499">
            <v>-4037.8272809999762</v>
          </cell>
          <cell r="CX499">
            <v>-4434.5938819999574</v>
          </cell>
          <cell r="CY499">
            <v>-618.27078000002075</v>
          </cell>
          <cell r="CZ499">
            <v>-1745.1596420001006</v>
          </cell>
          <cell r="DA499">
            <v>-1840.5112409999711</v>
          </cell>
          <cell r="DB499">
            <v>-2107.2161160000251</v>
          </cell>
          <cell r="DC499">
            <v>-1033.9569660001434</v>
          </cell>
          <cell r="DD499">
            <v>-471.64999599999283</v>
          </cell>
          <cell r="DE499">
            <v>-27749.070632000454</v>
          </cell>
          <cell r="DF499">
            <v>-1998.2741669999668</v>
          </cell>
          <cell r="DG499">
            <v>-1766.0413079999853</v>
          </cell>
          <cell r="DH499">
            <v>-2303.4115899999742</v>
          </cell>
          <cell r="DI499">
            <v>-2767.7031949999509</v>
          </cell>
          <cell r="DJ499">
            <v>-3359.0717700000387</v>
          </cell>
          <cell r="DK499">
            <v>-4920.995743000065</v>
          </cell>
          <cell r="DL499">
            <v>-1046.910889999941</v>
          </cell>
          <cell r="DM499">
            <v>-2734.6545519999927</v>
          </cell>
          <cell r="DN499">
            <v>-2721.8045530000236</v>
          </cell>
          <cell r="DO499">
            <v>-1465.6963390000165</v>
          </cell>
          <cell r="DP499">
            <v>-2028.164819000056</v>
          </cell>
          <cell r="DQ499">
            <v>-636.34170599991921</v>
          </cell>
          <cell r="DR499">
            <v>-24526.984414000995</v>
          </cell>
          <cell r="DS499">
            <v>-1101.4826050000265</v>
          </cell>
          <cell r="DT499">
            <v>-1741.2832299999427</v>
          </cell>
          <cell r="DU499">
            <v>-1833.9918809999945</v>
          </cell>
          <cell r="DV499">
            <v>-2337.6501200000057</v>
          </cell>
          <cell r="DW499">
            <v>-4055.1092179999687</v>
          </cell>
          <cell r="DX499">
            <v>-4978.9904449998867</v>
          </cell>
          <cell r="DY499">
            <v>-1099.0869059999241</v>
          </cell>
          <cell r="DZ499">
            <v>-1701.6435099999653</v>
          </cell>
          <cell r="EA499">
            <v>-2178.2753690000391</v>
          </cell>
          <cell r="EB499">
            <v>-1683.6975899999961</v>
          </cell>
          <cell r="EC499">
            <v>-1306.553620000137</v>
          </cell>
          <cell r="ED499">
            <v>-509.21992000006139</v>
          </cell>
        </row>
        <row r="500">
          <cell r="C500" t="str">
            <v>Jim Bridger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-225.27790200000163</v>
          </cell>
          <cell r="R500">
            <v>-32072.222274002619</v>
          </cell>
          <cell r="S500">
            <v>-649.97775099996943</v>
          </cell>
          <cell r="T500">
            <v>-2359.9265579999192</v>
          </cell>
          <cell r="U500">
            <v>-2894.2665020000422</v>
          </cell>
          <cell r="V500">
            <v>-1910.8816600001883</v>
          </cell>
          <cell r="W500">
            <v>-1589.1729439999326</v>
          </cell>
          <cell r="X500">
            <v>-4929.2102980001364</v>
          </cell>
          <cell r="Y500">
            <v>-3242.2812939999858</v>
          </cell>
          <cell r="Z500">
            <v>-4996.7923190000001</v>
          </cell>
          <cell r="AA500">
            <v>-5154.2558690000442</v>
          </cell>
          <cell r="AB500">
            <v>-3186.9815650001401</v>
          </cell>
          <cell r="AC500">
            <v>-1068.0006339999381</v>
          </cell>
          <cell r="AD500">
            <v>-90.474880000110716</v>
          </cell>
          <cell r="AE500">
            <v>-24886.526244997978</v>
          </cell>
          <cell r="AF500">
            <v>-363.89629499998409</v>
          </cell>
          <cell r="AG500">
            <v>-2418.3117820000043</v>
          </cell>
          <cell r="AH500">
            <v>-1164.7082599999849</v>
          </cell>
          <cell r="AI500">
            <v>-1250.7288070000941</v>
          </cell>
          <cell r="AJ500">
            <v>-3355.6524529999588</v>
          </cell>
          <cell r="AK500">
            <v>-4298.3288689998444</v>
          </cell>
          <cell r="AL500">
            <v>-1545.350879999809</v>
          </cell>
          <cell r="AM500">
            <v>-4322.3453429999063</v>
          </cell>
          <cell r="AN500">
            <v>-2443.7929500000319</v>
          </cell>
          <cell r="AO500">
            <v>-2958.2471710001118</v>
          </cell>
          <cell r="AP500">
            <v>-562.77206999983173</v>
          </cell>
          <cell r="AQ500">
            <v>-202.39136500004679</v>
          </cell>
          <cell r="AR500">
            <v>-22108.846613001078</v>
          </cell>
          <cell r="AS500">
            <v>-209.83725399989635</v>
          </cell>
          <cell r="AT500">
            <v>-1634.8082339999964</v>
          </cell>
          <cell r="AU500">
            <v>-1869.5540120000951</v>
          </cell>
          <cell r="AV500">
            <v>-1450.4107200000435</v>
          </cell>
          <cell r="AW500">
            <v>-4371.4775789999403</v>
          </cell>
          <cell r="AX500">
            <v>-2820.2751040000003</v>
          </cell>
          <cell r="AY500">
            <v>-2613.9627099999925</v>
          </cell>
          <cell r="AZ500">
            <v>-2122.3376380000263</v>
          </cell>
          <cell r="BA500">
            <v>-2794.4312220000429</v>
          </cell>
          <cell r="BB500">
            <v>-1284.8532960000448</v>
          </cell>
          <cell r="BC500">
            <v>-670.66122400003951</v>
          </cell>
          <cell r="BD500">
            <v>-266.23762000002898</v>
          </cell>
          <cell r="BE500">
            <v>-25967.943923000246</v>
          </cell>
          <cell r="BF500">
            <v>-375.71284999989439</v>
          </cell>
          <cell r="BG500">
            <v>-1126.3432739999844</v>
          </cell>
          <cell r="BH500">
            <v>-2542.3806049999548</v>
          </cell>
          <cell r="BI500">
            <v>-1588.5598710001213</v>
          </cell>
          <cell r="BJ500">
            <v>-4160.0161269999808</v>
          </cell>
          <cell r="BK500">
            <v>-4386.4074449999025</v>
          </cell>
          <cell r="BL500">
            <v>-3016.4342300000135</v>
          </cell>
          <cell r="BM500">
            <v>-3086.1907859999919</v>
          </cell>
          <cell r="BN500">
            <v>-3114.6299499999732</v>
          </cell>
          <cell r="BO500">
            <v>-1207.9229010001291</v>
          </cell>
          <cell r="BP500">
            <v>-1038.3498980000149</v>
          </cell>
          <cell r="BQ500">
            <v>-324.99598599993624</v>
          </cell>
          <cell r="BR500">
            <v>-23513.283679999411</v>
          </cell>
          <cell r="BS500">
            <v>-757.26891999994405</v>
          </cell>
          <cell r="BT500">
            <v>-1061.9100970001891</v>
          </cell>
          <cell r="BU500">
            <v>-1897.5606489998754</v>
          </cell>
          <cell r="BV500">
            <v>-1002.1652260000119</v>
          </cell>
          <cell r="BW500">
            <v>-4619.3896830000449</v>
          </cell>
          <cell r="BX500">
            <v>-4479.5827350000618</v>
          </cell>
          <cell r="BY500">
            <v>-1559.3653540000087</v>
          </cell>
          <cell r="BZ500">
            <v>-3222.1859139999142</v>
          </cell>
          <cell r="CA500">
            <v>-3015.0821719999658</v>
          </cell>
          <cell r="CB500">
            <v>-920.53229000011925</v>
          </cell>
          <cell r="CC500">
            <v>-746.40498999995179</v>
          </cell>
          <cell r="CD500">
            <v>-231.83565000002272</v>
          </cell>
          <cell r="CE500">
            <v>-32716.698123000562</v>
          </cell>
          <cell r="CF500">
            <v>-1429.1899400000693</v>
          </cell>
          <cell r="CG500">
            <v>-2113.0134110000217</v>
          </cell>
          <cell r="CH500">
            <v>-2193.7117370000342</v>
          </cell>
          <cell r="CI500">
            <v>-2098.3670019999845</v>
          </cell>
          <cell r="CJ500">
            <v>-3752.6160480000544</v>
          </cell>
          <cell r="CK500">
            <v>-4693.8497769999085</v>
          </cell>
          <cell r="CL500">
            <v>-3329.2873060000129</v>
          </cell>
          <cell r="CM500">
            <v>-3183.7413880000822</v>
          </cell>
          <cell r="CN500">
            <v>-3530.629772999906</v>
          </cell>
          <cell r="CO500">
            <v>-3482.7949070000323</v>
          </cell>
          <cell r="CP500">
            <v>-2399.4095890000463</v>
          </cell>
          <cell r="CQ500">
            <v>-510.08724500006065</v>
          </cell>
          <cell r="CR500">
            <v>-15834.157243000343</v>
          </cell>
          <cell r="CS500">
            <v>-1557.5133250000072</v>
          </cell>
          <cell r="CT500">
            <v>-1161.8938250000356</v>
          </cell>
          <cell r="CU500">
            <v>-503.95744599995669</v>
          </cell>
          <cell r="CV500">
            <v>-1063.4496799999615</v>
          </cell>
          <cell r="CW500">
            <v>-713.29103999998188</v>
          </cell>
          <cell r="CX500">
            <v>-2632.5971460000146</v>
          </cell>
          <cell r="CY500">
            <v>110.11515099997632</v>
          </cell>
          <cell r="CZ500">
            <v>-2644.2566129998304</v>
          </cell>
          <cell r="DA500">
            <v>-1897.9430770000326</v>
          </cell>
          <cell r="DB500">
            <v>-1622.9979280000553</v>
          </cell>
          <cell r="DC500">
            <v>-1084.6422930000117</v>
          </cell>
          <cell r="DD500">
            <v>-1061.7300209999084</v>
          </cell>
          <cell r="DE500">
            <v>-19779.862986000255</v>
          </cell>
          <cell r="DF500">
            <v>-1552.131524000084</v>
          </cell>
          <cell r="DG500">
            <v>-743.27127399999881</v>
          </cell>
          <cell r="DH500">
            <v>-932.30588200001512</v>
          </cell>
          <cell r="DI500">
            <v>-776.51074599998537</v>
          </cell>
          <cell r="DJ500">
            <v>-809.59896999999182</v>
          </cell>
          <cell r="DK500">
            <v>-2878.3856789999991</v>
          </cell>
          <cell r="DL500">
            <v>-2328.4500179999741</v>
          </cell>
          <cell r="DM500">
            <v>-2642.6623879999388</v>
          </cell>
          <cell r="DN500">
            <v>-2770.785651000042</v>
          </cell>
          <cell r="DO500">
            <v>-2161.2697519999929</v>
          </cell>
          <cell r="DP500">
            <v>-888.97107999998843</v>
          </cell>
          <cell r="DQ500">
            <v>-1295.5200220000115</v>
          </cell>
          <cell r="DR500">
            <v>-21789.2115249997</v>
          </cell>
          <cell r="DS500">
            <v>-1645.4185330000473</v>
          </cell>
          <cell r="DT500">
            <v>-753.27457200008212</v>
          </cell>
          <cell r="DU500">
            <v>-937.88549600006081</v>
          </cell>
          <cell r="DV500">
            <v>-541.12683999998262</v>
          </cell>
          <cell r="DW500">
            <v>-1078.0531419999315</v>
          </cell>
          <cell r="DX500">
            <v>-3604.87879899994</v>
          </cell>
          <cell r="DY500">
            <v>-1762.7217360000359</v>
          </cell>
          <cell r="DZ500">
            <v>-3425.0398270001169</v>
          </cell>
          <cell r="EA500">
            <v>-3085.8607670000056</v>
          </cell>
          <cell r="EB500">
            <v>-2251.6637559999945</v>
          </cell>
          <cell r="EC500">
            <v>-952.15033000003314</v>
          </cell>
          <cell r="ED500">
            <v>-1751.1377269999357</v>
          </cell>
        </row>
        <row r="501">
          <cell r="C501" t="str">
            <v>Naughton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-1.2229300000471994</v>
          </cell>
          <cell r="R501">
            <v>-9480.9401020002551</v>
          </cell>
          <cell r="S501">
            <v>0</v>
          </cell>
          <cell r="T501">
            <v>-860.44755500002066</v>
          </cell>
          <cell r="U501">
            <v>-924.81712300001527</v>
          </cell>
          <cell r="V501">
            <v>-1026.0278830000025</v>
          </cell>
          <cell r="W501">
            <v>-604.60372600000119</v>
          </cell>
          <cell r="X501">
            <v>-1229.1268939999864</v>
          </cell>
          <cell r="Y501">
            <v>-450.81026399999973</v>
          </cell>
          <cell r="Z501">
            <v>-580.40607400002773</v>
          </cell>
          <cell r="AA501">
            <v>-2674.8730510000023</v>
          </cell>
          <cell r="AB501">
            <v>-796.90467299998272</v>
          </cell>
          <cell r="AC501">
            <v>-329.39635900003486</v>
          </cell>
          <cell r="AD501">
            <v>-3.5264999999781139</v>
          </cell>
          <cell r="AE501">
            <v>-7260.93827699963</v>
          </cell>
          <cell r="AF501">
            <v>-219.67842999997083</v>
          </cell>
          <cell r="AG501">
            <v>-608.56574900000123</v>
          </cell>
          <cell r="AH501">
            <v>-861.68717800002196</v>
          </cell>
          <cell r="AI501">
            <v>-1078.9155410000239</v>
          </cell>
          <cell r="AJ501">
            <v>-1191.5740569999907</v>
          </cell>
          <cell r="AK501">
            <v>-1147.2475240000058</v>
          </cell>
          <cell r="AL501">
            <v>-97.846051000000443</v>
          </cell>
          <cell r="AM501">
            <v>-566.89369700002135</v>
          </cell>
          <cell r="AN501">
            <v>-1196.9301900000137</v>
          </cell>
          <cell r="AO501">
            <v>-213.48485400000936</v>
          </cell>
          <cell r="AP501">
            <v>-40.619685999990907</v>
          </cell>
          <cell r="AQ501">
            <v>-37.49531999998726</v>
          </cell>
          <cell r="AR501">
            <v>-7096.8855399992317</v>
          </cell>
          <cell r="AS501">
            <v>-92.065674000012223</v>
          </cell>
          <cell r="AT501">
            <v>-599.54775099997642</v>
          </cell>
          <cell r="AU501">
            <v>-929.34848999997484</v>
          </cell>
          <cell r="AV501">
            <v>-795.58233200001996</v>
          </cell>
          <cell r="AW501">
            <v>-1618.4689619999845</v>
          </cell>
          <cell r="AX501">
            <v>-1097.2328260000213</v>
          </cell>
          <cell r="AY501">
            <v>-372.33718599996064</v>
          </cell>
          <cell r="AZ501">
            <v>-481.41538500000024</v>
          </cell>
          <cell r="BA501">
            <v>-347.68533499998739</v>
          </cell>
          <cell r="BB501">
            <v>-383.74480300000869</v>
          </cell>
          <cell r="BC501">
            <v>-379.45679600001313</v>
          </cell>
          <cell r="BD501">
            <v>0</v>
          </cell>
          <cell r="BE501">
            <v>-8378.6146569992416</v>
          </cell>
          <cell r="BF501">
            <v>-220.45199000003049</v>
          </cell>
          <cell r="BG501">
            <v>-424.80851700002677</v>
          </cell>
          <cell r="BH501">
            <v>-1020.2583220000088</v>
          </cell>
          <cell r="BI501">
            <v>-726.4882809999981</v>
          </cell>
          <cell r="BJ501">
            <v>-1748.8843999999808</v>
          </cell>
          <cell r="BK501">
            <v>-1263.6759930000117</v>
          </cell>
          <cell r="BL501">
            <v>-618.53325199999381</v>
          </cell>
          <cell r="BM501">
            <v>-535.82497200003127</v>
          </cell>
          <cell r="BN501">
            <v>-781.6104720000003</v>
          </cell>
          <cell r="BO501">
            <v>-607.96232600003714</v>
          </cell>
          <cell r="BP501">
            <v>-382.37085700000171</v>
          </cell>
          <cell r="BQ501">
            <v>-47.745274999993853</v>
          </cell>
          <cell r="BR501">
            <v>-9360.9770080000162</v>
          </cell>
          <cell r="BS501">
            <v>-345.82810500002233</v>
          </cell>
          <cell r="BT501">
            <v>-646.95793800000683</v>
          </cell>
          <cell r="BU501">
            <v>-1003.371776999993</v>
          </cell>
          <cell r="BV501">
            <v>-588.57586300000548</v>
          </cell>
          <cell r="BW501">
            <v>-1471.4609710000223</v>
          </cell>
          <cell r="BX501">
            <v>-1490.0586039999907</v>
          </cell>
          <cell r="BY501">
            <v>-1165.3617089999898</v>
          </cell>
          <cell r="BZ501">
            <v>-597.90252700005658</v>
          </cell>
          <cell r="CA501">
            <v>-1120.9878230000031</v>
          </cell>
          <cell r="CB501">
            <v>-501.48503199999686</v>
          </cell>
          <cell r="CC501">
            <v>-266.59397899996839</v>
          </cell>
          <cell r="CD501">
            <v>-162.39267999998992</v>
          </cell>
          <cell r="CE501">
            <v>-9373.8894279999658</v>
          </cell>
          <cell r="CF501">
            <v>-427.65698299999349</v>
          </cell>
          <cell r="CG501">
            <v>-1002.0736519999919</v>
          </cell>
          <cell r="CH501">
            <v>-914.87153799997759</v>
          </cell>
          <cell r="CI501">
            <v>-895.60958799999207</v>
          </cell>
          <cell r="CJ501">
            <v>-1261.4520769999945</v>
          </cell>
          <cell r="CK501">
            <v>-1644.5552540000062</v>
          </cell>
          <cell r="CL501">
            <v>-383.3344250000082</v>
          </cell>
          <cell r="CM501">
            <v>-369.01099499996053</v>
          </cell>
          <cell r="CN501">
            <v>-1050.2673709999654</v>
          </cell>
          <cell r="CO501">
            <v>-594.87308900000062</v>
          </cell>
          <cell r="CP501">
            <v>-668.28122100001201</v>
          </cell>
          <cell r="CQ501">
            <v>-161.90323499997612</v>
          </cell>
          <cell r="CR501">
            <v>-11742.582482999656</v>
          </cell>
          <cell r="CS501">
            <v>-756.25150899999426</v>
          </cell>
          <cell r="CT501">
            <v>-660.27202400000533</v>
          </cell>
          <cell r="CU501">
            <v>-648.7807679999969</v>
          </cell>
          <cell r="CV501">
            <v>-244.35758200001146</v>
          </cell>
          <cell r="CW501">
            <v>-489.88086100001237</v>
          </cell>
          <cell r="CX501">
            <v>-1215.7528380000003</v>
          </cell>
          <cell r="CY501">
            <v>-1900.8396610000054</v>
          </cell>
          <cell r="CZ501">
            <v>-2443.5117559999926</v>
          </cell>
          <cell r="DA501">
            <v>-1369.5364519999712</v>
          </cell>
          <cell r="DB501">
            <v>-490.9489479999902</v>
          </cell>
          <cell r="DC501">
            <v>-749.01833699998679</v>
          </cell>
          <cell r="DD501">
            <v>-773.43174700002419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C502" t="str">
            <v>Wyodak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-197.12167000002228</v>
          </cell>
          <cell r="S502">
            <v>0</v>
          </cell>
          <cell r="T502">
            <v>0</v>
          </cell>
          <cell r="U502">
            <v>-41.939449999990757</v>
          </cell>
          <cell r="V502">
            <v>-10.928050000002258</v>
          </cell>
          <cell r="W502">
            <v>-44.532419999974081</v>
          </cell>
          <cell r="X502">
            <v>0</v>
          </cell>
          <cell r="Y502">
            <v>0</v>
          </cell>
          <cell r="Z502">
            <v>-14.772519999998622</v>
          </cell>
          <cell r="AA502">
            <v>-50.83173999999417</v>
          </cell>
          <cell r="AB502">
            <v>-13.507320000004256</v>
          </cell>
          <cell r="AC502">
            <v>-20.610169999999925</v>
          </cell>
          <cell r="AD502">
            <v>0</v>
          </cell>
          <cell r="AE502">
            <v>-124.82576999999583</v>
          </cell>
          <cell r="AF502">
            <v>0</v>
          </cell>
          <cell r="AG502">
            <v>0</v>
          </cell>
          <cell r="AH502">
            <v>-27.322560000000522</v>
          </cell>
          <cell r="AI502">
            <v>-54.437319999997271</v>
          </cell>
          <cell r="AJ502">
            <v>-2.0837199999950826</v>
          </cell>
          <cell r="AK502">
            <v>-40.982170000002952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-161.51325000007637</v>
          </cell>
          <cell r="AS502">
            <v>0</v>
          </cell>
          <cell r="AT502">
            <v>0</v>
          </cell>
          <cell r="AU502">
            <v>0</v>
          </cell>
          <cell r="AV502">
            <v>-4.1279499999945983</v>
          </cell>
          <cell r="AW502">
            <v>-109.60034000000451</v>
          </cell>
          <cell r="AX502">
            <v>-47.784960000019055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-450.39336000010371</v>
          </cell>
          <cell r="BF502">
            <v>0</v>
          </cell>
          <cell r="BG502">
            <v>0</v>
          </cell>
          <cell r="BH502">
            <v>-74.813229999999749</v>
          </cell>
          <cell r="BI502">
            <v>-128.73873000001186</v>
          </cell>
          <cell r="BJ502">
            <v>-228.76834999999846</v>
          </cell>
          <cell r="BK502">
            <v>0</v>
          </cell>
          <cell r="BL502">
            <v>0</v>
          </cell>
          <cell r="BM502">
            <v>0</v>
          </cell>
          <cell r="BN502">
            <v>-18.073050000006333</v>
          </cell>
          <cell r="BO502">
            <v>0</v>
          </cell>
          <cell r="BP502">
            <v>0</v>
          </cell>
          <cell r="BQ502">
            <v>0</v>
          </cell>
          <cell r="BR502">
            <v>-274.46827999991365</v>
          </cell>
          <cell r="BS502">
            <v>0</v>
          </cell>
          <cell r="BT502">
            <v>0</v>
          </cell>
          <cell r="BU502">
            <v>0</v>
          </cell>
          <cell r="BV502">
            <v>-4.107270000007702</v>
          </cell>
          <cell r="BW502">
            <v>-255.21125999998185</v>
          </cell>
          <cell r="BX502">
            <v>-15.149750000011409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-510.02272000000812</v>
          </cell>
          <cell r="CF502">
            <v>-85.143949999997858</v>
          </cell>
          <cell r="CG502">
            <v>-36.333559999999125</v>
          </cell>
          <cell r="CH502">
            <v>-167.49820000000182</v>
          </cell>
          <cell r="CI502">
            <v>0</v>
          </cell>
          <cell r="CJ502">
            <v>-37.782330000016373</v>
          </cell>
          <cell r="CK502">
            <v>-81.496790000004694</v>
          </cell>
          <cell r="CL502">
            <v>-85.826709999993909</v>
          </cell>
          <cell r="CM502">
            <v>0</v>
          </cell>
          <cell r="CN502">
            <v>0</v>
          </cell>
          <cell r="CO502">
            <v>-15.941179999994347</v>
          </cell>
          <cell r="CP502">
            <v>0</v>
          </cell>
          <cell r="CQ502">
            <v>0</v>
          </cell>
          <cell r="CR502">
            <v>-695.59778999979608</v>
          </cell>
          <cell r="CS502">
            <v>0</v>
          </cell>
          <cell r="CT502">
            <v>0</v>
          </cell>
          <cell r="CU502">
            <v>-207.67265000000771</v>
          </cell>
          <cell r="CV502">
            <v>-91.387540000010631</v>
          </cell>
          <cell r="CW502">
            <v>-282.68203999998514</v>
          </cell>
          <cell r="CX502">
            <v>-53.822539999993751</v>
          </cell>
          <cell r="CY502">
            <v>0</v>
          </cell>
          <cell r="CZ502">
            <v>0</v>
          </cell>
          <cell r="DA502">
            <v>0</v>
          </cell>
          <cell r="DB502">
            <v>-60.03302000000258</v>
          </cell>
          <cell r="DC502">
            <v>0</v>
          </cell>
          <cell r="DD502">
            <v>0</v>
          </cell>
          <cell r="DE502">
            <v>-800.84768000012264</v>
          </cell>
          <cell r="DF502">
            <v>0</v>
          </cell>
          <cell r="DG502">
            <v>-62.979220000008354</v>
          </cell>
          <cell r="DH502">
            <v>-66.318140000003041</v>
          </cell>
          <cell r="DI502">
            <v>-148.14602999998897</v>
          </cell>
          <cell r="DJ502">
            <v>-490.95006999999168</v>
          </cell>
          <cell r="DK502">
            <v>-23.432319999992615</v>
          </cell>
          <cell r="DL502">
            <v>-9.0218999999924563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-1150.4149100002833</v>
          </cell>
          <cell r="DS502">
            <v>0</v>
          </cell>
          <cell r="DT502">
            <v>-71.277750000008382</v>
          </cell>
          <cell r="DU502">
            <v>-110.36359999999695</v>
          </cell>
          <cell r="DV502">
            <v>-157.73857999999018</v>
          </cell>
          <cell r="DW502">
            <v>-615.75093999999808</v>
          </cell>
          <cell r="DX502">
            <v>-195.28404000002774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Ramp Loss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Total Coal Generation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-4347.2271829992533</v>
          </cell>
          <cell r="R505">
            <v>-107976.38828099892</v>
          </cell>
          <cell r="S505">
            <v>-3757.8961300002411</v>
          </cell>
          <cell r="T505">
            <v>-6210.2869420000352</v>
          </cell>
          <cell r="U505">
            <v>-7987.5586449999828</v>
          </cell>
          <cell r="V505">
            <v>-5884.4173020001035</v>
          </cell>
          <cell r="W505">
            <v>-7085.6019450000022</v>
          </cell>
          <cell r="X505">
            <v>-16572.801455000415</v>
          </cell>
          <cell r="Y505">
            <v>-16325.413846000098</v>
          </cell>
          <cell r="Z505">
            <v>-14110.310725000221</v>
          </cell>
          <cell r="AA505">
            <v>-13452.518751000287</v>
          </cell>
          <cell r="AB505">
            <v>-7952.2438960000873</v>
          </cell>
          <cell r="AC505">
            <v>-5026.5087180002593</v>
          </cell>
          <cell r="AD505">
            <v>-3610.829925999511</v>
          </cell>
          <cell r="AE505">
            <v>-96832.719464998692</v>
          </cell>
          <cell r="AF505">
            <v>-5139.5148089998402</v>
          </cell>
          <cell r="AG505">
            <v>-6406.9980969997123</v>
          </cell>
          <cell r="AH505">
            <v>-5048.8668690000195</v>
          </cell>
          <cell r="AI505">
            <v>-5147.267088000197</v>
          </cell>
          <cell r="AJ505">
            <v>-9303.159910999937</v>
          </cell>
          <cell r="AK505">
            <v>-16009.069562000223</v>
          </cell>
          <cell r="AL505">
            <v>-9730.7277689995244</v>
          </cell>
          <cell r="AM505">
            <v>-13135.595133999828</v>
          </cell>
          <cell r="AN505">
            <v>-11609.32205399964</v>
          </cell>
          <cell r="AO505">
            <v>-6728.6066850004718</v>
          </cell>
          <cell r="AP505">
            <v>-4253.336473999545</v>
          </cell>
          <cell r="AQ505">
            <v>-4320.2550129997544</v>
          </cell>
          <cell r="AR505">
            <v>-105739.29961999506</v>
          </cell>
          <cell r="AS505">
            <v>-4760.0488340002485</v>
          </cell>
          <cell r="AT505">
            <v>-5629.2523840004578</v>
          </cell>
          <cell r="AU505">
            <v>-5692.0524659999646</v>
          </cell>
          <cell r="AV505">
            <v>-5121.1245809998363</v>
          </cell>
          <cell r="AW505">
            <v>-11037.406039999798</v>
          </cell>
          <cell r="AX505">
            <v>-16069.590049999766</v>
          </cell>
          <cell r="AY505">
            <v>-13874.820369000081</v>
          </cell>
          <cell r="AZ505">
            <v>-14311.050220999867</v>
          </cell>
          <cell r="BA505">
            <v>-10724.617831999902</v>
          </cell>
          <cell r="BB505">
            <v>-7160.0542959999293</v>
          </cell>
          <cell r="BC505">
            <v>-5733.5305139999837</v>
          </cell>
          <cell r="BD505">
            <v>-5625.7520329998806</v>
          </cell>
          <cell r="BE505">
            <v>-115483.12483600527</v>
          </cell>
          <cell r="BF505">
            <v>-6590.1833419995382</v>
          </cell>
          <cell r="BG505">
            <v>-6557.5950040002353</v>
          </cell>
          <cell r="BH505">
            <v>-7386.5737680001184</v>
          </cell>
          <cell r="BI505">
            <v>-5315.7472020005807</v>
          </cell>
          <cell r="BJ505">
            <v>-10898.833172999788</v>
          </cell>
          <cell r="BK505">
            <v>-16468.557915999554</v>
          </cell>
          <cell r="BL505">
            <v>-13352.223204999696</v>
          </cell>
          <cell r="BM505">
            <v>-14177.996897000819</v>
          </cell>
          <cell r="BN505">
            <v>-12192.812485999893</v>
          </cell>
          <cell r="BO505">
            <v>-9110.551620000042</v>
          </cell>
          <cell r="BP505">
            <v>-8096.8924599993043</v>
          </cell>
          <cell r="BQ505">
            <v>-5335.1577629996464</v>
          </cell>
          <cell r="BR505">
            <v>-116197.68872200325</v>
          </cell>
          <cell r="BS505">
            <v>-6745.5187969999388</v>
          </cell>
          <cell r="BT505">
            <v>-6986.950838000048</v>
          </cell>
          <cell r="BU505">
            <v>-6813.7881390000694</v>
          </cell>
          <cell r="BV505">
            <v>-3939.0710159996524</v>
          </cell>
          <cell r="BW505">
            <v>-10467.864546000492</v>
          </cell>
          <cell r="BX505">
            <v>-16068.988474000711</v>
          </cell>
          <cell r="BY505">
            <v>-14157.138506999239</v>
          </cell>
          <cell r="BZ505">
            <v>-15913.256242999807</v>
          </cell>
          <cell r="CA505">
            <v>-14157.71112500038</v>
          </cell>
          <cell r="CB505">
            <v>-9292.5824069995433</v>
          </cell>
          <cell r="CC505">
            <v>-6625.1757080000825</v>
          </cell>
          <cell r="CD505">
            <v>-5029.6429220004939</v>
          </cell>
          <cell r="CE505">
            <v>-113423.51896400377</v>
          </cell>
          <cell r="CF505">
            <v>-6769.9154870002531</v>
          </cell>
          <cell r="CG505">
            <v>-8023.0026199999265</v>
          </cell>
          <cell r="CH505">
            <v>-7261.6548760000151</v>
          </cell>
          <cell r="CI505">
            <v>-5912.8340880000032</v>
          </cell>
          <cell r="CJ505">
            <v>-10925.549702000106</v>
          </cell>
          <cell r="CK505">
            <v>-16815.041843000334</v>
          </cell>
          <cell r="CL505">
            <v>-9607.6866059997119</v>
          </cell>
          <cell r="CM505">
            <v>-12261.106059000362</v>
          </cell>
          <cell r="CN505">
            <v>-14169.952592999674</v>
          </cell>
          <cell r="CO505">
            <v>-9819.031960000284</v>
          </cell>
          <cell r="CP505">
            <v>-7490.5116590005346</v>
          </cell>
          <cell r="CQ505">
            <v>-4367.2314709997736</v>
          </cell>
          <cell r="CR505">
            <v>-89927.044351994991</v>
          </cell>
          <cell r="CS505">
            <v>-5851.9534239997156</v>
          </cell>
          <cell r="CT505">
            <v>-6713.1316789998673</v>
          </cell>
          <cell r="CU505">
            <v>-6048.6365170001518</v>
          </cell>
          <cell r="CV505">
            <v>-6463.8089789999649</v>
          </cell>
          <cell r="CW505">
            <v>-10345.669302999973</v>
          </cell>
          <cell r="CX505">
            <v>-14674.183236000128</v>
          </cell>
          <cell r="CY505">
            <v>-3549.6944150002673</v>
          </cell>
          <cell r="CZ505">
            <v>-9981.9953799997456</v>
          </cell>
          <cell r="DA505">
            <v>-10362.37570099975</v>
          </cell>
          <cell r="DB505">
            <v>-8047.6625579998363</v>
          </cell>
          <cell r="DC505">
            <v>-4910.7537960000336</v>
          </cell>
          <cell r="DD505">
            <v>-2977.1793639995158</v>
          </cell>
          <cell r="DE505">
            <v>-79893.851390004158</v>
          </cell>
          <cell r="DF505">
            <v>-5186.1182079999708</v>
          </cell>
          <cell r="DG505">
            <v>-4982.1192850000225</v>
          </cell>
          <cell r="DH505">
            <v>-5421.2606839998625</v>
          </cell>
          <cell r="DI505">
            <v>-5325.7001409998629</v>
          </cell>
          <cell r="DJ505">
            <v>-9680.8636459996924</v>
          </cell>
          <cell r="DK505">
            <v>-13549.787790000206</v>
          </cell>
          <cell r="DL505">
            <v>-4016.1586150000803</v>
          </cell>
          <cell r="DM505">
            <v>-7944.7140149995685</v>
          </cell>
          <cell r="DN505">
            <v>-9924.7707549999468</v>
          </cell>
          <cell r="DO505">
            <v>-7145.5028780000284</v>
          </cell>
          <cell r="DP505">
            <v>-4126.2477420000359</v>
          </cell>
          <cell r="DQ505">
            <v>-2590.6076309997588</v>
          </cell>
          <cell r="DR505">
            <v>-79440.658832997084</v>
          </cell>
          <cell r="DS505">
            <v>-5025.2402930003591</v>
          </cell>
          <cell r="DT505">
            <v>-5961.8834000001661</v>
          </cell>
          <cell r="DU505">
            <v>-5188.5621190001257</v>
          </cell>
          <cell r="DV505">
            <v>-5814.9785609999672</v>
          </cell>
          <cell r="DW505">
            <v>-10189.313326999778</v>
          </cell>
          <cell r="DX505">
            <v>-12787.398490999825</v>
          </cell>
          <cell r="DY505">
            <v>-4122.0427159997635</v>
          </cell>
          <cell r="DZ505">
            <v>-7092.3383010001853</v>
          </cell>
          <cell r="EA505">
            <v>-8721.3575030001812</v>
          </cell>
          <cell r="EB505">
            <v>-7461.2032600003295</v>
          </cell>
          <cell r="EC505">
            <v>-3994.8550160001032</v>
          </cell>
          <cell r="ED505">
            <v>-3081.4858460002579</v>
          </cell>
        </row>
        <row r="507">
          <cell r="A507" t="str">
            <v>Gas Generation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-708.14515999983996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-131.49064000000362</v>
          </cell>
          <cell r="Y508">
            <v>-81.479220000008354</v>
          </cell>
          <cell r="Z508">
            <v>-147.66577000002144</v>
          </cell>
          <cell r="AA508">
            <v>-14.488130000012461</v>
          </cell>
          <cell r="AB508">
            <v>-333.02139999996871</v>
          </cell>
          <cell r="AC508">
            <v>0</v>
          </cell>
          <cell r="AD508">
            <v>0</v>
          </cell>
          <cell r="AE508">
            <v>-4813.1557199999224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-862.60857000001124</v>
          </cell>
          <cell r="AL508">
            <v>-613.14274000001024</v>
          </cell>
          <cell r="AM508">
            <v>-1441.5102399999741</v>
          </cell>
          <cell r="AN508">
            <v>-885.2050599999493</v>
          </cell>
          <cell r="AO508">
            <v>-1010.6891100000357</v>
          </cell>
          <cell r="AP508">
            <v>0</v>
          </cell>
          <cell r="AQ508">
            <v>0</v>
          </cell>
          <cell r="AR508">
            <v>-3596.5222799999174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-340.43982999998843</v>
          </cell>
          <cell r="AY508">
            <v>-441.81158000000869</v>
          </cell>
          <cell r="AZ508">
            <v>-653.40388999995776</v>
          </cell>
          <cell r="BA508">
            <v>-1167.4426400000229</v>
          </cell>
          <cell r="BB508">
            <v>-993.42433999996865</v>
          </cell>
          <cell r="BC508">
            <v>0</v>
          </cell>
          <cell r="BD508">
            <v>0</v>
          </cell>
          <cell r="BE508">
            <v>-1257.3248900000472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-320.26377999997931</v>
          </cell>
          <cell r="BL508">
            <v>-185.18841000000248</v>
          </cell>
          <cell r="BM508">
            <v>1.4379400000034366</v>
          </cell>
          <cell r="BN508">
            <v>-753.31064000001061</v>
          </cell>
          <cell r="BO508">
            <v>0</v>
          </cell>
          <cell r="BP508">
            <v>0</v>
          </cell>
          <cell r="BQ508">
            <v>0</v>
          </cell>
          <cell r="BR508">
            <v>-1382.5194999999367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-73.948869999992894</v>
          </cell>
          <cell r="BY508">
            <v>-279.5441699999792</v>
          </cell>
          <cell r="BZ508">
            <v>-265.71685000002617</v>
          </cell>
          <cell r="CA508">
            <v>-763.30960999999661</v>
          </cell>
          <cell r="CB508">
            <v>0</v>
          </cell>
          <cell r="CC508">
            <v>0</v>
          </cell>
          <cell r="CD508">
            <v>0</v>
          </cell>
          <cell r="CE508">
            <v>-1048.8814099999145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-73.782340000005206</v>
          </cell>
          <cell r="CL508">
            <v>-417.12090999999782</v>
          </cell>
          <cell r="CM508">
            <v>-266.86929000000237</v>
          </cell>
          <cell r="CN508">
            <v>-291.10886999999639</v>
          </cell>
          <cell r="CO508">
            <v>0</v>
          </cell>
          <cell r="CP508">
            <v>0</v>
          </cell>
          <cell r="CQ508">
            <v>0</v>
          </cell>
          <cell r="CR508">
            <v>-2697.4158699999098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-620.77825000000303</v>
          </cell>
          <cell r="CY508">
            <v>-47.117969999992056</v>
          </cell>
          <cell r="CZ508">
            <v>-274.87316999997711</v>
          </cell>
          <cell r="DA508">
            <v>-810.82173000002513</v>
          </cell>
          <cell r="DB508">
            <v>-943.82474999997066</v>
          </cell>
          <cell r="DC508">
            <v>0</v>
          </cell>
          <cell r="DD508">
            <v>0</v>
          </cell>
          <cell r="DE508">
            <v>-3732.8102500000969</v>
          </cell>
          <cell r="DF508">
            <v>0</v>
          </cell>
          <cell r="DG508">
            <v>-307.5101399999985</v>
          </cell>
          <cell r="DH508">
            <v>-36.137150000002293</v>
          </cell>
          <cell r="DI508">
            <v>0</v>
          </cell>
          <cell r="DJ508">
            <v>0</v>
          </cell>
          <cell r="DK508">
            <v>-946.83952999999747</v>
          </cell>
          <cell r="DL508">
            <v>-232.83352000001469</v>
          </cell>
          <cell r="DM508">
            <v>-400.72093999997014</v>
          </cell>
          <cell r="DN508">
            <v>-824.41729000001214</v>
          </cell>
          <cell r="DO508">
            <v>-984.35168000002159</v>
          </cell>
          <cell r="DP508">
            <v>0</v>
          </cell>
          <cell r="DQ508">
            <v>0</v>
          </cell>
          <cell r="DR508">
            <v>-3598.6077799999621</v>
          </cell>
          <cell r="DS508">
            <v>0</v>
          </cell>
          <cell r="DT508">
            <v>-314.38130999999703</v>
          </cell>
          <cell r="DU508">
            <v>0</v>
          </cell>
          <cell r="DV508">
            <v>0</v>
          </cell>
          <cell r="DW508">
            <v>0</v>
          </cell>
          <cell r="DX508">
            <v>-996.49612999998499</v>
          </cell>
          <cell r="DY508">
            <v>-183.0806300000113</v>
          </cell>
          <cell r="DZ508">
            <v>-535.19784999999683</v>
          </cell>
          <cell r="EA508">
            <v>-838.68962999997893</v>
          </cell>
          <cell r="EB508">
            <v>-730.762229999993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-276.07747000001837</v>
          </cell>
          <cell r="R510">
            <v>-4136.4838479999453</v>
          </cell>
          <cell r="S510">
            <v>-310.75872700003674</v>
          </cell>
          <cell r="T510">
            <v>-563.29162999999244</v>
          </cell>
          <cell r="U510">
            <v>0</v>
          </cell>
          <cell r="V510">
            <v>-202.19401899998775</v>
          </cell>
          <cell r="W510">
            <v>-438.24121000000741</v>
          </cell>
          <cell r="X510">
            <v>0</v>
          </cell>
          <cell r="Y510">
            <v>-184.94044000003487</v>
          </cell>
          <cell r="Z510">
            <v>-378.001511999988</v>
          </cell>
          <cell r="AA510">
            <v>-1658.6744399999734</v>
          </cell>
          <cell r="AB510">
            <v>0</v>
          </cell>
          <cell r="AC510">
            <v>0</v>
          </cell>
          <cell r="AD510">
            <v>-400.38186999998288</v>
          </cell>
          <cell r="AE510">
            <v>-4761.8235389995389</v>
          </cell>
          <cell r="AF510">
            <v>-281.85590999998385</v>
          </cell>
          <cell r="AG510">
            <v>-502.04350000002887</v>
          </cell>
          <cell r="AH510">
            <v>0</v>
          </cell>
          <cell r="AI510">
            <v>-202.35072999997647</v>
          </cell>
          <cell r="AJ510">
            <v>0</v>
          </cell>
          <cell r="AK510">
            <v>-793.06339599995408</v>
          </cell>
          <cell r="AL510">
            <v>-603.71502399997553</v>
          </cell>
          <cell r="AM510">
            <v>-811.11278800002765</v>
          </cell>
          <cell r="AN510">
            <v>-771.22957099997438</v>
          </cell>
          <cell r="AO510">
            <v>0</v>
          </cell>
          <cell r="AP510">
            <v>-354.040100000042</v>
          </cell>
          <cell r="AQ510">
            <v>-442.41251999995438</v>
          </cell>
          <cell r="AR510">
            <v>-5029.9370039999485</v>
          </cell>
          <cell r="AS510">
            <v>-426.74642000003951</v>
          </cell>
          <cell r="AT510">
            <v>-102.1389199999976</v>
          </cell>
          <cell r="AU510">
            <v>0</v>
          </cell>
          <cell r="AV510">
            <v>0</v>
          </cell>
          <cell r="AW510">
            <v>0</v>
          </cell>
          <cell r="AX510">
            <v>-1327.1999499999802</v>
          </cell>
          <cell r="AY510">
            <v>-853.35422000003746</v>
          </cell>
          <cell r="AZ510">
            <v>-1524.7303400000092</v>
          </cell>
          <cell r="BA510">
            <v>-761.63036000001011</v>
          </cell>
          <cell r="BB510">
            <v>0</v>
          </cell>
          <cell r="BC510">
            <v>0</v>
          </cell>
          <cell r="BD510">
            <v>-34.136794000020018</v>
          </cell>
          <cell r="BE510">
            <v>-1429.6917780002113</v>
          </cell>
          <cell r="BF510">
            <v>-1.6411800000059884</v>
          </cell>
          <cell r="BG510">
            <v>-1.5904739999969024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-706.23939500001143</v>
          </cell>
          <cell r="BM510">
            <v>-578.01911900000414</v>
          </cell>
          <cell r="BN510">
            <v>0</v>
          </cell>
          <cell r="BO510">
            <v>-130.63495000000694</v>
          </cell>
          <cell r="BP510">
            <v>0</v>
          </cell>
          <cell r="BQ510">
            <v>-11.566660000011325</v>
          </cell>
          <cell r="BR510">
            <v>-2913.7019369998015</v>
          </cell>
          <cell r="BS510">
            <v>-7.0000400000135414</v>
          </cell>
          <cell r="BT510">
            <v>-5.4689999989932403E-2</v>
          </cell>
          <cell r="BU510">
            <v>0</v>
          </cell>
          <cell r="BV510">
            <v>0</v>
          </cell>
          <cell r="BW510">
            <v>0</v>
          </cell>
          <cell r="BX510">
            <v>-810.95090699999128</v>
          </cell>
          <cell r="BY510">
            <v>-994.79376000000047</v>
          </cell>
          <cell r="BZ510">
            <v>-783.24535599999945</v>
          </cell>
          <cell r="CA510">
            <v>-265.60338400001638</v>
          </cell>
          <cell r="CB510">
            <v>-1.6000000177882612E-3</v>
          </cell>
          <cell r="CC510">
            <v>-43.572710000007646</v>
          </cell>
          <cell r="CD510">
            <v>-8.4794899999978952</v>
          </cell>
          <cell r="CE510">
            <v>-2888.8469130001031</v>
          </cell>
          <cell r="CF510">
            <v>-12.538811999984318</v>
          </cell>
          <cell r="CG510">
            <v>-66.40492999998969</v>
          </cell>
          <cell r="CH510">
            <v>-115.46278999999049</v>
          </cell>
          <cell r="CI510">
            <v>-135.64720000000671</v>
          </cell>
          <cell r="CJ510">
            <v>0</v>
          </cell>
          <cell r="CK510">
            <v>-793.67454100001487</v>
          </cell>
          <cell r="CL510">
            <v>-707.08430499999668</v>
          </cell>
          <cell r="CM510">
            <v>-638.94420599998557</v>
          </cell>
          <cell r="CN510">
            <v>-243.07245999999577</v>
          </cell>
          <cell r="CO510">
            <v>-78.641059999994468</v>
          </cell>
          <cell r="CP510">
            <v>-72.398914999997942</v>
          </cell>
          <cell r="CQ510">
            <v>-24.977693999971962</v>
          </cell>
          <cell r="CR510">
            <v>-4666.2157370001078</v>
          </cell>
          <cell r="CS510">
            <v>-32.461680000007618</v>
          </cell>
          <cell r="CT510">
            <v>-86.127290000003995</v>
          </cell>
          <cell r="CU510">
            <v>-124.84549000000698</v>
          </cell>
          <cell r="CV510">
            <v>-71.006457999988925</v>
          </cell>
          <cell r="CW510">
            <v>0</v>
          </cell>
          <cell r="CX510">
            <v>-1169.5756880000117</v>
          </cell>
          <cell r="CY510">
            <v>-1128.5437169999932</v>
          </cell>
          <cell r="CZ510">
            <v>-1098.8734540000441</v>
          </cell>
          <cell r="DA510">
            <v>-743.65127999999095</v>
          </cell>
          <cell r="DB510">
            <v>-149.39046999998391</v>
          </cell>
          <cell r="DC510">
            <v>-45.332030000019586</v>
          </cell>
          <cell r="DD510">
            <v>-16.408179999969434</v>
          </cell>
          <cell r="DE510">
            <v>-2661.6917340005748</v>
          </cell>
          <cell r="DF510">
            <v>-28.934796000015922</v>
          </cell>
          <cell r="DG510">
            <v>-11.029309999983525</v>
          </cell>
          <cell r="DH510">
            <v>-111.83189000000129</v>
          </cell>
          <cell r="DI510">
            <v>-102.47051799998735</v>
          </cell>
          <cell r="DJ510">
            <v>0</v>
          </cell>
          <cell r="DK510">
            <v>-617.86736000003293</v>
          </cell>
          <cell r="DL510">
            <v>-361.53110599998035</v>
          </cell>
          <cell r="DM510">
            <v>-824.7566189999925</v>
          </cell>
          <cell r="DN510">
            <v>-435.39089999999851</v>
          </cell>
          <cell r="DO510">
            <v>-91.156019999994896</v>
          </cell>
          <cell r="DP510">
            <v>-30.907520000007935</v>
          </cell>
          <cell r="DQ510">
            <v>-45.815695000055712</v>
          </cell>
          <cell r="DR510">
            <v>-2454.1231140000746</v>
          </cell>
          <cell r="DS510">
            <v>-31.953291999991052</v>
          </cell>
          <cell r="DT510">
            <v>-14.242478000000119</v>
          </cell>
          <cell r="DU510">
            <v>-77.178919999976642</v>
          </cell>
          <cell r="DV510">
            <v>-17.953819999995176</v>
          </cell>
          <cell r="DW510">
            <v>0</v>
          </cell>
          <cell r="DX510">
            <v>-611.33875200003968</v>
          </cell>
          <cell r="DY510">
            <v>-292.1516690000135</v>
          </cell>
          <cell r="DZ510">
            <v>-941.38783299998613</v>
          </cell>
          <cell r="EA510">
            <v>-256.72472999998718</v>
          </cell>
          <cell r="EB510">
            <v>-45.955110000009881</v>
          </cell>
          <cell r="EC510">
            <v>-47.543050000007497</v>
          </cell>
          <cell r="ED510">
            <v>-117.6934599999804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25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25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25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25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20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20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-30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-20</v>
          </cell>
          <cell r="Z512">
            <v>0</v>
          </cell>
          <cell r="AA512">
            <v>-10</v>
          </cell>
          <cell r="AB512">
            <v>0</v>
          </cell>
          <cell r="AC512">
            <v>0</v>
          </cell>
          <cell r="AD512">
            <v>0</v>
          </cell>
          <cell r="AE512">
            <v>50.000130000000354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30</v>
          </cell>
          <cell r="AK512">
            <v>10</v>
          </cell>
          <cell r="AL512">
            <v>0</v>
          </cell>
          <cell r="AM512">
            <v>1.3000000035390258E-4</v>
          </cell>
          <cell r="AN512">
            <v>0</v>
          </cell>
          <cell r="AO512">
            <v>10</v>
          </cell>
          <cell r="AP512">
            <v>0</v>
          </cell>
          <cell r="AQ512">
            <v>0</v>
          </cell>
          <cell r="AR512">
            <v>-20</v>
          </cell>
          <cell r="AS512">
            <v>0</v>
          </cell>
          <cell r="AT512">
            <v>0</v>
          </cell>
          <cell r="AU512">
            <v>0</v>
          </cell>
          <cell r="AV512">
            <v>-10</v>
          </cell>
          <cell r="AW512">
            <v>-10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10</v>
          </cell>
          <cell r="BF512">
            <v>0</v>
          </cell>
          <cell r="BG512">
            <v>0</v>
          </cell>
          <cell r="BH512">
            <v>0</v>
          </cell>
          <cell r="BI512">
            <v>10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30</v>
          </cell>
          <cell r="BS512">
            <v>0</v>
          </cell>
          <cell r="BT512">
            <v>0</v>
          </cell>
          <cell r="BU512">
            <v>0</v>
          </cell>
          <cell r="BV512">
            <v>10</v>
          </cell>
          <cell r="BW512">
            <v>10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10</v>
          </cell>
          <cell r="CD512">
            <v>0</v>
          </cell>
          <cell r="CE512">
            <v>18.09696399999666</v>
          </cell>
          <cell r="CF512">
            <v>0</v>
          </cell>
          <cell r="CG512">
            <v>0</v>
          </cell>
          <cell r="CH512">
            <v>0</v>
          </cell>
          <cell r="CI512">
            <v>-0.34736600000178441</v>
          </cell>
          <cell r="CJ512">
            <v>0</v>
          </cell>
          <cell r="CK512">
            <v>0</v>
          </cell>
          <cell r="CL512">
            <v>0</v>
          </cell>
          <cell r="CM512">
            <v>-1.5556699999979173</v>
          </cell>
          <cell r="CN512">
            <v>20</v>
          </cell>
          <cell r="CO512">
            <v>0</v>
          </cell>
          <cell r="CP512">
            <v>0</v>
          </cell>
          <cell r="CQ512">
            <v>0</v>
          </cell>
          <cell r="CR512">
            <v>-22.060891500033904</v>
          </cell>
          <cell r="CS512">
            <v>0</v>
          </cell>
          <cell r="CT512">
            <v>0</v>
          </cell>
          <cell r="CU512">
            <v>0</v>
          </cell>
          <cell r="CV512">
            <v>-10.346450999999433</v>
          </cell>
          <cell r="CW512">
            <v>0</v>
          </cell>
          <cell r="CX512">
            <v>0</v>
          </cell>
          <cell r="CY512">
            <v>0</v>
          </cell>
          <cell r="CZ512">
            <v>-11.71444049999991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-5.663416999974288</v>
          </cell>
          <cell r="DF512">
            <v>0</v>
          </cell>
          <cell r="DG512">
            <v>0</v>
          </cell>
          <cell r="DH512">
            <v>0</v>
          </cell>
          <cell r="DI512">
            <v>9.6543580000015936</v>
          </cell>
          <cell r="DJ512">
            <v>0</v>
          </cell>
          <cell r="DK512">
            <v>-0.66796900000190362</v>
          </cell>
          <cell r="DL512">
            <v>0</v>
          </cell>
          <cell r="DM512">
            <v>-14.649806000001263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8.4398980000405572</v>
          </cell>
          <cell r="DS512">
            <v>-3.7540000012086239E-3</v>
          </cell>
          <cell r="DT512">
            <v>0</v>
          </cell>
          <cell r="DU512">
            <v>0</v>
          </cell>
          <cell r="DV512">
            <v>0</v>
          </cell>
          <cell r="DW512">
            <v>20</v>
          </cell>
          <cell r="DX512">
            <v>-2.5148929999995744</v>
          </cell>
          <cell r="DY512">
            <v>0</v>
          </cell>
          <cell r="DZ512">
            <v>-29.041455000002316</v>
          </cell>
          <cell r="EA512">
            <v>0</v>
          </cell>
          <cell r="EB512">
            <v>20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-1169.9954600003548</v>
          </cell>
          <cell r="S513">
            <v>0</v>
          </cell>
          <cell r="T513">
            <v>-415.77508999998099</v>
          </cell>
          <cell r="U513">
            <v>-58.424449999991339</v>
          </cell>
          <cell r="V513">
            <v>-286.83716999999888</v>
          </cell>
          <cell r="W513">
            <v>-20.345119999998133</v>
          </cell>
          <cell r="X513">
            <v>-10.162509999994654</v>
          </cell>
          <cell r="Y513">
            <v>0</v>
          </cell>
          <cell r="Z513">
            <v>-85.522649999998976</v>
          </cell>
          <cell r="AA513">
            <v>-113.42988999999943</v>
          </cell>
          <cell r="AB513">
            <v>-101.04277000000002</v>
          </cell>
          <cell r="AC513">
            <v>-42.407360000011977</v>
          </cell>
          <cell r="AD513">
            <v>-36.048450000002049</v>
          </cell>
          <cell r="AE513">
            <v>-857.82061999989673</v>
          </cell>
          <cell r="AF513">
            <v>0</v>
          </cell>
          <cell r="AG513">
            <v>-64.682990000001155</v>
          </cell>
          <cell r="AH513">
            <v>-28.886790000004112</v>
          </cell>
          <cell r="AI513">
            <v>0</v>
          </cell>
          <cell r="AJ513">
            <v>0</v>
          </cell>
          <cell r="AK513">
            <v>-160.34413000001223</v>
          </cell>
          <cell r="AL513">
            <v>0</v>
          </cell>
          <cell r="AM513">
            <v>-82.361120000015944</v>
          </cell>
          <cell r="AN513">
            <v>-79.066549999988638</v>
          </cell>
          <cell r="AO513">
            <v>-174.61102000001119</v>
          </cell>
          <cell r="AP513">
            <v>-267.86801999999443</v>
          </cell>
          <cell r="AQ513">
            <v>0</v>
          </cell>
          <cell r="AR513">
            <v>-1665.0490200000349</v>
          </cell>
          <cell r="AS513">
            <v>-31.510399999999208</v>
          </cell>
          <cell r="AT513">
            <v>-8.6114000000088708</v>
          </cell>
          <cell r="AU513">
            <v>-211.71499999999651</v>
          </cell>
          <cell r="AV513">
            <v>-73.287690000011935</v>
          </cell>
          <cell r="AW513">
            <v>0</v>
          </cell>
          <cell r="AX513">
            <v>-254.10764999999083</v>
          </cell>
          <cell r="AY513">
            <v>-243.14264000000549</v>
          </cell>
          <cell r="AZ513">
            <v>-89.738039999996545</v>
          </cell>
          <cell r="BA513">
            <v>-461.59262000001036</v>
          </cell>
          <cell r="BB513">
            <v>-291.3435799999861</v>
          </cell>
          <cell r="BC513">
            <v>0</v>
          </cell>
          <cell r="BD513">
            <v>0</v>
          </cell>
          <cell r="BE513">
            <v>-2342.3738400000148</v>
          </cell>
          <cell r="BF513">
            <v>0</v>
          </cell>
          <cell r="BG513">
            <v>0</v>
          </cell>
          <cell r="BH513">
            <v>-129.63285999999789</v>
          </cell>
          <cell r="BI513">
            <v>-61.674630000008619</v>
          </cell>
          <cell r="BJ513">
            <v>0</v>
          </cell>
          <cell r="BK513">
            <v>-354.6148899999971</v>
          </cell>
          <cell r="BL513">
            <v>-13.961720000006608</v>
          </cell>
          <cell r="BM513">
            <v>-745.24129000000539</v>
          </cell>
          <cell r="BN513">
            <v>-795.011199999979</v>
          </cell>
          <cell r="BO513">
            <v>-242.23724999997648</v>
          </cell>
          <cell r="BP513">
            <v>0</v>
          </cell>
          <cell r="BQ513">
            <v>0</v>
          </cell>
          <cell r="BR513">
            <v>-2326.7746999999508</v>
          </cell>
          <cell r="BS513">
            <v>0</v>
          </cell>
          <cell r="BT513">
            <v>0</v>
          </cell>
          <cell r="BU513">
            <v>0</v>
          </cell>
          <cell r="BV513">
            <v>-264.2630899999931</v>
          </cell>
          <cell r="BW513">
            <v>0</v>
          </cell>
          <cell r="BX513">
            <v>-181.12163000000874</v>
          </cell>
          <cell r="BY513">
            <v>-78.180850000004284</v>
          </cell>
          <cell r="BZ513">
            <v>-675.03868000002694</v>
          </cell>
          <cell r="CA513">
            <v>-863.65043000000878</v>
          </cell>
          <cell r="CB513">
            <v>-264.52001999999629</v>
          </cell>
          <cell r="CC513">
            <v>0</v>
          </cell>
          <cell r="CD513">
            <v>0</v>
          </cell>
          <cell r="CE513">
            <v>-1364.3431699997745</v>
          </cell>
          <cell r="CF513">
            <v>0</v>
          </cell>
          <cell r="CG513">
            <v>-98.815600000001723</v>
          </cell>
          <cell r="CH513">
            <v>-81.359350000013364</v>
          </cell>
          <cell r="CI513">
            <v>0</v>
          </cell>
          <cell r="CJ513">
            <v>0</v>
          </cell>
          <cell r="CK513">
            <v>-388.87864000000991</v>
          </cell>
          <cell r="CL513">
            <v>0</v>
          </cell>
          <cell r="CM513">
            <v>-273.07775999998557</v>
          </cell>
          <cell r="CN513">
            <v>-366.94479000000865</v>
          </cell>
          <cell r="CO513">
            <v>-155.26702999998815</v>
          </cell>
          <cell r="CP513">
            <v>0</v>
          </cell>
          <cell r="CQ513">
            <v>0</v>
          </cell>
          <cell r="CR513">
            <v>-1544.5631899996661</v>
          </cell>
          <cell r="CS513">
            <v>-217.96087999999872</v>
          </cell>
          <cell r="CT513">
            <v>-110.59435000001395</v>
          </cell>
          <cell r="CU513">
            <v>-154.83715999999549</v>
          </cell>
          <cell r="CV513">
            <v>-45.881519999995362</v>
          </cell>
          <cell r="CW513">
            <v>0</v>
          </cell>
          <cell r="CX513">
            <v>-237.77942999999505</v>
          </cell>
          <cell r="CY513">
            <v>-26.205409999995027</v>
          </cell>
          <cell r="CZ513">
            <v>0</v>
          </cell>
          <cell r="DA513">
            <v>-119.4081699999806</v>
          </cell>
          <cell r="DB513">
            <v>-329.23999999999069</v>
          </cell>
          <cell r="DC513">
            <v>-209.19716999999946</v>
          </cell>
          <cell r="DD513">
            <v>-93.459099999978207</v>
          </cell>
          <cell r="DE513">
            <v>-1905.0397399996873</v>
          </cell>
          <cell r="DF513">
            <v>-218.82302999999956</v>
          </cell>
          <cell r="DG513">
            <v>-260.50452999999106</v>
          </cell>
          <cell r="DH513">
            <v>-78.391289999999572</v>
          </cell>
          <cell r="DI513">
            <v>0</v>
          </cell>
          <cell r="DJ513">
            <v>0</v>
          </cell>
          <cell r="DK513">
            <v>-316.22967999998946</v>
          </cell>
          <cell r="DL513">
            <v>-1.7332200000091689</v>
          </cell>
          <cell r="DM513">
            <v>-339.91148000000976</v>
          </cell>
          <cell r="DN513">
            <v>-223.60907999999472</v>
          </cell>
          <cell r="DO513">
            <v>-241.07258999999613</v>
          </cell>
          <cell r="DP513">
            <v>-164.76108999998542</v>
          </cell>
          <cell r="DQ513">
            <v>-60.003750000003492</v>
          </cell>
          <cell r="DR513">
            <v>-2247.921280000126</v>
          </cell>
          <cell r="DS513">
            <v>-191.76915999999619</v>
          </cell>
          <cell r="DT513">
            <v>-319.40810000000056</v>
          </cell>
          <cell r="DU513">
            <v>-75.461190000001807</v>
          </cell>
          <cell r="DV513">
            <v>-2.8468600000051083</v>
          </cell>
          <cell r="DW513">
            <v>0</v>
          </cell>
          <cell r="DX513">
            <v>-90.968460000003688</v>
          </cell>
          <cell r="DY513">
            <v>-56.258220000003348</v>
          </cell>
          <cell r="DZ513">
            <v>-168.80963999999221</v>
          </cell>
          <cell r="EA513">
            <v>-453.54314999998314</v>
          </cell>
          <cell r="EB513">
            <v>-425.77997000000323</v>
          </cell>
          <cell r="EC513">
            <v>-412.43020999999135</v>
          </cell>
          <cell r="ED513">
            <v>-50.646319999999832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-225.06769999995595</v>
          </cell>
          <cell r="R514">
            <v>-3867.3108500004746</v>
          </cell>
          <cell r="S514">
            <v>-529.11038999998709</v>
          </cell>
          <cell r="T514">
            <v>-308.16060000000289</v>
          </cell>
          <cell r="U514">
            <v>-19.013730000006035</v>
          </cell>
          <cell r="V514">
            <v>0</v>
          </cell>
          <cell r="W514">
            <v>0</v>
          </cell>
          <cell r="X514">
            <v>-424.73642999998992</v>
          </cell>
          <cell r="Y514">
            <v>-366.17021000001114</v>
          </cell>
          <cell r="Z514">
            <v>-329.21568999998271</v>
          </cell>
          <cell r="AA514">
            <v>-994.16567000001669</v>
          </cell>
          <cell r="AB514">
            <v>-420.80145000002813</v>
          </cell>
          <cell r="AC514">
            <v>-346.52064000000246</v>
          </cell>
          <cell r="AD514">
            <v>-129.41603999998188</v>
          </cell>
          <cell r="AE514">
            <v>-6516.920169999823</v>
          </cell>
          <cell r="AF514">
            <v>-346.15137000003597</v>
          </cell>
          <cell r="AG514">
            <v>-516.74462999997195</v>
          </cell>
          <cell r="AH514">
            <v>-379.99502000003122</v>
          </cell>
          <cell r="AI514">
            <v>0</v>
          </cell>
          <cell r="AJ514">
            <v>0</v>
          </cell>
          <cell r="AK514">
            <v>-791.8912100000307</v>
          </cell>
          <cell r="AL514">
            <v>-549.48931000003358</v>
          </cell>
          <cell r="AM514">
            <v>-892.5853299999726</v>
          </cell>
          <cell r="AN514">
            <v>-1064.2295099999756</v>
          </cell>
          <cell r="AO514">
            <v>-949.98000999999931</v>
          </cell>
          <cell r="AP514">
            <v>-477.58611999999266</v>
          </cell>
          <cell r="AQ514">
            <v>-548.26766000001226</v>
          </cell>
          <cell r="AR514">
            <v>-6873.277960000094</v>
          </cell>
          <cell r="AS514">
            <v>-780.16926999995485</v>
          </cell>
          <cell r="AT514">
            <v>-633.10836000001291</v>
          </cell>
          <cell r="AU514">
            <v>-217.35859000001801</v>
          </cell>
          <cell r="AV514">
            <v>0</v>
          </cell>
          <cell r="AW514">
            <v>0</v>
          </cell>
          <cell r="AX514">
            <v>-998.98882000002777</v>
          </cell>
          <cell r="AY514">
            <v>-766.95708999998169</v>
          </cell>
          <cell r="AZ514">
            <v>-1684.2079099999974</v>
          </cell>
          <cell r="BA514">
            <v>-1084.7006699999911</v>
          </cell>
          <cell r="BB514">
            <v>-337.64401000004727</v>
          </cell>
          <cell r="BC514">
            <v>-170.82658000005176</v>
          </cell>
          <cell r="BD514">
            <v>-199.31666000001132</v>
          </cell>
          <cell r="BE514">
            <v>-6820.3055400000885</v>
          </cell>
          <cell r="BF514">
            <v>-5.6919599999673665</v>
          </cell>
          <cell r="BG514">
            <v>-56.45496999999159</v>
          </cell>
          <cell r="BH514">
            <v>-254.37131000001682</v>
          </cell>
          <cell r="BI514">
            <v>-79.234330000006594</v>
          </cell>
          <cell r="BJ514">
            <v>0</v>
          </cell>
          <cell r="BK514">
            <v>-1968.6930600000196</v>
          </cell>
          <cell r="BL514">
            <v>-1429.6856299999636</v>
          </cell>
          <cell r="BM514">
            <v>-1761.0818500000169</v>
          </cell>
          <cell r="BN514">
            <v>-1078.1228200000478</v>
          </cell>
          <cell r="BO514">
            <v>0</v>
          </cell>
          <cell r="BP514">
            <v>-23.27235000001383</v>
          </cell>
          <cell r="BQ514">
            <v>-163.69725999998627</v>
          </cell>
          <cell r="BR514">
            <v>-4471.4509799999651</v>
          </cell>
          <cell r="BS514">
            <v>-11.483890000032261</v>
          </cell>
          <cell r="BT514">
            <v>-6.4421100000035949</v>
          </cell>
          <cell r="BU514">
            <v>0</v>
          </cell>
          <cell r="BV514">
            <v>0</v>
          </cell>
          <cell r="BW514">
            <v>0</v>
          </cell>
          <cell r="BX514">
            <v>-1722.3865000000224</v>
          </cell>
          <cell r="BY514">
            <v>-1190.3111300000455</v>
          </cell>
          <cell r="BZ514">
            <v>-1219.7793500000262</v>
          </cell>
          <cell r="CA514">
            <v>0</v>
          </cell>
          <cell r="CB514">
            <v>-150.65444000001298</v>
          </cell>
          <cell r="CC514">
            <v>0</v>
          </cell>
          <cell r="CD514">
            <v>-170.3935599999968</v>
          </cell>
          <cell r="CE514">
            <v>-5778.7981500001624</v>
          </cell>
          <cell r="CF514">
            <v>-129.50644000002649</v>
          </cell>
          <cell r="CG514">
            <v>-93.743140000005951</v>
          </cell>
          <cell r="CH514">
            <v>0</v>
          </cell>
          <cell r="CI514">
            <v>0</v>
          </cell>
          <cell r="CJ514">
            <v>0</v>
          </cell>
          <cell r="CK514">
            <v>-1558.0279800000135</v>
          </cell>
          <cell r="CL514">
            <v>-1147.9185999999754</v>
          </cell>
          <cell r="CM514">
            <v>-1745.135409999988</v>
          </cell>
          <cell r="CN514">
            <v>-434.0329400000046</v>
          </cell>
          <cell r="CO514">
            <v>-124.56458000000566</v>
          </cell>
          <cell r="CP514">
            <v>-306.84580000001006</v>
          </cell>
          <cell r="CQ514">
            <v>-239.0232599999872</v>
          </cell>
          <cell r="CR514">
            <v>-7001.2844499996863</v>
          </cell>
          <cell r="CS514">
            <v>-188.68802000000142</v>
          </cell>
          <cell r="CT514">
            <v>-100.40787999998429</v>
          </cell>
          <cell r="CU514">
            <v>-257.37926000001607</v>
          </cell>
          <cell r="CV514">
            <v>-96.039669999998296</v>
          </cell>
          <cell r="CW514">
            <v>0</v>
          </cell>
          <cell r="CX514">
            <v>-1296.4803499999689</v>
          </cell>
          <cell r="CY514">
            <v>-1103.5914699999848</v>
          </cell>
          <cell r="CZ514">
            <v>-1678.4294200000004</v>
          </cell>
          <cell r="DA514">
            <v>-1182.3800100000226</v>
          </cell>
          <cell r="DB514">
            <v>-486.88016999996034</v>
          </cell>
          <cell r="DC514">
            <v>-353.77201999997487</v>
          </cell>
          <cell r="DD514">
            <v>-257.23617999994894</v>
          </cell>
          <cell r="DE514">
            <v>-4059.5384499994107</v>
          </cell>
          <cell r="DF514">
            <v>-191.426129999978</v>
          </cell>
          <cell r="DG514">
            <v>-200.37812999996822</v>
          </cell>
          <cell r="DH514">
            <v>-87.345559999987017</v>
          </cell>
          <cell r="DI514">
            <v>-80.240730000019539</v>
          </cell>
          <cell r="DJ514">
            <v>0</v>
          </cell>
          <cell r="DK514">
            <v>-501.01175999996485</v>
          </cell>
          <cell r="DL514">
            <v>-550.97419999999693</v>
          </cell>
          <cell r="DM514">
            <v>-1333.6975100000273</v>
          </cell>
          <cell r="DN514">
            <v>-557.11681999999564</v>
          </cell>
          <cell r="DO514">
            <v>-242.18665000004694</v>
          </cell>
          <cell r="DP514">
            <v>-152.63696000003256</v>
          </cell>
          <cell r="DQ514">
            <v>-162.52399999997579</v>
          </cell>
          <cell r="DR514">
            <v>-4954.6056700004265</v>
          </cell>
          <cell r="DS514">
            <v>-232.38802999997279</v>
          </cell>
          <cell r="DT514">
            <v>-97.180570000025909</v>
          </cell>
          <cell r="DU514">
            <v>-283.05912999997963</v>
          </cell>
          <cell r="DV514">
            <v>-10.388149999984307</v>
          </cell>
          <cell r="DW514">
            <v>0</v>
          </cell>
          <cell r="DX514">
            <v>-2169.441679999989</v>
          </cell>
          <cell r="DY514">
            <v>-566.29265999997733</v>
          </cell>
          <cell r="DZ514">
            <v>-738.44250000000466</v>
          </cell>
          <cell r="EA514">
            <v>-388.98145999998087</v>
          </cell>
          <cell r="EB514">
            <v>-161.44734000001336</v>
          </cell>
          <cell r="EC514">
            <v>-155.59221000003163</v>
          </cell>
          <cell r="ED514">
            <v>-151.39194000000134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-453.90466000000015</v>
          </cell>
          <cell r="R515">
            <v>-13381.009330000263</v>
          </cell>
          <cell r="S515">
            <v>0</v>
          </cell>
          <cell r="T515">
            <v>-222.99972000002163</v>
          </cell>
          <cell r="U515">
            <v>-247.83927999998559</v>
          </cell>
          <cell r="V515">
            <v>-95.677309999999125</v>
          </cell>
          <cell r="W515">
            <v>-201.86041000002297</v>
          </cell>
          <cell r="X515">
            <v>-1673.4393600000185</v>
          </cell>
          <cell r="Y515">
            <v>-707.82586000004085</v>
          </cell>
          <cell r="Z515">
            <v>-5728.2607399999979</v>
          </cell>
          <cell r="AA515">
            <v>-1216.7756700000027</v>
          </cell>
          <cell r="AB515">
            <v>-2502.8898800000316</v>
          </cell>
          <cell r="AC515">
            <v>-409.31878000003053</v>
          </cell>
          <cell r="AD515">
            <v>-374.12231999996584</v>
          </cell>
          <cell r="AE515">
            <v>-13783.330099999905</v>
          </cell>
          <cell r="AF515">
            <v>0</v>
          </cell>
          <cell r="AG515">
            <v>0</v>
          </cell>
          <cell r="AH515">
            <v>0</v>
          </cell>
          <cell r="AI515">
            <v>-117.28434000001289</v>
          </cell>
          <cell r="AJ515">
            <v>0</v>
          </cell>
          <cell r="AK515">
            <v>0</v>
          </cell>
          <cell r="AL515">
            <v>-5897.2987399999984</v>
          </cell>
          <cell r="AM515">
            <v>-2342.509619999968</v>
          </cell>
          <cell r="AN515">
            <v>0</v>
          </cell>
          <cell r="AO515">
            <v>-5426.1872999999905</v>
          </cell>
          <cell r="AP515">
            <v>0</v>
          </cell>
          <cell r="AQ515">
            <v>-5.0099999993108213E-2</v>
          </cell>
          <cell r="AR515">
            <v>-539.59333000006154</v>
          </cell>
          <cell r="AS515">
            <v>0</v>
          </cell>
          <cell r="AT515">
            <v>0</v>
          </cell>
          <cell r="AU515">
            <v>0</v>
          </cell>
          <cell r="AV515">
            <v>-28.17648999998346</v>
          </cell>
          <cell r="AW515">
            <v>0</v>
          </cell>
          <cell r="AX515">
            <v>0</v>
          </cell>
          <cell r="AY515">
            <v>-129.84529000002658</v>
          </cell>
          <cell r="AZ515">
            <v>-381.14767999999458</v>
          </cell>
          <cell r="BA515">
            <v>0</v>
          </cell>
          <cell r="BB515">
            <v>0</v>
          </cell>
          <cell r="BC515">
            <v>-0.17130000001634471</v>
          </cell>
          <cell r="BD515">
            <v>-0.25256999995326623</v>
          </cell>
          <cell r="BE515">
            <v>-3958.8601600001566</v>
          </cell>
          <cell r="BF515">
            <v>0</v>
          </cell>
          <cell r="BG515">
            <v>0</v>
          </cell>
          <cell r="BH515">
            <v>-2.8300000121816993E-3</v>
          </cell>
          <cell r="BI515">
            <v>-1.5218799999856856</v>
          </cell>
          <cell r="BJ515">
            <v>0</v>
          </cell>
          <cell r="BK515">
            <v>-3.529210000007879</v>
          </cell>
          <cell r="BL515">
            <v>-30.604839999985415</v>
          </cell>
          <cell r="BM515">
            <v>-3922.9828799999959</v>
          </cell>
          <cell r="BN515">
            <v>0</v>
          </cell>
          <cell r="BO515">
            <v>0</v>
          </cell>
          <cell r="BP515">
            <v>-0.17092999999294989</v>
          </cell>
          <cell r="BQ515">
            <v>-4.7589999972842634E-2</v>
          </cell>
          <cell r="BR515">
            <v>-222.7266800000798</v>
          </cell>
          <cell r="BS515">
            <v>0</v>
          </cell>
          <cell r="BT515">
            <v>0</v>
          </cell>
          <cell r="BU515">
            <v>-2.6699999871198088E-3</v>
          </cell>
          <cell r="BV515">
            <v>0</v>
          </cell>
          <cell r="BW515">
            <v>0</v>
          </cell>
          <cell r="BX515">
            <v>0</v>
          </cell>
          <cell r="BY515">
            <v>-72.249800000048708</v>
          </cell>
          <cell r="BZ515">
            <v>-149.51449000000139</v>
          </cell>
          <cell r="CA515">
            <v>-7.7499999897554517E-3</v>
          </cell>
          <cell r="CB515">
            <v>0</v>
          </cell>
          <cell r="CC515">
            <v>-0.89792000001762062</v>
          </cell>
          <cell r="CD515">
            <v>-5.4049999976996332E-2</v>
          </cell>
          <cell r="CE515">
            <v>-998.40725000016391</v>
          </cell>
          <cell r="CF515">
            <v>-0.69792000000597909</v>
          </cell>
          <cell r="CG515">
            <v>-2.3456400000141002</v>
          </cell>
          <cell r="CH515">
            <v>-3.2450900000112597</v>
          </cell>
          <cell r="CI515">
            <v>-6.4994400000141468</v>
          </cell>
          <cell r="CJ515">
            <v>0</v>
          </cell>
          <cell r="CK515">
            <v>-1.4647600000025705</v>
          </cell>
          <cell r="CL515">
            <v>-99.860209999955259</v>
          </cell>
          <cell r="CM515">
            <v>-774.00102000002516</v>
          </cell>
          <cell r="CN515">
            <v>-104.9592399999965</v>
          </cell>
          <cell r="CO515">
            <v>-4.5172000000020489</v>
          </cell>
          <cell r="CP515">
            <v>-0.68869999999878928</v>
          </cell>
          <cell r="CQ515">
            <v>-0.12803000002168119</v>
          </cell>
          <cell r="CR515">
            <v>-1007.4945099996403</v>
          </cell>
          <cell r="CS515">
            <v>-1.2752999999793246</v>
          </cell>
          <cell r="CT515">
            <v>-0.45051999998395331</v>
          </cell>
          <cell r="CU515">
            <v>-1.1366799999959767</v>
          </cell>
          <cell r="CV515">
            <v>-6.6190699999860954</v>
          </cell>
          <cell r="CW515">
            <v>-2.050310000020545</v>
          </cell>
          <cell r="CX515">
            <v>-40.125419999996666</v>
          </cell>
          <cell r="CY515">
            <v>-132.84810000000289</v>
          </cell>
          <cell r="CZ515">
            <v>-726.53595000004862</v>
          </cell>
          <cell r="DA515">
            <v>-90.200620000017807</v>
          </cell>
          <cell r="DB515">
            <v>-3.2294199999887496</v>
          </cell>
          <cell r="DC515">
            <v>-2.836719999962952</v>
          </cell>
          <cell r="DD515">
            <v>-0.18640000000596046</v>
          </cell>
          <cell r="DE515">
            <v>-763.74154999991879</v>
          </cell>
          <cell r="DF515">
            <v>-3.8973100000293925</v>
          </cell>
          <cell r="DG515">
            <v>-10.036879999999655</v>
          </cell>
          <cell r="DH515">
            <v>-11.932139999989886</v>
          </cell>
          <cell r="DI515">
            <v>-5.3196500000194646</v>
          </cell>
          <cell r="DJ515">
            <v>-9.2049200000183191</v>
          </cell>
          <cell r="DK515">
            <v>-69.584359999978915</v>
          </cell>
          <cell r="DL515">
            <v>-110.82653000002028</v>
          </cell>
          <cell r="DM515">
            <v>-457.36202000000048</v>
          </cell>
          <cell r="DN515">
            <v>-73.077259999990929</v>
          </cell>
          <cell r="DO515">
            <v>-2.632549999980256</v>
          </cell>
          <cell r="DP515">
            <v>-9.2468699999735691</v>
          </cell>
          <cell r="DQ515">
            <v>-0.62106000003404915</v>
          </cell>
          <cell r="DR515">
            <v>-896.24303000047803</v>
          </cell>
          <cell r="DS515">
            <v>-2.1402200000011362</v>
          </cell>
          <cell r="DT515">
            <v>-8.9987100000143982</v>
          </cell>
          <cell r="DU515">
            <v>-7.1740099999879021</v>
          </cell>
          <cell r="DV515">
            <v>-4.0215299999981653</v>
          </cell>
          <cell r="DW515">
            <v>-5.246080000011716</v>
          </cell>
          <cell r="DX515">
            <v>-257.88617999991402</v>
          </cell>
          <cell r="DY515">
            <v>-168.87342999997782</v>
          </cell>
          <cell r="DZ515">
            <v>-387.11452999990433</v>
          </cell>
          <cell r="EA515">
            <v>-46.75722999998834</v>
          </cell>
          <cell r="EB515">
            <v>-2.9820300000137649</v>
          </cell>
          <cell r="EC515">
            <v>-4.6275100000202656</v>
          </cell>
          <cell r="ED515">
            <v>-0.42157000000588596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8">
          <cell r="A518" t="str">
            <v>Total Gas Generation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-955.04982999991626</v>
          </cell>
          <cell r="R518">
            <v>-23292.944647997618</v>
          </cell>
          <cell r="S518">
            <v>-839.86911699990742</v>
          </cell>
          <cell r="T518">
            <v>-1510.2270400001435</v>
          </cell>
          <cell r="U518">
            <v>-325.27745999989565</v>
          </cell>
          <cell r="V518">
            <v>-584.70849899994209</v>
          </cell>
          <cell r="W518">
            <v>-660.44674000004306</v>
          </cell>
          <cell r="X518">
            <v>-2239.8289399999194</v>
          </cell>
          <cell r="Y518">
            <v>-1360.4157300002407</v>
          </cell>
          <cell r="Z518">
            <v>-6668.6663619999308</v>
          </cell>
          <cell r="AA518">
            <v>-4007.533800000092</v>
          </cell>
          <cell r="AB518">
            <v>-3357.7554999999702</v>
          </cell>
          <cell r="AC518">
            <v>-798.24678000016138</v>
          </cell>
          <cell r="AD518">
            <v>-939.96867999993265</v>
          </cell>
          <cell r="AE518">
            <v>-30658.050019001588</v>
          </cell>
          <cell r="AF518">
            <v>-628.00728000001982</v>
          </cell>
          <cell r="AG518">
            <v>-1083.471120000002</v>
          </cell>
          <cell r="AH518">
            <v>-408.88181000004988</v>
          </cell>
          <cell r="AI518">
            <v>-319.63507000007667</v>
          </cell>
          <cell r="AJ518">
            <v>30</v>
          </cell>
          <cell r="AK518">
            <v>-2572.9073059998918</v>
          </cell>
          <cell r="AL518">
            <v>-7663.6458139999304</v>
          </cell>
          <cell r="AM518">
            <v>-5570.0789679998998</v>
          </cell>
          <cell r="AN518">
            <v>-2799.7306910001207</v>
          </cell>
          <cell r="AO518">
            <v>-7551.4674400000367</v>
          </cell>
          <cell r="AP518">
            <v>-1099.4942399999127</v>
          </cell>
          <cell r="AQ518">
            <v>-990.73028000001796</v>
          </cell>
          <cell r="AR518">
            <v>-17724.379593998194</v>
          </cell>
          <cell r="AS518">
            <v>-1238.4260900000809</v>
          </cell>
          <cell r="AT518">
            <v>-743.85868000006303</v>
          </cell>
          <cell r="AU518">
            <v>-429.07359000004362</v>
          </cell>
          <cell r="AV518">
            <v>-111.46418000000995</v>
          </cell>
          <cell r="AW518">
            <v>-10</v>
          </cell>
          <cell r="AX518">
            <v>-2920.7362499999581</v>
          </cell>
          <cell r="AY518">
            <v>-2435.1108200000599</v>
          </cell>
          <cell r="AZ518">
            <v>-4333.2278599997517</v>
          </cell>
          <cell r="BA518">
            <v>-3475.3662900002673</v>
          </cell>
          <cell r="BB518">
            <v>-1622.4119299999438</v>
          </cell>
          <cell r="BC518">
            <v>-170.997880000039</v>
          </cell>
          <cell r="BD518">
            <v>-233.70602399995551</v>
          </cell>
          <cell r="BE518">
            <v>-15798.556207999587</v>
          </cell>
          <cell r="BF518">
            <v>-7.3331399998860434</v>
          </cell>
          <cell r="BG518">
            <v>-58.045443999930285</v>
          </cell>
          <cell r="BH518">
            <v>-384.00699999998324</v>
          </cell>
          <cell r="BI518">
            <v>-132.43083999998635</v>
          </cell>
          <cell r="BJ518">
            <v>0</v>
          </cell>
          <cell r="BK518">
            <v>-2647.100940000033</v>
          </cell>
          <cell r="BL518">
            <v>-2365.6799949998967</v>
          </cell>
          <cell r="BM518">
            <v>-7005.8871990002226</v>
          </cell>
          <cell r="BN518">
            <v>-2626.4446600000374</v>
          </cell>
          <cell r="BO518">
            <v>-372.87219999998342</v>
          </cell>
          <cell r="BP518">
            <v>-23.44328000000678</v>
          </cell>
          <cell r="BQ518">
            <v>-175.31150999991223</v>
          </cell>
          <cell r="BR518">
            <v>-11287.173796999268</v>
          </cell>
          <cell r="BS518">
            <v>-18.483929999987595</v>
          </cell>
          <cell r="BT518">
            <v>-6.4968000000808388</v>
          </cell>
          <cell r="BU518">
            <v>-2.6700000162236392E-3</v>
          </cell>
          <cell r="BV518">
            <v>-254.2630900000222</v>
          </cell>
          <cell r="BW518">
            <v>10</v>
          </cell>
          <cell r="BX518">
            <v>-2788.4079070000444</v>
          </cell>
          <cell r="BY518">
            <v>-2615.0797100001946</v>
          </cell>
          <cell r="BZ518">
            <v>-3093.2947259999346</v>
          </cell>
          <cell r="CA518">
            <v>-1892.5711739999242</v>
          </cell>
          <cell r="CB518">
            <v>-415.17605999996886</v>
          </cell>
          <cell r="CC518">
            <v>-34.470629999996163</v>
          </cell>
          <cell r="CD518">
            <v>-178.92709999997169</v>
          </cell>
          <cell r="CE518">
            <v>-12061.179928997532</v>
          </cell>
          <cell r="CF518">
            <v>-142.74317199992947</v>
          </cell>
          <cell r="CG518">
            <v>-261.30930999980774</v>
          </cell>
          <cell r="CH518">
            <v>-200.06723000004422</v>
          </cell>
          <cell r="CI518">
            <v>-142.49400600005174</v>
          </cell>
          <cell r="CJ518">
            <v>0</v>
          </cell>
          <cell r="CK518">
            <v>-2815.8282610001042</v>
          </cell>
          <cell r="CL518">
            <v>-2371.9840249998961</v>
          </cell>
          <cell r="CM518">
            <v>-3699.5833560000174</v>
          </cell>
          <cell r="CN518">
            <v>-1420.1182999999728</v>
          </cell>
          <cell r="CO518">
            <v>-362.98986999993213</v>
          </cell>
          <cell r="CP518">
            <v>-379.93341499997769</v>
          </cell>
          <cell r="CQ518">
            <v>-264.12898399983533</v>
          </cell>
          <cell r="CR518">
            <v>-16914.034648500383</v>
          </cell>
          <cell r="CS518">
            <v>-440.38587999995798</v>
          </cell>
          <cell r="CT518">
            <v>-297.58003999991342</v>
          </cell>
          <cell r="CU518">
            <v>-538.19859000004362</v>
          </cell>
          <cell r="CV518">
            <v>-229.89316899992991</v>
          </cell>
          <cell r="CW518">
            <v>-2.050310000020545</v>
          </cell>
          <cell r="CX518">
            <v>-3339.7391379997134</v>
          </cell>
          <cell r="CY518">
            <v>-2438.3066670000553</v>
          </cell>
          <cell r="CZ518">
            <v>-3790.4264345003758</v>
          </cell>
          <cell r="DA518">
            <v>-2946.4618100002408</v>
          </cell>
          <cell r="DB518">
            <v>-1912.5648099998944</v>
          </cell>
          <cell r="DC518">
            <v>-611.13794000004418</v>
          </cell>
          <cell r="DD518">
            <v>-367.28985999990255</v>
          </cell>
          <cell r="DE518">
            <v>-13128.485141001642</v>
          </cell>
          <cell r="DF518">
            <v>-443.08126599993557</v>
          </cell>
          <cell r="DG518">
            <v>-789.45898999995552</v>
          </cell>
          <cell r="DH518">
            <v>-325.63803000003099</v>
          </cell>
          <cell r="DI518">
            <v>-178.37654000008479</v>
          </cell>
          <cell r="DJ518">
            <v>-9.2049200000183191</v>
          </cell>
          <cell r="DK518">
            <v>-2452.2006589998491</v>
          </cell>
          <cell r="DL518">
            <v>-1257.8985760002397</v>
          </cell>
          <cell r="DM518">
            <v>-3371.0983749998268</v>
          </cell>
          <cell r="DN518">
            <v>-2113.6113499996718</v>
          </cell>
          <cell r="DO518">
            <v>-1561.3994900002144</v>
          </cell>
          <cell r="DP518">
            <v>-357.55243999999948</v>
          </cell>
          <cell r="DQ518">
            <v>-268.96450500003994</v>
          </cell>
          <cell r="DR518">
            <v>-14123.060976000503</v>
          </cell>
          <cell r="DS518">
            <v>-458.25445599993691</v>
          </cell>
          <cell r="DT518">
            <v>-754.21116800000891</v>
          </cell>
          <cell r="DU518">
            <v>-442.8732500000624</v>
          </cell>
          <cell r="DV518">
            <v>-35.210359999909997</v>
          </cell>
          <cell r="DW518">
            <v>14.753919999988284</v>
          </cell>
          <cell r="DX518">
            <v>-4128.6460949997418</v>
          </cell>
          <cell r="DY518">
            <v>-1266.6566090001725</v>
          </cell>
          <cell r="DZ518">
            <v>-2799.9938079998828</v>
          </cell>
          <cell r="EA518">
            <v>-1964.6961999998894</v>
          </cell>
          <cell r="EB518">
            <v>-1346.9266800002661</v>
          </cell>
          <cell r="EC518">
            <v>-620.19297999981791</v>
          </cell>
          <cell r="ED518">
            <v>-320.15328999981284</v>
          </cell>
        </row>
        <row r="520">
          <cell r="A520" t="str">
            <v>Hydro Generation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4">
          <cell r="A524" t="str">
            <v>Total Hydro Generation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6">
          <cell r="A526" t="str">
            <v>Other Generation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-8.2643785229884088</v>
          </cell>
          <cell r="S532">
            <v>0</v>
          </cell>
          <cell r="T532">
            <v>0</v>
          </cell>
          <cell r="U532">
            <v>0</v>
          </cell>
          <cell r="V532">
            <v>-3.0354022997926222E-2</v>
          </cell>
          <cell r="W532">
            <v>0</v>
          </cell>
          <cell r="X532">
            <v>0</v>
          </cell>
          <cell r="Y532">
            <v>-6.3744335000010324</v>
          </cell>
          <cell r="Z532">
            <v>0</v>
          </cell>
          <cell r="AA532">
            <v>-1.8595910000003641</v>
          </cell>
          <cell r="AB532">
            <v>0</v>
          </cell>
          <cell r="AC532">
            <v>0</v>
          </cell>
          <cell r="AD532">
            <v>0</v>
          </cell>
          <cell r="AE532">
            <v>-1.8699056999757886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-1.8699057000012544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-14.8869489999488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-14.886948999999731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-6.2763137999572791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-6.2763137999972969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-21.265147200028878</v>
          </cell>
          <cell r="CF532">
            <v>0</v>
          </cell>
          <cell r="CG532">
            <v>0</v>
          </cell>
          <cell r="CH532">
            <v>0</v>
          </cell>
          <cell r="CI532">
            <v>-12.099247000001924</v>
          </cell>
          <cell r="CJ532">
            <v>0</v>
          </cell>
          <cell r="CK532">
            <v>-1.3381262000002607</v>
          </cell>
          <cell r="CL532">
            <v>0</v>
          </cell>
          <cell r="CM532">
            <v>0</v>
          </cell>
          <cell r="CN532">
            <v>0</v>
          </cell>
          <cell r="CO532">
            <v>-7.8277739999975893</v>
          </cell>
          <cell r="CP532">
            <v>0</v>
          </cell>
          <cell r="CQ532">
            <v>0</v>
          </cell>
          <cell r="CR532">
            <v>-101.25187199993525</v>
          </cell>
          <cell r="CS532">
            <v>0</v>
          </cell>
          <cell r="CT532">
            <v>0</v>
          </cell>
          <cell r="CU532">
            <v>-7.9370459999990999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-93.314826000001631</v>
          </cell>
          <cell r="DC532">
            <v>0</v>
          </cell>
          <cell r="DD532">
            <v>0</v>
          </cell>
          <cell r="DE532">
            <v>-187.54815500002587</v>
          </cell>
          <cell r="DF532">
            <v>-31.433915000001434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-80.510392000000138</v>
          </cell>
          <cell r="DL532">
            <v>0</v>
          </cell>
          <cell r="DM532">
            <v>0</v>
          </cell>
          <cell r="DN532">
            <v>0</v>
          </cell>
          <cell r="DO532">
            <v>-75.603848000002472</v>
          </cell>
          <cell r="DP532">
            <v>0</v>
          </cell>
          <cell r="DQ532">
            <v>0</v>
          </cell>
          <cell r="DR532">
            <v>-126.83481500000926</v>
          </cell>
          <cell r="DS532">
            <v>0</v>
          </cell>
          <cell r="DT532">
            <v>0</v>
          </cell>
          <cell r="DU532">
            <v>-79.702933299999131</v>
          </cell>
          <cell r="DV532">
            <v>0</v>
          </cell>
          <cell r="DW532">
            <v>0</v>
          </cell>
          <cell r="DX532">
            <v>-7.8819426999980351</v>
          </cell>
          <cell r="DY532">
            <v>-32.771476999998413</v>
          </cell>
          <cell r="DZ532">
            <v>0</v>
          </cell>
          <cell r="EA532">
            <v>0</v>
          </cell>
          <cell r="EB532">
            <v>0</v>
          </cell>
          <cell r="EC532">
            <v>-6.4784619999991264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-6.9002845000068191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-4.9766005999990739</v>
          </cell>
          <cell r="Z533">
            <v>0</v>
          </cell>
          <cell r="AA533">
            <v>-1.9236839000004693</v>
          </cell>
          <cell r="AB533">
            <v>0</v>
          </cell>
          <cell r="AC533">
            <v>0</v>
          </cell>
          <cell r="AD533">
            <v>0</v>
          </cell>
          <cell r="AE533">
            <v>-1.2768483000108972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-1.2768482999999833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-11.314701099996455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-11.314701100000093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-6.8369710000115447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-6.8369710000006307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-17.013837300008163</v>
          </cell>
          <cell r="CF533">
            <v>0</v>
          </cell>
          <cell r="CG533">
            <v>0</v>
          </cell>
          <cell r="CH533">
            <v>0</v>
          </cell>
          <cell r="CI533">
            <v>-9.6960534999998345</v>
          </cell>
          <cell r="CJ533">
            <v>0</v>
          </cell>
          <cell r="CK533">
            <v>-1.510147799999686</v>
          </cell>
          <cell r="CL533">
            <v>0</v>
          </cell>
          <cell r="CM533">
            <v>0</v>
          </cell>
          <cell r="CN533">
            <v>0</v>
          </cell>
          <cell r="CO533">
            <v>-5.8076359999995475</v>
          </cell>
          <cell r="CP533">
            <v>0</v>
          </cell>
          <cell r="CQ533">
            <v>0</v>
          </cell>
          <cell r="CR533">
            <v>-53.35467250001966</v>
          </cell>
          <cell r="CS533">
            <v>0</v>
          </cell>
          <cell r="CT533">
            <v>0</v>
          </cell>
          <cell r="CU533">
            <v>-6.3445745000008174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-47.010097999998834</v>
          </cell>
          <cell r="DC533">
            <v>0</v>
          </cell>
          <cell r="DD533">
            <v>0</v>
          </cell>
          <cell r="DE533">
            <v>-88.073608639999293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-88.073608640001112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-223.9139510000241</v>
          </cell>
          <cell r="DS533">
            <v>0</v>
          </cell>
          <cell r="DT533">
            <v>0</v>
          </cell>
          <cell r="DU533">
            <v>-103.23167300000023</v>
          </cell>
          <cell r="DV533">
            <v>0</v>
          </cell>
          <cell r="DW533">
            <v>0</v>
          </cell>
          <cell r="DX533">
            <v>-33.013412000000244</v>
          </cell>
          <cell r="DY533">
            <v>-1.4770579999985785</v>
          </cell>
          <cell r="DZ533">
            <v>0</v>
          </cell>
          <cell r="EA533">
            <v>0</v>
          </cell>
          <cell r="EB533">
            <v>-12.921387000000323</v>
          </cell>
          <cell r="EC533">
            <v>-73.270421000001079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-6.668896000017412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-6.6688960000028601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-20.254738000046927</v>
          </cell>
          <cell r="AS541">
            <v>0</v>
          </cell>
          <cell r="AT541">
            <v>0</v>
          </cell>
          <cell r="AU541">
            <v>-2.1241040000022622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-18.13063400000101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-12.93736700003501</v>
          </cell>
          <cell r="CF541">
            <v>0</v>
          </cell>
          <cell r="CG541">
            <v>0</v>
          </cell>
          <cell r="CH541">
            <v>0</v>
          </cell>
          <cell r="CI541">
            <v>-8.5616300000037882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-4.3757369999984803</v>
          </cell>
          <cell r="CP541">
            <v>0</v>
          </cell>
          <cell r="CQ541">
            <v>0</v>
          </cell>
          <cell r="CR541">
            <v>-20.072371999965981</v>
          </cell>
          <cell r="CS541">
            <v>0</v>
          </cell>
          <cell r="CT541">
            <v>0</v>
          </cell>
          <cell r="CU541">
            <v>-20.07237200000236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-140.56747199996607</v>
          </cell>
          <cell r="DF541">
            <v>-38.42619000000559</v>
          </cell>
          <cell r="DG541">
            <v>-46.654427000001306</v>
          </cell>
          <cell r="DH541">
            <v>0</v>
          </cell>
          <cell r="DI541">
            <v>0</v>
          </cell>
          <cell r="DJ541">
            <v>0</v>
          </cell>
          <cell r="DK541">
            <v>-55.486854999999196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-49.365616000024602</v>
          </cell>
          <cell r="DS541">
            <v>0</v>
          </cell>
          <cell r="DT541">
            <v>0</v>
          </cell>
          <cell r="DU541">
            <v>-49.365616000002774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-21.83355902301264</v>
          </cell>
          <cell r="S545">
            <v>0</v>
          </cell>
          <cell r="T545">
            <v>0</v>
          </cell>
          <cell r="U545">
            <v>0</v>
          </cell>
          <cell r="V545">
            <v>-3.0354022997926222E-2</v>
          </cell>
          <cell r="W545">
            <v>0</v>
          </cell>
          <cell r="X545">
            <v>0</v>
          </cell>
          <cell r="Y545">
            <v>-18.019930100002966</v>
          </cell>
          <cell r="Z545">
            <v>0</v>
          </cell>
          <cell r="AA545">
            <v>-3.7832749000008334</v>
          </cell>
          <cell r="AB545">
            <v>0</v>
          </cell>
          <cell r="AC545">
            <v>0</v>
          </cell>
          <cell r="AD545">
            <v>0</v>
          </cell>
          <cell r="AE545">
            <v>-3.1467539999866858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-3.1467540000012377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-46.456388099992182</v>
          </cell>
          <cell r="AS545">
            <v>0</v>
          </cell>
          <cell r="AT545">
            <v>0</v>
          </cell>
          <cell r="AU545">
            <v>-2.1241040000022622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-44.332284100000834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-13.113284799968824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-13.113284799997928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-51.216351500072051</v>
          </cell>
          <cell r="CF545">
            <v>0</v>
          </cell>
          <cell r="CG545">
            <v>0</v>
          </cell>
          <cell r="CH545">
            <v>0</v>
          </cell>
          <cell r="CI545">
            <v>-30.356930500005546</v>
          </cell>
          <cell r="CJ545">
            <v>0</v>
          </cell>
          <cell r="CK545">
            <v>-2.8482739999999467</v>
          </cell>
          <cell r="CL545">
            <v>0</v>
          </cell>
          <cell r="CM545">
            <v>0</v>
          </cell>
          <cell r="CN545">
            <v>0</v>
          </cell>
          <cell r="CO545">
            <v>-18.011146999995617</v>
          </cell>
          <cell r="CP545">
            <v>0</v>
          </cell>
          <cell r="CQ545">
            <v>0</v>
          </cell>
          <cell r="CR545">
            <v>-174.67891649992089</v>
          </cell>
          <cell r="CS545">
            <v>0</v>
          </cell>
          <cell r="CT545">
            <v>0</v>
          </cell>
          <cell r="CU545">
            <v>-34.353992500002278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-140.32492400000046</v>
          </cell>
          <cell r="DC545">
            <v>0</v>
          </cell>
          <cell r="DD545">
            <v>0</v>
          </cell>
          <cell r="DE545">
            <v>-416.18923563999124</v>
          </cell>
          <cell r="DF545">
            <v>-69.860105000007025</v>
          </cell>
          <cell r="DG545">
            <v>-46.654427000001306</v>
          </cell>
          <cell r="DH545">
            <v>0</v>
          </cell>
          <cell r="DI545">
            <v>0</v>
          </cell>
          <cell r="DJ545">
            <v>0</v>
          </cell>
          <cell r="DK545">
            <v>-224.07085564000045</v>
          </cell>
          <cell r="DL545">
            <v>0</v>
          </cell>
          <cell r="DM545">
            <v>0</v>
          </cell>
          <cell r="DN545">
            <v>0</v>
          </cell>
          <cell r="DO545">
            <v>-75.603848000002472</v>
          </cell>
          <cell r="DP545">
            <v>0</v>
          </cell>
          <cell r="DQ545">
            <v>0</v>
          </cell>
          <cell r="DR545">
            <v>-400.11438200005796</v>
          </cell>
          <cell r="DS545">
            <v>0</v>
          </cell>
          <cell r="DT545">
            <v>0</v>
          </cell>
          <cell r="DU545">
            <v>-232.30022230000213</v>
          </cell>
          <cell r="DV545">
            <v>0</v>
          </cell>
          <cell r="DW545">
            <v>0</v>
          </cell>
          <cell r="DX545">
            <v>-40.895354699998279</v>
          </cell>
          <cell r="DY545">
            <v>-34.248534999996991</v>
          </cell>
          <cell r="DZ545">
            <v>0</v>
          </cell>
          <cell r="EA545">
            <v>0</v>
          </cell>
          <cell r="EB545">
            <v>-12.921387000000323</v>
          </cell>
          <cell r="EC545">
            <v>-79.748883000000205</v>
          </cell>
          <cell r="ED545">
            <v>0</v>
          </cell>
        </row>
        <row r="547">
          <cell r="A547" t="str">
            <v>Total Other Generation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-21.833559023216367</v>
          </cell>
          <cell r="S547">
            <v>0</v>
          </cell>
          <cell r="T547">
            <v>0</v>
          </cell>
          <cell r="U547">
            <v>0</v>
          </cell>
          <cell r="V547">
            <v>-3.0354022979736328E-2</v>
          </cell>
          <cell r="W547">
            <v>0</v>
          </cell>
          <cell r="X547">
            <v>0</v>
          </cell>
          <cell r="Y547">
            <v>-18.019930100010242</v>
          </cell>
          <cell r="Z547">
            <v>0</v>
          </cell>
          <cell r="AA547">
            <v>-3.7832748999935575</v>
          </cell>
          <cell r="AB547">
            <v>0</v>
          </cell>
          <cell r="AC547">
            <v>0</v>
          </cell>
          <cell r="AD547">
            <v>0</v>
          </cell>
          <cell r="AE547">
            <v>-3.1467540003359318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-3.1467539999866858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-46.456388099584728</v>
          </cell>
          <cell r="AS547">
            <v>0</v>
          </cell>
          <cell r="AT547">
            <v>0</v>
          </cell>
          <cell r="AU547">
            <v>-2.1241039999877103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-44.332284100004472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-13.113284800201654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-13.113284799968824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-51.216351500246674</v>
          </cell>
          <cell r="CF547">
            <v>0</v>
          </cell>
          <cell r="CG547">
            <v>0</v>
          </cell>
          <cell r="CH547">
            <v>0</v>
          </cell>
          <cell r="CI547">
            <v>-30.356930500012822</v>
          </cell>
          <cell r="CJ547">
            <v>0</v>
          </cell>
          <cell r="CK547">
            <v>-2.8482739999890327</v>
          </cell>
          <cell r="CL547">
            <v>0</v>
          </cell>
          <cell r="CM547">
            <v>0</v>
          </cell>
          <cell r="CN547">
            <v>0</v>
          </cell>
          <cell r="CO547">
            <v>-18.011147000011988</v>
          </cell>
          <cell r="CP547">
            <v>0</v>
          </cell>
          <cell r="CQ547">
            <v>0</v>
          </cell>
          <cell r="CR547">
            <v>-174.67891649994999</v>
          </cell>
          <cell r="CS547">
            <v>0</v>
          </cell>
          <cell r="CT547">
            <v>0</v>
          </cell>
          <cell r="CU547">
            <v>-34.353992499993183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-140.32492400001502</v>
          </cell>
          <cell r="DC547">
            <v>0</v>
          </cell>
          <cell r="DD547">
            <v>0</v>
          </cell>
          <cell r="DE547">
            <v>-416.18923564068973</v>
          </cell>
          <cell r="DF547">
            <v>-69.860105000028852</v>
          </cell>
          <cell r="DG547">
            <v>-46.654426999972202</v>
          </cell>
          <cell r="DH547">
            <v>0</v>
          </cell>
          <cell r="DI547">
            <v>0</v>
          </cell>
          <cell r="DJ547">
            <v>0</v>
          </cell>
          <cell r="DK547">
            <v>-224.07085563999135</v>
          </cell>
          <cell r="DL547">
            <v>0</v>
          </cell>
          <cell r="DM547">
            <v>0</v>
          </cell>
          <cell r="DN547">
            <v>0</v>
          </cell>
          <cell r="DO547">
            <v>-75.603847999998834</v>
          </cell>
          <cell r="DP547">
            <v>0</v>
          </cell>
          <cell r="DQ547">
            <v>0</v>
          </cell>
          <cell r="DR547">
            <v>-400.11438200017437</v>
          </cell>
          <cell r="DS547">
            <v>0</v>
          </cell>
          <cell r="DT547">
            <v>0</v>
          </cell>
          <cell r="DU547">
            <v>-232.30022229999304</v>
          </cell>
          <cell r="DV547">
            <v>0</v>
          </cell>
          <cell r="DW547">
            <v>0</v>
          </cell>
          <cell r="DX547">
            <v>-40.895354699983727</v>
          </cell>
          <cell r="DY547">
            <v>-34.248535000020638</v>
          </cell>
          <cell r="DZ547">
            <v>0</v>
          </cell>
          <cell r="EA547">
            <v>0</v>
          </cell>
          <cell r="EB547">
            <v>-12.921387000009418</v>
          </cell>
          <cell r="EC547">
            <v>-79.748882999992929</v>
          </cell>
          <cell r="ED547">
            <v>0</v>
          </cell>
        </row>
        <row r="549">
          <cell r="A549" t="str">
            <v>IRP Resources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-18416.927360000001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-18416.927360000001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-18370.7264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-18370.7264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-7947.7132800000018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-7947.7132800000018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-17797.743999999948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-17797.743999999948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-17753.103999999992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-17753.103999999992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-17753.107999999993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-17753.107999999993</v>
          </cell>
          <cell r="DE554">
            <v>-17708.580000000016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-17708.580000000016</v>
          </cell>
          <cell r="DR554">
            <v>-18370.734720000008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-18370.734720000008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4">
          <cell r="A574" t="str">
            <v>Total IRP Resources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-7947.7132799999999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-7947.7132800000018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-17797.743999999948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-17797.743999999948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-35506.211999999941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-17753.103999999992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-17753.107999999993</v>
          </cell>
          <cell r="DE574">
            <v>-36125.507359999698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-18416.927359999972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-17708.580000000016</v>
          </cell>
          <cell r="DR574">
            <v>-36741.461120000109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-18370.726399999927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-18370.734720000008</v>
          </cell>
        </row>
        <row r="576">
          <cell r="A576" t="str">
            <v>Growth Station Resources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-142.5318699999998</v>
          </cell>
          <cell r="S581">
            <v>0</v>
          </cell>
          <cell r="T581">
            <v>0</v>
          </cell>
          <cell r="U581">
            <v>-134.98022999999966</v>
          </cell>
          <cell r="V581">
            <v>0</v>
          </cell>
          <cell r="W581">
            <v>0</v>
          </cell>
          <cell r="X581">
            <v>-7.5516399999999919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-172.15259999999944</v>
          </cell>
          <cell r="AF581">
            <v>0</v>
          </cell>
          <cell r="AG581">
            <v>0</v>
          </cell>
          <cell r="AH581">
            <v>-9.7859999999996035</v>
          </cell>
          <cell r="AI581">
            <v>0</v>
          </cell>
          <cell r="AJ581">
            <v>-119.58629999999994</v>
          </cell>
          <cell r="AK581">
            <v>0</v>
          </cell>
          <cell r="AL581">
            <v>-4.6549700000000023</v>
          </cell>
          <cell r="AM581">
            <v>0</v>
          </cell>
          <cell r="AN581">
            <v>-38.125330000000019</v>
          </cell>
          <cell r="AO581">
            <v>0</v>
          </cell>
          <cell r="AP581">
            <v>0</v>
          </cell>
          <cell r="AQ581">
            <v>0</v>
          </cell>
          <cell r="AR581">
            <v>-153.66708100000051</v>
          </cell>
          <cell r="AS581">
            <v>0</v>
          </cell>
          <cell r="AT581">
            <v>0</v>
          </cell>
          <cell r="AU581">
            <v>-20.125500000000102</v>
          </cell>
          <cell r="AV581">
            <v>-26.329763999999997</v>
          </cell>
          <cell r="AW581">
            <v>-86.734100000000126</v>
          </cell>
          <cell r="AX581">
            <v>0</v>
          </cell>
          <cell r="AY581">
            <v>0</v>
          </cell>
          <cell r="AZ581">
            <v>0</v>
          </cell>
          <cell r="BA581">
            <v>-14.841217</v>
          </cell>
          <cell r="BB581">
            <v>-5.6364999999999554</v>
          </cell>
          <cell r="BC581">
            <v>0</v>
          </cell>
          <cell r="BD581">
            <v>0</v>
          </cell>
          <cell r="BE581">
            <v>-163.19501000000037</v>
          </cell>
          <cell r="BF581">
            <v>0</v>
          </cell>
          <cell r="BG581">
            <v>0</v>
          </cell>
          <cell r="BH581">
            <v>-15.556210000000021</v>
          </cell>
          <cell r="BI581">
            <v>-61.436300000000074</v>
          </cell>
          <cell r="BJ581">
            <v>-86.202500000000327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-166.64926000000105</v>
          </cell>
          <cell r="BS581">
            <v>0</v>
          </cell>
          <cell r="BT581">
            <v>0</v>
          </cell>
          <cell r="BU581">
            <v>-15.914459999999963</v>
          </cell>
          <cell r="BV581">
            <v>-31.11460000000011</v>
          </cell>
          <cell r="BW581">
            <v>-119.6202000000003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-651.08227999999872</v>
          </cell>
          <cell r="CF581">
            <v>0</v>
          </cell>
          <cell r="CG581">
            <v>0</v>
          </cell>
          <cell r="CH581">
            <v>-198.96936000000005</v>
          </cell>
          <cell r="CI581">
            <v>-106.25997999999998</v>
          </cell>
          <cell r="CJ581">
            <v>-202.86149999999998</v>
          </cell>
          <cell r="CK581">
            <v>-50.82093999999995</v>
          </cell>
          <cell r="CL581">
            <v>-92.170500000000175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-1085.8866299999972</v>
          </cell>
          <cell r="CS581">
            <v>0</v>
          </cell>
          <cell r="CT581">
            <v>0</v>
          </cell>
          <cell r="CU581">
            <v>-239.26330000000053</v>
          </cell>
          <cell r="CV581">
            <v>-76.880800000000022</v>
          </cell>
          <cell r="CW581">
            <v>-547.52700000000004</v>
          </cell>
          <cell r="CX581">
            <v>-24.656859999999938</v>
          </cell>
          <cell r="CY581">
            <v>-161.51830000000018</v>
          </cell>
          <cell r="CZ581">
            <v>-2.9234599999999773</v>
          </cell>
          <cell r="DA581">
            <v>-33.116910000000018</v>
          </cell>
          <cell r="DB581">
            <v>0</v>
          </cell>
          <cell r="DC581">
            <v>0</v>
          </cell>
          <cell r="DD581">
            <v>0</v>
          </cell>
          <cell r="DE581">
            <v>-1496.1519199999966</v>
          </cell>
          <cell r="DF581">
            <v>0</v>
          </cell>
          <cell r="DG581">
            <v>-0.15731999999999857</v>
          </cell>
          <cell r="DH581">
            <v>-479.12720000000081</v>
          </cell>
          <cell r="DI581">
            <v>-144.23509999999987</v>
          </cell>
          <cell r="DJ581">
            <v>-782.89200000000164</v>
          </cell>
          <cell r="DK581">
            <v>-74.301300000000083</v>
          </cell>
          <cell r="DL581">
            <v>497.67200000000048</v>
          </cell>
          <cell r="DM581">
            <v>-413.89060000000063</v>
          </cell>
          <cell r="DN581">
            <v>-96.880799999999908</v>
          </cell>
          <cell r="DO581">
            <v>-2.3396000000000186</v>
          </cell>
          <cell r="DP581">
            <v>0</v>
          </cell>
          <cell r="DQ581">
            <v>0</v>
          </cell>
          <cell r="DR581">
            <v>-948.91446500000893</v>
          </cell>
          <cell r="DS581">
            <v>0</v>
          </cell>
          <cell r="DT581">
            <v>-3.1381899999999519</v>
          </cell>
          <cell r="DU581">
            <v>-478.95929999999862</v>
          </cell>
          <cell r="DV581">
            <v>-193.75900000000001</v>
          </cell>
          <cell r="DW581">
            <v>-443.49219999999968</v>
          </cell>
          <cell r="DX581">
            <v>-31.807199999999966</v>
          </cell>
          <cell r="DY581">
            <v>470.21299999999974</v>
          </cell>
          <cell r="DZ581">
            <v>-222.46390000000019</v>
          </cell>
          <cell r="EA581">
            <v>-41.178600000000188</v>
          </cell>
          <cell r="EB581">
            <v>-0.52029499999999729</v>
          </cell>
          <cell r="EC581">
            <v>0</v>
          </cell>
          <cell r="ED581">
            <v>-3.8087799999999561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-7.3950955999998769</v>
          </cell>
          <cell r="S582">
            <v>0</v>
          </cell>
          <cell r="T582">
            <v>0</v>
          </cell>
          <cell r="U582">
            <v>-3.8418560000000035</v>
          </cell>
          <cell r="V582">
            <v>0</v>
          </cell>
          <cell r="W582">
            <v>0</v>
          </cell>
          <cell r="X582">
            <v>0</v>
          </cell>
          <cell r="Y582">
            <v>-3.5532395999999835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-0.41515999999955966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-0.41516000000001441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-15.106870000000072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-15.106870000000072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-28.606950000000325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-28.606949999999983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-1.048769999999422</v>
          </cell>
          <cell r="CF582">
            <v>0</v>
          </cell>
          <cell r="CG582">
            <v>0</v>
          </cell>
          <cell r="CH582">
            <v>-8.3709999999996398E-2</v>
          </cell>
          <cell r="CI582">
            <v>0</v>
          </cell>
          <cell r="CJ582">
            <v>0</v>
          </cell>
          <cell r="CK582">
            <v>0</v>
          </cell>
          <cell r="CL582">
            <v>-0.96505999999999403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-179.07907999999952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-2.65300000000002</v>
          </cell>
          <cell r="CX582">
            <v>0</v>
          </cell>
          <cell r="CY582">
            <v>-139.94500999999946</v>
          </cell>
          <cell r="CZ582">
            <v>-36.481070000000045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-102.31742999999915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-3.8256999999998698</v>
          </cell>
          <cell r="DK582">
            <v>0</v>
          </cell>
          <cell r="DL582">
            <v>-93.263030000000072</v>
          </cell>
          <cell r="DM582">
            <v>-5.2286999999996624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-105.15087000000131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-54.186100000000124</v>
          </cell>
          <cell r="DX582">
            <v>0</v>
          </cell>
          <cell r="DY582">
            <v>21.066850000000159</v>
          </cell>
          <cell r="DZ582">
            <v>-72.031620000000203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-0.14397999999999911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-0.14397999999999911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-6.1597300000000814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-6.1597300000000246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-3.1523479999999608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-2.3440299999999752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-0.80831799999999987</v>
          </cell>
          <cell r="BP583">
            <v>0</v>
          </cell>
          <cell r="BQ583">
            <v>0</v>
          </cell>
          <cell r="BR583">
            <v>-0.89238999999997759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-0.89238999999997759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-140.76153999999974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-140.53039999999999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-0.23113999999999635</v>
          </cell>
          <cell r="CR583">
            <v>-158.38369999999986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-27.439999999999827</v>
          </cell>
          <cell r="CX583">
            <v>0</v>
          </cell>
          <cell r="CY583">
            <v>-130.94369999999981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27.680430000000342</v>
          </cell>
          <cell r="DF583">
            <v>0</v>
          </cell>
          <cell r="DG583">
            <v>0</v>
          </cell>
          <cell r="DH583">
            <v>-2.1994699999999625</v>
          </cell>
          <cell r="DI583">
            <v>-45.712300000000027</v>
          </cell>
          <cell r="DJ583">
            <v>-29.222600000000057</v>
          </cell>
          <cell r="DK583">
            <v>0</v>
          </cell>
          <cell r="DL583">
            <v>117.87969999999996</v>
          </cell>
          <cell r="DM583">
            <v>-13.06490000000008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-4.2534299999997529</v>
          </cell>
          <cell r="DS583">
            <v>-4.8764099999999928</v>
          </cell>
          <cell r="DT583">
            <v>0</v>
          </cell>
          <cell r="DU583">
            <v>-30.105499999999893</v>
          </cell>
          <cell r="DV583">
            <v>-4.4606200000000058</v>
          </cell>
          <cell r="DW583">
            <v>-25.397999999999911</v>
          </cell>
          <cell r="DX583">
            <v>0</v>
          </cell>
          <cell r="DY583">
            <v>60.587099999999964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5">
          <cell r="A585" t="str">
            <v>Total Growth Station Resources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-149.92696560000013</v>
          </cell>
          <cell r="S585">
            <v>0</v>
          </cell>
          <cell r="T585">
            <v>0</v>
          </cell>
          <cell r="U585">
            <v>-138.82208599999967</v>
          </cell>
          <cell r="V585">
            <v>0</v>
          </cell>
          <cell r="W585">
            <v>0</v>
          </cell>
          <cell r="X585">
            <v>-7.5516399999999635</v>
          </cell>
          <cell r="Y585">
            <v>-3.5532395999999835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-172.71174000000065</v>
          </cell>
          <cell r="AF585">
            <v>0</v>
          </cell>
          <cell r="AG585">
            <v>0</v>
          </cell>
          <cell r="AH585">
            <v>-9.7859999999996035</v>
          </cell>
          <cell r="AI585">
            <v>0</v>
          </cell>
          <cell r="AJ585">
            <v>-120.14544000000024</v>
          </cell>
          <cell r="AK585">
            <v>0</v>
          </cell>
          <cell r="AL585">
            <v>-4.6549700000000485</v>
          </cell>
          <cell r="AM585">
            <v>0</v>
          </cell>
          <cell r="AN585">
            <v>-38.125330000000019</v>
          </cell>
          <cell r="AO585">
            <v>0</v>
          </cell>
          <cell r="AP585">
            <v>0</v>
          </cell>
          <cell r="AQ585">
            <v>0</v>
          </cell>
          <cell r="AR585">
            <v>-159.82681100000082</v>
          </cell>
          <cell r="AS585">
            <v>0</v>
          </cell>
          <cell r="AT585">
            <v>0</v>
          </cell>
          <cell r="AU585">
            <v>-20.125500000000102</v>
          </cell>
          <cell r="AV585">
            <v>-26.329763999999997</v>
          </cell>
          <cell r="AW585">
            <v>-86.734099999999671</v>
          </cell>
          <cell r="AX585">
            <v>0</v>
          </cell>
          <cell r="AY585">
            <v>-6.1597300000000814</v>
          </cell>
          <cell r="AZ585">
            <v>0</v>
          </cell>
          <cell r="BA585">
            <v>-14.841217</v>
          </cell>
          <cell r="BB585">
            <v>-5.6364999999999554</v>
          </cell>
          <cell r="BC585">
            <v>0</v>
          </cell>
          <cell r="BD585">
            <v>0</v>
          </cell>
          <cell r="BE585">
            <v>-181.45422799999869</v>
          </cell>
          <cell r="BF585">
            <v>0</v>
          </cell>
          <cell r="BG585">
            <v>0</v>
          </cell>
          <cell r="BH585">
            <v>-15.556210000000021</v>
          </cell>
          <cell r="BI585">
            <v>-61.436300000000074</v>
          </cell>
          <cell r="BJ585">
            <v>-103.65340000000015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-0.80831799999999987</v>
          </cell>
          <cell r="BP585">
            <v>0</v>
          </cell>
          <cell r="BQ585">
            <v>0</v>
          </cell>
          <cell r="BR585">
            <v>-196.14860000000044</v>
          </cell>
          <cell r="BS585">
            <v>0</v>
          </cell>
          <cell r="BT585">
            <v>0</v>
          </cell>
          <cell r="BU585">
            <v>-15.914459999999963</v>
          </cell>
          <cell r="BV585">
            <v>-31.11460000000011</v>
          </cell>
          <cell r="BW585">
            <v>-149.1195400000006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-792.89258999999947</v>
          </cell>
          <cell r="CF585">
            <v>0</v>
          </cell>
          <cell r="CG585">
            <v>0</v>
          </cell>
          <cell r="CH585">
            <v>-199.05306999999993</v>
          </cell>
          <cell r="CI585">
            <v>-106.2599800000001</v>
          </cell>
          <cell r="CJ585">
            <v>-202.86149999999998</v>
          </cell>
          <cell r="CK585">
            <v>-50.820940000000064</v>
          </cell>
          <cell r="CL585">
            <v>-233.66596000000027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-0.23113999999999635</v>
          </cell>
          <cell r="CR585">
            <v>-1423.3494099999953</v>
          </cell>
          <cell r="CS585">
            <v>0</v>
          </cell>
          <cell r="CT585">
            <v>0</v>
          </cell>
          <cell r="CU585">
            <v>-239.26330000000053</v>
          </cell>
          <cell r="CV585">
            <v>-76.880800000000022</v>
          </cell>
          <cell r="CW585">
            <v>-577.61999999999716</v>
          </cell>
          <cell r="CX585">
            <v>-24.656859999999938</v>
          </cell>
          <cell r="CY585">
            <v>-432.40700999999899</v>
          </cell>
          <cell r="CZ585">
            <v>-39.404530000000022</v>
          </cell>
          <cell r="DA585">
            <v>-33.116910000000018</v>
          </cell>
          <cell r="DB585">
            <v>0</v>
          </cell>
          <cell r="DC585">
            <v>0</v>
          </cell>
          <cell r="DD585">
            <v>0</v>
          </cell>
          <cell r="DE585">
            <v>-1570.7889200000063</v>
          </cell>
          <cell r="DF585">
            <v>0</v>
          </cell>
          <cell r="DG585">
            <v>-0.15731999999999857</v>
          </cell>
          <cell r="DH585">
            <v>-481.32666999999856</v>
          </cell>
          <cell r="DI585">
            <v>-189.94740000000002</v>
          </cell>
          <cell r="DJ585">
            <v>-815.94030000000203</v>
          </cell>
          <cell r="DK585">
            <v>-74.301300000000083</v>
          </cell>
          <cell r="DL585">
            <v>522.28866999999991</v>
          </cell>
          <cell r="DM585">
            <v>-432.18420000000151</v>
          </cell>
          <cell r="DN585">
            <v>-96.880799999999908</v>
          </cell>
          <cell r="DO585">
            <v>-2.3396000000000186</v>
          </cell>
          <cell r="DP585">
            <v>0</v>
          </cell>
          <cell r="DQ585">
            <v>0</v>
          </cell>
          <cell r="DR585">
            <v>-1058.3187649999891</v>
          </cell>
          <cell r="DS585">
            <v>-4.8764099999999928</v>
          </cell>
          <cell r="DT585">
            <v>-3.1381899999999519</v>
          </cell>
          <cell r="DU585">
            <v>-509.06479999999647</v>
          </cell>
          <cell r="DV585">
            <v>-198.21961999999985</v>
          </cell>
          <cell r="DW585">
            <v>-523.07629999999881</v>
          </cell>
          <cell r="DX585">
            <v>-31.807199999999966</v>
          </cell>
          <cell r="DY585">
            <v>551.86694999999963</v>
          </cell>
          <cell r="DZ585">
            <v>-294.4955200000004</v>
          </cell>
          <cell r="EA585">
            <v>-41.178600000000188</v>
          </cell>
          <cell r="EB585">
            <v>-0.52029499999997597</v>
          </cell>
          <cell r="EC585">
            <v>0</v>
          </cell>
          <cell r="ED585">
            <v>-3.8087799999999561</v>
          </cell>
        </row>
        <row r="586">
          <cell r="F586" t="str">
            <v>=</v>
          </cell>
          <cell r="G586" t="str">
            <v>=</v>
          </cell>
          <cell r="H586" t="str">
            <v>=</v>
          </cell>
          <cell r="I586" t="str">
            <v>=</v>
          </cell>
          <cell r="J586" t="str">
            <v>=</v>
          </cell>
          <cell r="K586" t="str">
            <v>=</v>
          </cell>
          <cell r="L586" t="str">
            <v>=</v>
          </cell>
          <cell r="M586" t="str">
            <v>=</v>
          </cell>
          <cell r="N586" t="str">
            <v>=</v>
          </cell>
          <cell r="O586" t="str">
            <v>=</v>
          </cell>
          <cell r="P586" t="str">
            <v>=</v>
          </cell>
          <cell r="Q586" t="str">
            <v>=</v>
          </cell>
          <cell r="R586" t="str">
            <v>=</v>
          </cell>
          <cell r="S586" t="str">
            <v>=</v>
          </cell>
          <cell r="T586" t="str">
            <v>=</v>
          </cell>
          <cell r="U586" t="str">
            <v>=</v>
          </cell>
          <cell r="V586" t="str">
            <v>=</v>
          </cell>
          <cell r="W586" t="str">
            <v>=</v>
          </cell>
          <cell r="X586" t="str">
            <v>=</v>
          </cell>
          <cell r="Y586" t="str">
            <v>=</v>
          </cell>
          <cell r="Z586" t="str">
            <v>=</v>
          </cell>
          <cell r="AA586" t="str">
            <v>=</v>
          </cell>
          <cell r="AB586" t="str">
            <v>=</v>
          </cell>
          <cell r="AC586" t="str">
            <v>=</v>
          </cell>
          <cell r="AD586" t="str">
            <v>=</v>
          </cell>
          <cell r="AE586" t="str">
            <v>=</v>
          </cell>
          <cell r="AF586" t="str">
            <v>=</v>
          </cell>
          <cell r="AG586" t="str">
            <v>=</v>
          </cell>
          <cell r="AH586" t="str">
            <v>=</v>
          </cell>
          <cell r="AI586" t="str">
            <v>=</v>
          </cell>
          <cell r="AJ586" t="str">
            <v>=</v>
          </cell>
          <cell r="AK586" t="str">
            <v>=</v>
          </cell>
          <cell r="AL586" t="str">
            <v>=</v>
          </cell>
          <cell r="AM586" t="str">
            <v>=</v>
          </cell>
          <cell r="AN586" t="str">
            <v>=</v>
          </cell>
          <cell r="AO586" t="str">
            <v>=</v>
          </cell>
          <cell r="AP586" t="str">
            <v>=</v>
          </cell>
          <cell r="AQ586" t="str">
            <v>=</v>
          </cell>
          <cell r="AR586" t="str">
            <v>=</v>
          </cell>
          <cell r="AS586" t="str">
            <v>=</v>
          </cell>
          <cell r="AT586" t="str">
            <v>=</v>
          </cell>
          <cell r="AU586" t="str">
            <v>=</v>
          </cell>
          <cell r="AV586" t="str">
            <v>=</v>
          </cell>
          <cell r="AW586" t="str">
            <v>=</v>
          </cell>
          <cell r="AX586" t="str">
            <v>=</v>
          </cell>
          <cell r="AY586" t="str">
            <v>=</v>
          </cell>
          <cell r="AZ586" t="str">
            <v>=</v>
          </cell>
          <cell r="BA586" t="str">
            <v>=</v>
          </cell>
          <cell r="BB586" t="str">
            <v>=</v>
          </cell>
          <cell r="BC586" t="str">
            <v>=</v>
          </cell>
          <cell r="BD586" t="str">
            <v>=</v>
          </cell>
          <cell r="BE586" t="str">
            <v>=</v>
          </cell>
          <cell r="BF586" t="str">
            <v>=</v>
          </cell>
          <cell r="BG586" t="str">
            <v>=</v>
          </cell>
          <cell r="BH586" t="str">
            <v>=</v>
          </cell>
          <cell r="BI586" t="str">
            <v>=</v>
          </cell>
          <cell r="BJ586" t="str">
            <v>=</v>
          </cell>
          <cell r="BK586" t="str">
            <v>=</v>
          </cell>
          <cell r="BL586" t="str">
            <v>=</v>
          </cell>
          <cell r="BM586" t="str">
            <v>=</v>
          </cell>
          <cell r="BN586" t="str">
            <v>=</v>
          </cell>
          <cell r="BO586" t="str">
            <v>=</v>
          </cell>
          <cell r="BP586" t="str">
            <v>=</v>
          </cell>
          <cell r="BQ586" t="str">
            <v>=</v>
          </cell>
          <cell r="BR586" t="str">
            <v>=</v>
          </cell>
          <cell r="BS586" t="str">
            <v>=</v>
          </cell>
          <cell r="BT586" t="str">
            <v>=</v>
          </cell>
          <cell r="BU586" t="str">
            <v>=</v>
          </cell>
          <cell r="BV586" t="str">
            <v>=</v>
          </cell>
          <cell r="BW586" t="str">
            <v>=</v>
          </cell>
          <cell r="BX586" t="str">
            <v>=</v>
          </cell>
          <cell r="BY586" t="str">
            <v>=</v>
          </cell>
          <cell r="BZ586" t="str">
            <v>=</v>
          </cell>
          <cell r="CA586" t="str">
            <v>=</v>
          </cell>
          <cell r="CB586" t="str">
            <v>=</v>
          </cell>
          <cell r="CC586" t="str">
            <v>=</v>
          </cell>
          <cell r="CD586" t="str">
            <v>=</v>
          </cell>
          <cell r="CE586" t="str">
            <v>=</v>
          </cell>
          <cell r="CF586" t="str">
            <v>=</v>
          </cell>
          <cell r="CG586" t="str">
            <v>=</v>
          </cell>
          <cell r="CH586" t="str">
            <v>=</v>
          </cell>
          <cell r="CI586" t="str">
            <v>=</v>
          </cell>
          <cell r="CJ586" t="str">
            <v>=</v>
          </cell>
          <cell r="CK586" t="str">
            <v>=</v>
          </cell>
          <cell r="CL586" t="str">
            <v>=</v>
          </cell>
          <cell r="CM586" t="str">
            <v>=</v>
          </cell>
          <cell r="CN586" t="str">
            <v>=</v>
          </cell>
          <cell r="CO586" t="str">
            <v>=</v>
          </cell>
          <cell r="CP586" t="str">
            <v>=</v>
          </cell>
          <cell r="CQ586" t="str">
            <v>=</v>
          </cell>
          <cell r="CR586" t="str">
            <v>=</v>
          </cell>
          <cell r="CS586" t="str">
            <v>=</v>
          </cell>
          <cell r="CT586" t="str">
            <v>=</v>
          </cell>
          <cell r="CU586" t="str">
            <v>=</v>
          </cell>
          <cell r="CV586" t="str">
            <v>=</v>
          </cell>
          <cell r="CW586" t="str">
            <v>=</v>
          </cell>
          <cell r="CX586" t="str">
            <v>=</v>
          </cell>
          <cell r="CY586" t="str">
            <v>=</v>
          </cell>
          <cell r="CZ586" t="str">
            <v>=</v>
          </cell>
          <cell r="DA586" t="str">
            <v>=</v>
          </cell>
          <cell r="DB586" t="str">
            <v>=</v>
          </cell>
          <cell r="DC586" t="str">
            <v>=</v>
          </cell>
          <cell r="DD586" t="str">
            <v>=</v>
          </cell>
          <cell r="DE586" t="str">
            <v>=</v>
          </cell>
          <cell r="DF586" t="str">
            <v>=</v>
          </cell>
          <cell r="DG586" t="str">
            <v>=</v>
          </cell>
          <cell r="DH586" t="str">
            <v>=</v>
          </cell>
          <cell r="DI586" t="str">
            <v>=</v>
          </cell>
          <cell r="DJ586" t="str">
            <v>=</v>
          </cell>
          <cell r="DK586" t="str">
            <v>=</v>
          </cell>
          <cell r="DL586" t="str">
            <v>=</v>
          </cell>
          <cell r="DM586" t="str">
            <v>=</v>
          </cell>
          <cell r="DN586" t="str">
            <v>=</v>
          </cell>
          <cell r="DO586" t="str">
            <v>=</v>
          </cell>
          <cell r="DP586" t="str">
            <v>=</v>
          </cell>
          <cell r="DQ586" t="str">
            <v>=</v>
          </cell>
          <cell r="DR586" t="str">
            <v>=</v>
          </cell>
          <cell r="DS586" t="str">
            <v>=</v>
          </cell>
          <cell r="DT586" t="str">
            <v>=</v>
          </cell>
          <cell r="DU586" t="str">
            <v>=</v>
          </cell>
          <cell r="DV586" t="str">
            <v>=</v>
          </cell>
          <cell r="DW586" t="str">
            <v>=</v>
          </cell>
          <cell r="DX586" t="str">
            <v>=</v>
          </cell>
          <cell r="DY586" t="str">
            <v>=</v>
          </cell>
          <cell r="DZ586" t="str">
            <v>=</v>
          </cell>
          <cell r="EA586" t="str">
            <v>=</v>
          </cell>
          <cell r="EB586" t="str">
            <v>=</v>
          </cell>
          <cell r="EC586" t="str">
            <v>=</v>
          </cell>
          <cell r="ED586" t="str">
            <v>=</v>
          </cell>
        </row>
        <row r="587">
          <cell r="A587" t="str">
            <v>Total Resources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559.20276058837771</v>
          </cell>
          <cell r="R587">
            <v>13368.466625384986</v>
          </cell>
          <cell r="S587">
            <v>2509.0705185551196</v>
          </cell>
          <cell r="T587">
            <v>946.68744559865445</v>
          </cell>
          <cell r="U587">
            <v>1572.0770176993683</v>
          </cell>
          <cell r="V587">
            <v>1808.3481326811016</v>
          </cell>
          <cell r="W587">
            <v>1261.0199778433889</v>
          </cell>
          <cell r="X587">
            <v>1133.8913022065535</v>
          </cell>
          <cell r="Y587">
            <v>585.7776669440791</v>
          </cell>
          <cell r="Z587">
            <v>-408.5752789946273</v>
          </cell>
          <cell r="AA587">
            <v>931.99280278012156</v>
          </cell>
          <cell r="AB587">
            <v>1275.7224404998124</v>
          </cell>
          <cell r="AC587">
            <v>1417.3083549048752</v>
          </cell>
          <cell r="AD587">
            <v>335.14624467305839</v>
          </cell>
          <cell r="AE587">
            <v>16371.512476608157</v>
          </cell>
          <cell r="AF587">
            <v>1370.7989548817277</v>
          </cell>
          <cell r="AG587">
            <v>1002.779642068781</v>
          </cell>
          <cell r="AH587">
            <v>1804.0442939158529</v>
          </cell>
          <cell r="AI587">
            <v>1900.0903763975948</v>
          </cell>
          <cell r="AJ587">
            <v>2454.1385720558465</v>
          </cell>
          <cell r="AK587">
            <v>1139.7381064193323</v>
          </cell>
          <cell r="AL587">
            <v>823.19703491497785</v>
          </cell>
          <cell r="AM587">
            <v>724.7868917202577</v>
          </cell>
          <cell r="AN587">
            <v>1270.2887928588316</v>
          </cell>
          <cell r="AO587">
            <v>1786.6971300160512</v>
          </cell>
          <cell r="AP587">
            <v>1562.1513822190464</v>
          </cell>
          <cell r="AQ587">
            <v>532.80129915848374</v>
          </cell>
          <cell r="AR587">
            <v>15770.831807821989</v>
          </cell>
          <cell r="AS587">
            <v>1328.866744408384</v>
          </cell>
          <cell r="AT587">
            <v>1100.4271254660562</v>
          </cell>
          <cell r="AU587">
            <v>2139.0554289771244</v>
          </cell>
          <cell r="AV587">
            <v>1822.3400292815641</v>
          </cell>
          <cell r="AW587">
            <v>2886.3254857324064</v>
          </cell>
          <cell r="AX587">
            <v>1535.0102422321215</v>
          </cell>
          <cell r="AY587">
            <v>-2301.1982545573264</v>
          </cell>
          <cell r="AZ587">
            <v>532.90840503573418</v>
          </cell>
          <cell r="BA587">
            <v>2159.953995609656</v>
          </cell>
          <cell r="BB587">
            <v>2472.0433594249189</v>
          </cell>
          <cell r="BC587">
            <v>1824.6317395595834</v>
          </cell>
          <cell r="BD587">
            <v>270.4675066517666</v>
          </cell>
          <cell r="BE587">
            <v>16983.783638641238</v>
          </cell>
          <cell r="BF587">
            <v>1153.5470647085458</v>
          </cell>
          <cell r="BG587">
            <v>1692.8653654437512</v>
          </cell>
          <cell r="BH587">
            <v>2020.8579118251801</v>
          </cell>
          <cell r="BI587">
            <v>2085.0782431038097</v>
          </cell>
          <cell r="BJ587">
            <v>1948.1160129671916</v>
          </cell>
          <cell r="BK587">
            <v>1241.0219675656408</v>
          </cell>
          <cell r="BL587">
            <v>924.95386094134301</v>
          </cell>
          <cell r="BM587">
            <v>165.8103307671845</v>
          </cell>
          <cell r="BN587">
            <v>2406.554712514393</v>
          </cell>
          <cell r="BO587">
            <v>2144.5824628956616</v>
          </cell>
          <cell r="BP587">
            <v>795.81279037520289</v>
          </cell>
          <cell r="BQ587">
            <v>404.58291553705931</v>
          </cell>
          <cell r="BR587">
            <v>16335.82327131182</v>
          </cell>
          <cell r="BS587">
            <v>954.4652438852936</v>
          </cell>
          <cell r="BT587">
            <v>1684.9703446347266</v>
          </cell>
          <cell r="BU587">
            <v>2206.4225513841957</v>
          </cell>
          <cell r="BV587">
            <v>1848.5965769058093</v>
          </cell>
          <cell r="BW587">
            <v>2198.6374910259619</v>
          </cell>
          <cell r="BX587">
            <v>936.38047547452152</v>
          </cell>
          <cell r="BY587">
            <v>1218.6751626785845</v>
          </cell>
          <cell r="BZ587">
            <v>351.69085380621254</v>
          </cell>
          <cell r="CA587">
            <v>1234.3579293768853</v>
          </cell>
          <cell r="CB587">
            <v>2039.3602638114244</v>
          </cell>
          <cell r="CC587">
            <v>1404.3158102361485</v>
          </cell>
          <cell r="CD587">
            <v>257.95056810416281</v>
          </cell>
          <cell r="CE587">
            <v>10542.757769562304</v>
          </cell>
          <cell r="CF587">
            <v>679.68884638138115</v>
          </cell>
          <cell r="CG587">
            <v>822.99473652802408</v>
          </cell>
          <cell r="CH587">
            <v>2351.0371129615232</v>
          </cell>
          <cell r="CI587">
            <v>2008.3602776555344</v>
          </cell>
          <cell r="CJ587">
            <v>2062.3798718620092</v>
          </cell>
          <cell r="CK587">
            <v>708.35547552723438</v>
          </cell>
          <cell r="CL587">
            <v>-3603.6508414577693</v>
          </cell>
          <cell r="CM587">
            <v>1371.1380615858361</v>
          </cell>
          <cell r="CN587">
            <v>1479.1055818218738</v>
          </cell>
          <cell r="CO587">
            <v>1736.7394739892334</v>
          </cell>
          <cell r="CP587">
            <v>644.36988340876997</v>
          </cell>
          <cell r="CQ587">
            <v>282.23928929772228</v>
          </cell>
          <cell r="CR587">
            <v>12419.449375346303</v>
          </cell>
          <cell r="CS587">
            <v>912.22717036679387</v>
          </cell>
          <cell r="CT587">
            <v>1156.4196113506332</v>
          </cell>
          <cell r="CU587">
            <v>2444.4928480228409</v>
          </cell>
          <cell r="CV587">
            <v>2312.3891707006842</v>
          </cell>
          <cell r="CW587">
            <v>2419.9439630340785</v>
          </cell>
          <cell r="CX587">
            <v>1421.8850362990052</v>
          </cell>
          <cell r="CY587">
            <v>341.03303446434438</v>
          </cell>
          <cell r="CZ587">
            <v>1810.0383790954947</v>
          </cell>
          <cell r="DA587">
            <v>1561.7778817275539</v>
          </cell>
          <cell r="DB587">
            <v>2379.5683290790766</v>
          </cell>
          <cell r="DC587">
            <v>992.51047916989774</v>
          </cell>
          <cell r="DD587">
            <v>-5332.8365279594436</v>
          </cell>
          <cell r="DE587">
            <v>12167.726525790989</v>
          </cell>
          <cell r="DF587">
            <v>1098.7742454418913</v>
          </cell>
          <cell r="DG587">
            <v>2188.5945490766317</v>
          </cell>
          <cell r="DH587">
            <v>1658.0808911472559</v>
          </cell>
          <cell r="DI587">
            <v>1525.6048319023103</v>
          </cell>
          <cell r="DJ587">
            <v>1915.6111408304423</v>
          </cell>
          <cell r="DK587">
            <v>1494.1826367499307</v>
          </cell>
          <cell r="DL587">
            <v>519.09562789741904</v>
          </cell>
          <cell r="DM587">
            <v>2745.4225387377664</v>
          </cell>
          <cell r="DN587">
            <v>2102.5279194302857</v>
          </cell>
          <cell r="DO587">
            <v>2876.350244733505</v>
          </cell>
          <cell r="DP587">
            <v>1432.0235959906131</v>
          </cell>
          <cell r="DQ587">
            <v>-7388.5416961507872</v>
          </cell>
          <cell r="DR587">
            <v>10785.076294332743</v>
          </cell>
          <cell r="DS587">
            <v>392.30252154916525</v>
          </cell>
          <cell r="DT587">
            <v>1802.5135953435674</v>
          </cell>
          <cell r="DU587">
            <v>1613.9636490661651</v>
          </cell>
          <cell r="DV587">
            <v>1296.5486411331221</v>
          </cell>
          <cell r="DW587">
            <v>2704.8327375622466</v>
          </cell>
          <cell r="DX587">
            <v>2340.5574517576024</v>
          </cell>
          <cell r="DY587">
            <v>662.89582005608827</v>
          </cell>
          <cell r="DZ587">
            <v>3456.9314148891717</v>
          </cell>
          <cell r="EA587">
            <v>2613.2297115828842</v>
          </cell>
          <cell r="EB587">
            <v>2764.0511519210413</v>
          </cell>
          <cell r="EC587">
            <v>1368.1674759192392</v>
          </cell>
          <cell r="ED587">
            <v>-10230.917876428925</v>
          </cell>
        </row>
        <row r="588">
          <cell r="F588" t="str">
            <v>=</v>
          </cell>
          <cell r="G588" t="str">
            <v>=</v>
          </cell>
          <cell r="H588" t="str">
            <v>=</v>
          </cell>
          <cell r="I588" t="str">
            <v>=</v>
          </cell>
          <cell r="J588" t="str">
            <v>=</v>
          </cell>
          <cell r="K588" t="str">
            <v>=</v>
          </cell>
          <cell r="L588" t="str">
            <v>=</v>
          </cell>
          <cell r="M588" t="str">
            <v>=</v>
          </cell>
          <cell r="N588" t="str">
            <v>=</v>
          </cell>
          <cell r="O588" t="str">
            <v>=</v>
          </cell>
          <cell r="P588" t="str">
            <v>=</v>
          </cell>
          <cell r="Q588" t="str">
            <v>=</v>
          </cell>
          <cell r="R588" t="str">
            <v>=</v>
          </cell>
          <cell r="S588" t="str">
            <v>=</v>
          </cell>
          <cell r="T588" t="str">
            <v>=</v>
          </cell>
          <cell r="U588" t="str">
            <v>=</v>
          </cell>
          <cell r="V588" t="str">
            <v>=</v>
          </cell>
          <cell r="W588" t="str">
            <v>=</v>
          </cell>
          <cell r="X588" t="str">
            <v>=</v>
          </cell>
          <cell r="Y588" t="str">
            <v>=</v>
          </cell>
          <cell r="Z588" t="str">
            <v>=</v>
          </cell>
          <cell r="AA588" t="str">
            <v>=</v>
          </cell>
          <cell r="AB588" t="str">
            <v>=</v>
          </cell>
          <cell r="AC588" t="str">
            <v>=</v>
          </cell>
          <cell r="AD588" t="str">
            <v>=</v>
          </cell>
          <cell r="AE588" t="str">
            <v>=</v>
          </cell>
          <cell r="AF588" t="str">
            <v>=</v>
          </cell>
          <cell r="AG588" t="str">
            <v>=</v>
          </cell>
          <cell r="AH588" t="str">
            <v>=</v>
          </cell>
          <cell r="AI588" t="str">
            <v>=</v>
          </cell>
          <cell r="AJ588" t="str">
            <v>=</v>
          </cell>
          <cell r="AK588" t="str">
            <v>=</v>
          </cell>
          <cell r="AL588" t="str">
            <v>=</v>
          </cell>
          <cell r="AM588" t="str">
            <v>=</v>
          </cell>
          <cell r="AN588" t="str">
            <v>=</v>
          </cell>
          <cell r="AO588" t="str">
            <v>=</v>
          </cell>
          <cell r="AP588" t="str">
            <v>=</v>
          </cell>
          <cell r="AQ588" t="str">
            <v>=</v>
          </cell>
          <cell r="AR588" t="str">
            <v>=</v>
          </cell>
          <cell r="AS588" t="str">
            <v>=</v>
          </cell>
          <cell r="AT588" t="str">
            <v>=</v>
          </cell>
          <cell r="AU588" t="str">
            <v>=</v>
          </cell>
          <cell r="AV588" t="str">
            <v>=</v>
          </cell>
          <cell r="AW588" t="str">
            <v>=</v>
          </cell>
          <cell r="AX588" t="str">
            <v>=</v>
          </cell>
          <cell r="AY588" t="str">
            <v>=</v>
          </cell>
          <cell r="AZ588" t="str">
            <v>=</v>
          </cell>
          <cell r="BA588" t="str">
            <v>=</v>
          </cell>
          <cell r="BB588" t="str">
            <v>=</v>
          </cell>
          <cell r="BC588" t="str">
            <v>=</v>
          </cell>
          <cell r="BD588" t="str">
            <v>=</v>
          </cell>
          <cell r="BE588" t="str">
            <v>=</v>
          </cell>
          <cell r="BF588" t="str">
            <v>=</v>
          </cell>
          <cell r="BG588" t="str">
            <v>=</v>
          </cell>
          <cell r="BH588" t="str">
            <v>=</v>
          </cell>
          <cell r="BI588" t="str">
            <v>=</v>
          </cell>
          <cell r="BJ588" t="str">
            <v>=</v>
          </cell>
          <cell r="BK588" t="str">
            <v>=</v>
          </cell>
          <cell r="BL588" t="str">
            <v>=</v>
          </cell>
          <cell r="BM588" t="str">
            <v>=</v>
          </cell>
          <cell r="BN588" t="str">
            <v>=</v>
          </cell>
          <cell r="BO588" t="str">
            <v>=</v>
          </cell>
          <cell r="BP588" t="str">
            <v>=</v>
          </cell>
          <cell r="BQ588" t="str">
            <v>=</v>
          </cell>
          <cell r="BR588" t="str">
            <v>=</v>
          </cell>
          <cell r="BS588" t="str">
            <v>=</v>
          </cell>
          <cell r="BT588" t="str">
            <v>=</v>
          </cell>
          <cell r="BU588" t="str">
            <v>=</v>
          </cell>
          <cell r="BV588" t="str">
            <v>=</v>
          </cell>
          <cell r="BW588" t="str">
            <v>=</v>
          </cell>
          <cell r="BX588" t="str">
            <v>=</v>
          </cell>
          <cell r="BY588" t="str">
            <v>=</v>
          </cell>
          <cell r="BZ588" t="str">
            <v>=</v>
          </cell>
          <cell r="CA588" t="str">
            <v>=</v>
          </cell>
          <cell r="CB588" t="str">
            <v>=</v>
          </cell>
          <cell r="CC588" t="str">
            <v>=</v>
          </cell>
          <cell r="CD588" t="str">
            <v>=</v>
          </cell>
          <cell r="CE588" t="str">
            <v>=</v>
          </cell>
          <cell r="CF588" t="str">
            <v>=</v>
          </cell>
          <cell r="CG588" t="str">
            <v>=</v>
          </cell>
          <cell r="CH588" t="str">
            <v>=</v>
          </cell>
          <cell r="CI588" t="str">
            <v>=</v>
          </cell>
          <cell r="CJ588" t="str">
            <v>=</v>
          </cell>
          <cell r="CK588" t="str">
            <v>=</v>
          </cell>
          <cell r="CL588" t="str">
            <v>=</v>
          </cell>
          <cell r="CM588" t="str">
            <v>=</v>
          </cell>
          <cell r="CN588" t="str">
            <v>=</v>
          </cell>
          <cell r="CO588" t="str">
            <v>=</v>
          </cell>
          <cell r="CP588" t="str">
            <v>=</v>
          </cell>
          <cell r="CQ588" t="str">
            <v>=</v>
          </cell>
          <cell r="CR588" t="str">
            <v>=</v>
          </cell>
          <cell r="CS588" t="str">
            <v>=</v>
          </cell>
          <cell r="CT588" t="str">
            <v>=</v>
          </cell>
          <cell r="CU588" t="str">
            <v>=</v>
          </cell>
          <cell r="CV588" t="str">
            <v>=</v>
          </cell>
          <cell r="CW588" t="str">
            <v>=</v>
          </cell>
          <cell r="CX588" t="str">
            <v>=</v>
          </cell>
          <cell r="CY588" t="str">
            <v>=</v>
          </cell>
          <cell r="CZ588" t="str">
            <v>=</v>
          </cell>
          <cell r="DA588" t="str">
            <v>=</v>
          </cell>
          <cell r="DB588" t="str">
            <v>=</v>
          </cell>
          <cell r="DC588" t="str">
            <v>=</v>
          </cell>
          <cell r="DD588" t="str">
            <v>=</v>
          </cell>
          <cell r="DE588" t="str">
            <v>=</v>
          </cell>
          <cell r="DF588" t="str">
            <v>=</v>
          </cell>
          <cell r="DG588" t="str">
            <v>=</v>
          </cell>
          <cell r="DH588" t="str">
            <v>=</v>
          </cell>
          <cell r="DI588" t="str">
            <v>=</v>
          </cell>
          <cell r="DJ588" t="str">
            <v>=</v>
          </cell>
          <cell r="DK588" t="str">
            <v>=</v>
          </cell>
          <cell r="DL588" t="str">
            <v>=</v>
          </cell>
          <cell r="DM588" t="str">
            <v>=</v>
          </cell>
          <cell r="DN588" t="str">
            <v>=</v>
          </cell>
          <cell r="DO588" t="str">
            <v>=</v>
          </cell>
          <cell r="DP588" t="str">
            <v>=</v>
          </cell>
          <cell r="DQ588" t="str">
            <v>=</v>
          </cell>
          <cell r="DR588" t="str">
            <v>=</v>
          </cell>
          <cell r="DS588" t="str">
            <v>=</v>
          </cell>
          <cell r="DT588" t="str">
            <v>=</v>
          </cell>
          <cell r="DU588" t="str">
            <v>=</v>
          </cell>
          <cell r="DV588" t="str">
            <v>=</v>
          </cell>
          <cell r="DW588" t="str">
            <v>=</v>
          </cell>
          <cell r="DX588" t="str">
            <v>=</v>
          </cell>
          <cell r="DY588" t="str">
            <v>=</v>
          </cell>
          <cell r="DZ588" t="str">
            <v>=</v>
          </cell>
          <cell r="EA588" t="str">
            <v>=</v>
          </cell>
          <cell r="EB588" t="str">
            <v>=</v>
          </cell>
          <cell r="EC588" t="str">
            <v>=</v>
          </cell>
          <cell r="ED588" t="str">
            <v>=</v>
          </cell>
        </row>
        <row r="589"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F589" t="str">
            <v/>
          </cell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  <cell r="CA589" t="str">
            <v/>
          </cell>
          <cell r="CB589" t="str">
            <v/>
          </cell>
          <cell r="CC589" t="str">
            <v/>
          </cell>
          <cell r="CD589" t="str">
            <v/>
          </cell>
          <cell r="CE589" t="str">
            <v/>
          </cell>
          <cell r="CF589" t="str">
            <v/>
          </cell>
          <cell r="CG589" t="str">
            <v/>
          </cell>
          <cell r="CH589" t="str">
            <v/>
          </cell>
          <cell r="CI589" t="str">
            <v/>
          </cell>
          <cell r="CJ589" t="str">
            <v/>
          </cell>
          <cell r="CK589" t="str">
            <v/>
          </cell>
          <cell r="CL589" t="str">
            <v/>
          </cell>
          <cell r="CM589" t="str">
            <v/>
          </cell>
          <cell r="CN589" t="str">
            <v/>
          </cell>
          <cell r="CO589" t="str">
            <v/>
          </cell>
          <cell r="CP589" t="str">
            <v/>
          </cell>
          <cell r="CQ589" t="str">
            <v/>
          </cell>
          <cell r="CR589" t="str">
            <v/>
          </cell>
          <cell r="CS589" t="str">
            <v/>
          </cell>
          <cell r="CT589" t="str">
            <v/>
          </cell>
          <cell r="CU589" t="str">
            <v/>
          </cell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 t="str">
            <v/>
          </cell>
          <cell r="DS589" t="str">
            <v/>
          </cell>
          <cell r="DT589" t="str">
            <v/>
          </cell>
          <cell r="DU589" t="str">
            <v/>
          </cell>
          <cell r="DV589" t="str">
            <v/>
          </cell>
          <cell r="DW589" t="str">
            <v/>
          </cell>
          <cell r="DX589" t="str">
            <v/>
          </cell>
          <cell r="DY589" t="str">
            <v/>
          </cell>
          <cell r="DZ589" t="str">
            <v/>
          </cell>
          <cell r="EA589" t="str">
            <v/>
          </cell>
          <cell r="EB589" t="str">
            <v/>
          </cell>
          <cell r="EC589" t="str">
            <v/>
          </cell>
          <cell r="ED589" t="str">
            <v/>
          </cell>
        </row>
        <row r="590"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  <cell r="AF590" t="str">
            <v/>
          </cell>
          <cell r="AG590" t="str">
            <v/>
          </cell>
          <cell r="AH590" t="str">
            <v/>
          </cell>
          <cell r="AI590" t="str">
            <v/>
          </cell>
          <cell r="AJ590" t="str">
            <v/>
          </cell>
          <cell r="AK590" t="str">
            <v/>
          </cell>
          <cell r="AL590" t="str">
            <v/>
          </cell>
          <cell r="AM590" t="str">
            <v/>
          </cell>
          <cell r="AN590" t="str">
            <v/>
          </cell>
          <cell r="AO590" t="str">
            <v/>
          </cell>
          <cell r="AP590" t="str">
            <v/>
          </cell>
          <cell r="AQ590" t="str">
            <v/>
          </cell>
          <cell r="AR590" t="str">
            <v/>
          </cell>
          <cell r="AS590" t="str">
            <v/>
          </cell>
          <cell r="AT590" t="str">
            <v/>
          </cell>
          <cell r="AU590" t="str">
            <v/>
          </cell>
          <cell r="AV590" t="str">
            <v/>
          </cell>
          <cell r="AW590" t="str">
            <v/>
          </cell>
          <cell r="AX590" t="str">
            <v/>
          </cell>
          <cell r="AY590" t="str">
            <v/>
          </cell>
          <cell r="AZ590" t="str">
            <v/>
          </cell>
          <cell r="BA590" t="str">
            <v/>
          </cell>
          <cell r="BB590" t="str">
            <v/>
          </cell>
          <cell r="BC590" t="str">
            <v/>
          </cell>
          <cell r="BD590" t="str">
            <v/>
          </cell>
          <cell r="BE590" t="str">
            <v/>
          </cell>
          <cell r="BF590" t="str">
            <v/>
          </cell>
          <cell r="BG590" t="str">
            <v/>
          </cell>
          <cell r="BH590" t="str">
            <v/>
          </cell>
          <cell r="BI590" t="str">
            <v/>
          </cell>
          <cell r="BJ590" t="str">
            <v/>
          </cell>
          <cell r="BK590" t="str">
            <v/>
          </cell>
          <cell r="BL590" t="str">
            <v/>
          </cell>
          <cell r="BM590" t="str">
            <v/>
          </cell>
          <cell r="BN590" t="str">
            <v/>
          </cell>
          <cell r="BO590" t="str">
            <v/>
          </cell>
          <cell r="BP590" t="str">
            <v/>
          </cell>
          <cell r="BQ590" t="str">
            <v/>
          </cell>
          <cell r="BR590" t="str">
            <v/>
          </cell>
          <cell r="BS590" t="str">
            <v/>
          </cell>
          <cell r="BT590" t="str">
            <v/>
          </cell>
          <cell r="BU590" t="str">
            <v/>
          </cell>
          <cell r="BV590" t="str">
            <v/>
          </cell>
          <cell r="BW590" t="str">
            <v/>
          </cell>
          <cell r="BX590" t="str">
            <v/>
          </cell>
          <cell r="BY590" t="str">
            <v/>
          </cell>
          <cell r="BZ590" t="str">
            <v/>
          </cell>
          <cell r="CA590" t="str">
            <v/>
          </cell>
          <cell r="CB590" t="str">
            <v/>
          </cell>
          <cell r="CC590" t="str">
            <v/>
          </cell>
          <cell r="CD590" t="str">
            <v/>
          </cell>
          <cell r="CE590" t="str">
            <v/>
          </cell>
          <cell r="CF590" t="str">
            <v/>
          </cell>
          <cell r="CG590" t="str">
            <v/>
          </cell>
          <cell r="CH590" t="str">
            <v/>
          </cell>
          <cell r="CI590" t="str">
            <v/>
          </cell>
          <cell r="CJ590" t="str">
            <v/>
          </cell>
          <cell r="CK590" t="str">
            <v/>
          </cell>
          <cell r="CL590" t="str">
            <v/>
          </cell>
          <cell r="CM590" t="str">
            <v/>
          </cell>
          <cell r="CN590" t="str">
            <v/>
          </cell>
          <cell r="CO590" t="str">
            <v/>
          </cell>
          <cell r="CP590" t="str">
            <v/>
          </cell>
          <cell r="CQ590" t="str">
            <v/>
          </cell>
          <cell r="CR590" t="str">
            <v/>
          </cell>
          <cell r="CS590" t="str">
            <v/>
          </cell>
          <cell r="CT590" t="str">
            <v/>
          </cell>
          <cell r="CU590" t="str">
            <v/>
          </cell>
          <cell r="CV590" t="str">
            <v/>
          </cell>
          <cell r="CW590" t="str">
            <v/>
          </cell>
          <cell r="CX590" t="str">
            <v/>
          </cell>
          <cell r="CY590" t="str">
            <v/>
          </cell>
          <cell r="CZ590" t="str">
            <v/>
          </cell>
          <cell r="DA590" t="str">
            <v/>
          </cell>
          <cell r="DB590" t="str">
            <v/>
          </cell>
          <cell r="DC590" t="str">
            <v/>
          </cell>
          <cell r="DD590" t="str">
            <v/>
          </cell>
          <cell r="DE590" t="str">
            <v/>
          </cell>
          <cell r="DF590" t="str">
            <v/>
          </cell>
          <cell r="DG590" t="str">
            <v/>
          </cell>
          <cell r="DH590" t="str">
            <v/>
          </cell>
          <cell r="DI590" t="str">
            <v/>
          </cell>
          <cell r="DJ590" t="str">
            <v/>
          </cell>
          <cell r="DK590" t="str">
            <v/>
          </cell>
          <cell r="DL590" t="str">
            <v/>
          </cell>
          <cell r="DM590" t="str">
            <v/>
          </cell>
          <cell r="DN590" t="str">
            <v/>
          </cell>
          <cell r="DO590" t="str">
            <v/>
          </cell>
          <cell r="DP590" t="str">
            <v/>
          </cell>
          <cell r="DQ590" t="str">
            <v/>
          </cell>
          <cell r="DR590" t="str">
            <v/>
          </cell>
          <cell r="DS590" t="str">
            <v/>
          </cell>
          <cell r="DT590" t="str">
            <v/>
          </cell>
          <cell r="DU590" t="str">
            <v/>
          </cell>
          <cell r="DV590" t="str">
            <v/>
          </cell>
          <cell r="DW590" t="str">
            <v/>
          </cell>
          <cell r="DX590" t="str">
            <v/>
          </cell>
          <cell r="DY590" t="str">
            <v/>
          </cell>
          <cell r="DZ590" t="str">
            <v/>
          </cell>
          <cell r="EA590" t="str">
            <v/>
          </cell>
          <cell r="EB590" t="str">
            <v/>
          </cell>
          <cell r="EC590" t="str">
            <v/>
          </cell>
          <cell r="ED590" t="str">
            <v/>
          </cell>
        </row>
        <row r="591">
          <cell r="J591" t="str">
            <v>"The Rack"</v>
          </cell>
          <cell r="W591" t="str">
            <v>"The Rack"</v>
          </cell>
          <cell r="AJ591" t="str">
            <v>"The Rack"</v>
          </cell>
          <cell r="AW591" t="str">
            <v>"The Rack"</v>
          </cell>
          <cell r="BJ591" t="str">
            <v>"The Rack"</v>
          </cell>
          <cell r="BW591" t="str">
            <v>"The Rack"</v>
          </cell>
          <cell r="CJ591" t="str">
            <v>"The Rack"</v>
          </cell>
          <cell r="CW591" t="str">
            <v>"The Rack"</v>
          </cell>
          <cell r="DJ591" t="str">
            <v>"The Rack"</v>
          </cell>
          <cell r="DW591" t="str">
            <v>"The Rack"</v>
          </cell>
        </row>
        <row r="593">
          <cell r="A593" t="str">
            <v>Fuel Burned  (MMBtu)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-9250.6900000013411</v>
          </cell>
          <cell r="S595">
            <v>0</v>
          </cell>
          <cell r="T595">
            <v>0</v>
          </cell>
          <cell r="U595">
            <v>-702.67999999993481</v>
          </cell>
          <cell r="V595">
            <v>-2653.5899999999674</v>
          </cell>
          <cell r="W595">
            <v>-1260.5200000000186</v>
          </cell>
          <cell r="X595">
            <v>-1368.8400000000838</v>
          </cell>
          <cell r="Y595">
            <v>-1208.6000000000931</v>
          </cell>
          <cell r="Z595">
            <v>0</v>
          </cell>
          <cell r="AA595">
            <v>-548.07999999995809</v>
          </cell>
          <cell r="AB595">
            <v>-1212.8199999998324</v>
          </cell>
          <cell r="AC595">
            <v>-295.55999999982305</v>
          </cell>
          <cell r="AD595">
            <v>0</v>
          </cell>
          <cell r="AE595">
            <v>-7029.3700000010431</v>
          </cell>
          <cell r="AF595">
            <v>0</v>
          </cell>
          <cell r="AG595">
            <v>-942.20999999996275</v>
          </cell>
          <cell r="AH595">
            <v>-1060.6300000001211</v>
          </cell>
          <cell r="AI595">
            <v>-791.41999999992549</v>
          </cell>
          <cell r="AJ595">
            <v>-2042.5399999999208</v>
          </cell>
          <cell r="AK595">
            <v>-25.700000000069849</v>
          </cell>
          <cell r="AL595">
            <v>0</v>
          </cell>
          <cell r="AM595">
            <v>-781.45999999996275</v>
          </cell>
          <cell r="AN595">
            <v>0</v>
          </cell>
          <cell r="AO595">
            <v>-1385.410000000149</v>
          </cell>
          <cell r="AP595">
            <v>0</v>
          </cell>
          <cell r="AQ595">
            <v>0</v>
          </cell>
          <cell r="AR595">
            <v>-10508.729999998584</v>
          </cell>
          <cell r="AS595">
            <v>0</v>
          </cell>
          <cell r="AT595">
            <v>-1436.1800000000512</v>
          </cell>
          <cell r="AU595">
            <v>-3490.9799999999814</v>
          </cell>
          <cell r="AV595">
            <v>-208.93000000016764</v>
          </cell>
          <cell r="AW595">
            <v>-1476.7599999998929</v>
          </cell>
          <cell r="AX595">
            <v>-832.90000000002328</v>
          </cell>
          <cell r="AY595">
            <v>-657.5</v>
          </cell>
          <cell r="AZ595">
            <v>-649.32999999995809</v>
          </cell>
          <cell r="BA595">
            <v>0</v>
          </cell>
          <cell r="BB595">
            <v>-835.13999999989755</v>
          </cell>
          <cell r="BC595">
            <v>-921.01000000024214</v>
          </cell>
          <cell r="BD595">
            <v>0</v>
          </cell>
          <cell r="BE595">
            <v>-7184.3700000029057</v>
          </cell>
          <cell r="BF595">
            <v>0</v>
          </cell>
          <cell r="BG595">
            <v>-500.38000000000466</v>
          </cell>
          <cell r="BH595">
            <v>-1149.6799999999348</v>
          </cell>
          <cell r="BI595">
            <v>-546.31999999983236</v>
          </cell>
          <cell r="BJ595">
            <v>-886.0099999998929</v>
          </cell>
          <cell r="BK595">
            <v>0</v>
          </cell>
          <cell r="BL595">
            <v>-708.09000000008382</v>
          </cell>
          <cell r="BM595">
            <v>0</v>
          </cell>
          <cell r="BN595">
            <v>-1652.4000000000233</v>
          </cell>
          <cell r="BO595">
            <v>-1511.6899999999441</v>
          </cell>
          <cell r="BP595">
            <v>-229.80000000004657</v>
          </cell>
          <cell r="BQ595">
            <v>0</v>
          </cell>
          <cell r="BR595">
            <v>-9494.9799999985844</v>
          </cell>
          <cell r="BS595">
            <v>0</v>
          </cell>
          <cell r="BT595">
            <v>0</v>
          </cell>
          <cell r="BU595">
            <v>-3107.5699999999488</v>
          </cell>
          <cell r="BV595">
            <v>-1147.9299999999348</v>
          </cell>
          <cell r="BW595">
            <v>-514.63000000000466</v>
          </cell>
          <cell r="BX595">
            <v>-512.5</v>
          </cell>
          <cell r="BY595">
            <v>-3002.8899999998976</v>
          </cell>
          <cell r="BZ595">
            <v>0</v>
          </cell>
          <cell r="CA595">
            <v>-732.60999999998603</v>
          </cell>
          <cell r="CB595">
            <v>-476.8499999998603</v>
          </cell>
          <cell r="CC595">
            <v>0</v>
          </cell>
          <cell r="CD595">
            <v>0</v>
          </cell>
          <cell r="CE595">
            <v>-8014.1099999975413</v>
          </cell>
          <cell r="CF595">
            <v>-1221.8000000000466</v>
          </cell>
          <cell r="CG595">
            <v>-370.15999999991618</v>
          </cell>
          <cell r="CH595">
            <v>-2264.4699999999721</v>
          </cell>
          <cell r="CI595">
            <v>-31.380000000004657</v>
          </cell>
          <cell r="CJ595">
            <v>-207.63000000000466</v>
          </cell>
          <cell r="CK595">
            <v>-1166.8699999998789</v>
          </cell>
          <cell r="CL595">
            <v>-1755.5</v>
          </cell>
          <cell r="CM595">
            <v>0</v>
          </cell>
          <cell r="CN595">
            <v>0</v>
          </cell>
          <cell r="CO595">
            <v>-996.30000000004657</v>
          </cell>
          <cell r="CP595">
            <v>0</v>
          </cell>
          <cell r="CQ595">
            <v>0</v>
          </cell>
          <cell r="CR595">
            <v>-7928.320000000298</v>
          </cell>
          <cell r="CS595">
            <v>-342.20000000018626</v>
          </cell>
          <cell r="CT595">
            <v>0</v>
          </cell>
          <cell r="CU595">
            <v>-2136.6199999999953</v>
          </cell>
          <cell r="CV595">
            <v>-12.590000000083819</v>
          </cell>
          <cell r="CW595">
            <v>-701.52999999991152</v>
          </cell>
          <cell r="CX595">
            <v>-1510.2400000001071</v>
          </cell>
          <cell r="CY595">
            <v>0</v>
          </cell>
          <cell r="CZ595">
            <v>-686.04000000003725</v>
          </cell>
          <cell r="DA595">
            <v>0</v>
          </cell>
          <cell r="DB595">
            <v>-2539.1000000000931</v>
          </cell>
          <cell r="DC595">
            <v>0</v>
          </cell>
          <cell r="DD595">
            <v>0</v>
          </cell>
          <cell r="DE595">
            <v>-7321.3899999987334</v>
          </cell>
          <cell r="DF595">
            <v>-641.5</v>
          </cell>
          <cell r="DG595">
            <v>-1415.0999999999767</v>
          </cell>
          <cell r="DH595">
            <v>-947.97999999998137</v>
          </cell>
          <cell r="DI595">
            <v>-566.1600000000326</v>
          </cell>
          <cell r="DJ595">
            <v>-952.54999999993015</v>
          </cell>
          <cell r="DK595">
            <v>-1113</v>
          </cell>
          <cell r="DL595">
            <v>-606.26000000024214</v>
          </cell>
          <cell r="DM595">
            <v>-291.12000000011176</v>
          </cell>
          <cell r="DN595">
            <v>-240.5999999998603</v>
          </cell>
          <cell r="DO595">
            <v>-124.62000000011176</v>
          </cell>
          <cell r="DP595">
            <v>-422.5</v>
          </cell>
          <cell r="DQ595">
            <v>0</v>
          </cell>
          <cell r="DR595">
            <v>-10386.179999999702</v>
          </cell>
          <cell r="DS595">
            <v>0</v>
          </cell>
          <cell r="DT595">
            <v>-1772.3800000000047</v>
          </cell>
          <cell r="DU595">
            <v>-2124.6799999999348</v>
          </cell>
          <cell r="DV595">
            <v>-2256.8800000000047</v>
          </cell>
          <cell r="DW595">
            <v>-683</v>
          </cell>
          <cell r="DX595">
            <v>-1508.8099999999395</v>
          </cell>
          <cell r="DY595">
            <v>-315.03999999980442</v>
          </cell>
          <cell r="DZ595">
            <v>-639.5</v>
          </cell>
          <cell r="EA595">
            <v>0</v>
          </cell>
          <cell r="EB595">
            <v>-529.39999999990687</v>
          </cell>
          <cell r="EC595">
            <v>-556.48999999999069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-100.53000000002794</v>
          </cell>
          <cell r="R596">
            <v>-3976.6299999998882</v>
          </cell>
          <cell r="S596">
            <v>0</v>
          </cell>
          <cell r="T596">
            <v>0</v>
          </cell>
          <cell r="U596">
            <v>-503.67000000004191</v>
          </cell>
          <cell r="V596">
            <v>-973.67999999999302</v>
          </cell>
          <cell r="W596">
            <v>0</v>
          </cell>
          <cell r="X596">
            <v>0</v>
          </cell>
          <cell r="Y596">
            <v>-264.54999999998836</v>
          </cell>
          <cell r="Z596">
            <v>-330</v>
          </cell>
          <cell r="AA596">
            <v>-1251.6699999999837</v>
          </cell>
          <cell r="AB596">
            <v>-653.05999999993946</v>
          </cell>
          <cell r="AC596">
            <v>0</v>
          </cell>
          <cell r="AD596">
            <v>0</v>
          </cell>
          <cell r="AE596">
            <v>-127.04000000003725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-127.04000000003725</v>
          </cell>
          <cell r="AP596">
            <v>0</v>
          </cell>
          <cell r="AQ596">
            <v>0</v>
          </cell>
          <cell r="AR596">
            <v>-1132.5599999995902</v>
          </cell>
          <cell r="AS596">
            <v>0</v>
          </cell>
          <cell r="AT596">
            <v>0</v>
          </cell>
          <cell r="AU596">
            <v>-287.76000000000931</v>
          </cell>
          <cell r="AV596">
            <v>0</v>
          </cell>
          <cell r="AW596">
            <v>0</v>
          </cell>
          <cell r="AX596">
            <v>-514.1600000000326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-330.63999999989755</v>
          </cell>
          <cell r="BD596">
            <v>0</v>
          </cell>
          <cell r="BE596">
            <v>-973.91000000108033</v>
          </cell>
          <cell r="BF596">
            <v>0</v>
          </cell>
          <cell r="BG596">
            <v>0</v>
          </cell>
          <cell r="BH596">
            <v>-216.04000000003725</v>
          </cell>
          <cell r="BI596">
            <v>0</v>
          </cell>
          <cell r="BJ596">
            <v>0</v>
          </cell>
          <cell r="BK596">
            <v>-412.40000000002328</v>
          </cell>
          <cell r="BL596">
            <v>0</v>
          </cell>
          <cell r="BM596">
            <v>0</v>
          </cell>
          <cell r="BN596">
            <v>-329</v>
          </cell>
          <cell r="BO596">
            <v>-16.470000000030268</v>
          </cell>
          <cell r="BP596">
            <v>0</v>
          </cell>
          <cell r="BQ596">
            <v>0</v>
          </cell>
          <cell r="BR596">
            <v>-776.59999999962747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-472.12999999994645</v>
          </cell>
          <cell r="BY596">
            <v>-271.65000000002328</v>
          </cell>
          <cell r="BZ596">
            <v>0</v>
          </cell>
          <cell r="CA596">
            <v>-32.819999999948777</v>
          </cell>
          <cell r="CB596">
            <v>0</v>
          </cell>
          <cell r="CC596">
            <v>0</v>
          </cell>
          <cell r="CD596">
            <v>0</v>
          </cell>
          <cell r="CE596">
            <v>-5086.7200000006706</v>
          </cell>
          <cell r="CF596">
            <v>-497.18999999994412</v>
          </cell>
          <cell r="CG596">
            <v>-649.21999999997206</v>
          </cell>
          <cell r="CH596">
            <v>-1670.8099999999977</v>
          </cell>
          <cell r="CI596">
            <v>0</v>
          </cell>
          <cell r="CJ596">
            <v>0</v>
          </cell>
          <cell r="CK596">
            <v>0</v>
          </cell>
          <cell r="CL596">
            <v>-813.12999999994645</v>
          </cell>
          <cell r="CM596">
            <v>0</v>
          </cell>
          <cell r="CN596">
            <v>0</v>
          </cell>
          <cell r="CO596">
            <v>-1456.3699999999953</v>
          </cell>
          <cell r="CP596">
            <v>0</v>
          </cell>
          <cell r="CQ596">
            <v>0</v>
          </cell>
          <cell r="CR596">
            <v>-1754.1500000003725</v>
          </cell>
          <cell r="CS596">
            <v>0</v>
          </cell>
          <cell r="CT596">
            <v>0</v>
          </cell>
          <cell r="CU596">
            <v>-995.97000000003027</v>
          </cell>
          <cell r="CV596">
            <v>-66.349999999976717</v>
          </cell>
          <cell r="CW596">
            <v>0</v>
          </cell>
          <cell r="CX596">
            <v>-498.59000000002561</v>
          </cell>
          <cell r="CY596">
            <v>-3.4799999999813735</v>
          </cell>
          <cell r="CZ596">
            <v>0</v>
          </cell>
          <cell r="DA596">
            <v>0</v>
          </cell>
          <cell r="DB596">
            <v>-189.76000000000931</v>
          </cell>
          <cell r="DC596">
            <v>0</v>
          </cell>
          <cell r="DD596">
            <v>0</v>
          </cell>
          <cell r="DE596">
            <v>-1467.3199999993667</v>
          </cell>
          <cell r="DF596">
            <v>-328.14000000001397</v>
          </cell>
          <cell r="DG596">
            <v>0</v>
          </cell>
          <cell r="DH596">
            <v>-117</v>
          </cell>
          <cell r="DI596">
            <v>0</v>
          </cell>
          <cell r="DJ596">
            <v>0</v>
          </cell>
          <cell r="DK596">
            <v>-254.78000000002794</v>
          </cell>
          <cell r="DL596">
            <v>0</v>
          </cell>
          <cell r="DM596">
            <v>0</v>
          </cell>
          <cell r="DN596">
            <v>0</v>
          </cell>
          <cell r="DO596">
            <v>-767.39999999996508</v>
          </cell>
          <cell r="DP596">
            <v>0</v>
          </cell>
          <cell r="DQ596">
            <v>0</v>
          </cell>
          <cell r="DR596">
            <v>-2275.679999999702</v>
          </cell>
          <cell r="DS596">
            <v>0</v>
          </cell>
          <cell r="DT596">
            <v>0</v>
          </cell>
          <cell r="DU596">
            <v>-1383.0999999999767</v>
          </cell>
          <cell r="DV596">
            <v>0</v>
          </cell>
          <cell r="DW596">
            <v>0</v>
          </cell>
          <cell r="DX596">
            <v>-409.70000000006985</v>
          </cell>
          <cell r="DY596">
            <v>0</v>
          </cell>
          <cell r="DZ596">
            <v>-266</v>
          </cell>
          <cell r="EA596">
            <v>0</v>
          </cell>
          <cell r="EB596">
            <v>0</v>
          </cell>
          <cell r="EC596">
            <v>-216.87999999988824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-25364.69999999553</v>
          </cell>
          <cell r="S597">
            <v>0</v>
          </cell>
          <cell r="T597">
            <v>-384.5500000002794</v>
          </cell>
          <cell r="U597">
            <v>-2024.589999999851</v>
          </cell>
          <cell r="V597">
            <v>-6345.9500000001863</v>
          </cell>
          <cell r="W597">
            <v>-10581.30999999959</v>
          </cell>
          <cell r="X597">
            <v>-1085.8999999994412</v>
          </cell>
          <cell r="Y597">
            <v>-613.20000000018626</v>
          </cell>
          <cell r="Z597">
            <v>-395.59999999962747</v>
          </cell>
          <cell r="AA597">
            <v>-452.19999999925494</v>
          </cell>
          <cell r="AB597">
            <v>-2583.7999999998137</v>
          </cell>
          <cell r="AC597">
            <v>-897.60000000055879</v>
          </cell>
          <cell r="AD597">
            <v>0</v>
          </cell>
          <cell r="AE597">
            <v>-36665.069999992847</v>
          </cell>
          <cell r="AF597">
            <v>0</v>
          </cell>
          <cell r="AG597">
            <v>-524.10000000009313</v>
          </cell>
          <cell r="AH597">
            <v>-1151.8600000003353</v>
          </cell>
          <cell r="AI597">
            <v>-13348.419999999925</v>
          </cell>
          <cell r="AJ597">
            <v>-15742.149999999441</v>
          </cell>
          <cell r="AK597">
            <v>-3900.9000000003725</v>
          </cell>
          <cell r="AL597">
            <v>0</v>
          </cell>
          <cell r="AM597">
            <v>-1390.1399999987334</v>
          </cell>
          <cell r="AN597">
            <v>-607.5</v>
          </cell>
          <cell r="AO597">
            <v>0</v>
          </cell>
          <cell r="AP597">
            <v>0</v>
          </cell>
          <cell r="AQ597">
            <v>0</v>
          </cell>
          <cell r="AR597">
            <v>-38942.820000007749</v>
          </cell>
          <cell r="AS597">
            <v>0</v>
          </cell>
          <cell r="AT597">
            <v>-248.30000000074506</v>
          </cell>
          <cell r="AU597">
            <v>-1067.1000000005588</v>
          </cell>
          <cell r="AV597">
            <v>-15760.459999999963</v>
          </cell>
          <cell r="AW597">
            <v>-16584.749999999069</v>
          </cell>
          <cell r="AX597">
            <v>-1733.4000000003725</v>
          </cell>
          <cell r="AY597">
            <v>-1461.910000000149</v>
          </cell>
          <cell r="AZ597">
            <v>-1187.1000000005588</v>
          </cell>
          <cell r="BA597">
            <v>-899.80000000074506</v>
          </cell>
          <cell r="BB597">
            <v>0</v>
          </cell>
          <cell r="BC597">
            <v>0</v>
          </cell>
          <cell r="BD597">
            <v>0</v>
          </cell>
          <cell r="BE597">
            <v>-34515.169999994338</v>
          </cell>
          <cell r="BF597">
            <v>0</v>
          </cell>
          <cell r="BG597">
            <v>-314.90000000037253</v>
          </cell>
          <cell r="BH597">
            <v>-4966.7600000007078</v>
          </cell>
          <cell r="BI597">
            <v>-9937.3000000002794</v>
          </cell>
          <cell r="BJ597">
            <v>-15173.840000000782</v>
          </cell>
          <cell r="BK597">
            <v>-800.5</v>
          </cell>
          <cell r="BL597">
            <v>-777.56000000052154</v>
          </cell>
          <cell r="BM597">
            <v>0</v>
          </cell>
          <cell r="BN597">
            <v>-1900.2599999997765</v>
          </cell>
          <cell r="BO597">
            <v>-644.04999999981374</v>
          </cell>
          <cell r="BP597">
            <v>0</v>
          </cell>
          <cell r="BQ597">
            <v>0</v>
          </cell>
          <cell r="BR597">
            <v>-28249.260000005364</v>
          </cell>
          <cell r="BS597">
            <v>0</v>
          </cell>
          <cell r="BT597">
            <v>0</v>
          </cell>
          <cell r="BU597">
            <v>-2316.8600000003353</v>
          </cell>
          <cell r="BV597">
            <v>-7259.4000000003725</v>
          </cell>
          <cell r="BW597">
            <v>-12948.5</v>
          </cell>
          <cell r="BX597">
            <v>-2188.75</v>
          </cell>
          <cell r="BY597">
            <v>-734.20000000018626</v>
          </cell>
          <cell r="BZ597">
            <v>0</v>
          </cell>
          <cell r="CA597">
            <v>-2486.0499999998137</v>
          </cell>
          <cell r="CB597">
            <v>-315.5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-303.15000000037253</v>
          </cell>
          <cell r="S598">
            <v>0</v>
          </cell>
          <cell r="T598">
            <v>0</v>
          </cell>
          <cell r="U598">
            <v>0</v>
          </cell>
          <cell r="V598">
            <v>-167.76999999996042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-135.38000000000466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-105.81000000052154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-45.150000000023283</v>
          </cell>
          <cell r="AX598">
            <v>-60.659999999974389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-1442.019999999553</v>
          </cell>
          <cell r="BF598">
            <v>0</v>
          </cell>
          <cell r="BG598">
            <v>0</v>
          </cell>
          <cell r="BH598">
            <v>-2.8700000000244472</v>
          </cell>
          <cell r="BI598">
            <v>-434.51000000006752</v>
          </cell>
          <cell r="BJ598">
            <v>-252.0899999999674</v>
          </cell>
          <cell r="BK598">
            <v>0</v>
          </cell>
          <cell r="BL598">
            <v>0</v>
          </cell>
          <cell r="BM598">
            <v>0</v>
          </cell>
          <cell r="BN598">
            <v>-752.54999999998836</v>
          </cell>
          <cell r="BO598">
            <v>0</v>
          </cell>
          <cell r="BP598">
            <v>0</v>
          </cell>
          <cell r="BQ598">
            <v>0</v>
          </cell>
          <cell r="BR598">
            <v>-334.54999999981374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-107.64000000001397</v>
          </cell>
          <cell r="BX598">
            <v>-166.25</v>
          </cell>
          <cell r="BY598">
            <v>0</v>
          </cell>
          <cell r="BZ598">
            <v>0</v>
          </cell>
          <cell r="CA598">
            <v>-60.659999999974389</v>
          </cell>
          <cell r="CB598">
            <v>0</v>
          </cell>
          <cell r="CC598">
            <v>0</v>
          </cell>
          <cell r="CD598">
            <v>0</v>
          </cell>
          <cell r="CE598">
            <v>-868.15800000075251</v>
          </cell>
          <cell r="CF598">
            <v>0</v>
          </cell>
          <cell r="CG598">
            <v>0</v>
          </cell>
          <cell r="CH598">
            <v>-119.26000000000931</v>
          </cell>
          <cell r="CI598">
            <v>-167.79000000003725</v>
          </cell>
          <cell r="CJ598">
            <v>-77.179999999993015</v>
          </cell>
          <cell r="CK598">
            <v>-149.9100000000326</v>
          </cell>
          <cell r="CL598">
            <v>-154.35000000003492</v>
          </cell>
          <cell r="CM598">
            <v>0</v>
          </cell>
          <cell r="CN598">
            <v>0</v>
          </cell>
          <cell r="CO598">
            <v>-199.66800000000512</v>
          </cell>
          <cell r="CP598">
            <v>0</v>
          </cell>
          <cell r="CQ598">
            <v>0</v>
          </cell>
          <cell r="CR598">
            <v>-1203.9890000000596</v>
          </cell>
          <cell r="CS598">
            <v>0</v>
          </cell>
          <cell r="CT598">
            <v>0</v>
          </cell>
          <cell r="CU598">
            <v>-24</v>
          </cell>
          <cell r="CV598">
            <v>-347.84999999997672</v>
          </cell>
          <cell r="CW598">
            <v>-18</v>
          </cell>
          <cell r="CX598">
            <v>-113.1600000000326</v>
          </cell>
          <cell r="CY598">
            <v>-178.0800000000163</v>
          </cell>
          <cell r="CZ598">
            <v>-131.5</v>
          </cell>
          <cell r="DA598">
            <v>0</v>
          </cell>
          <cell r="DB598">
            <v>-382.9890000000014</v>
          </cell>
          <cell r="DC598">
            <v>-8.4099999999743886</v>
          </cell>
          <cell r="DD598">
            <v>0</v>
          </cell>
          <cell r="DE598">
            <v>-1584.6200000001118</v>
          </cell>
          <cell r="DF598">
            <v>0</v>
          </cell>
          <cell r="DG598">
            <v>0</v>
          </cell>
          <cell r="DH598">
            <v>-5.6300000000046566</v>
          </cell>
          <cell r="DI598">
            <v>-122.51000000000931</v>
          </cell>
          <cell r="DJ598">
            <v>0</v>
          </cell>
          <cell r="DK598">
            <v>-409.63000000000466</v>
          </cell>
          <cell r="DL598">
            <v>-267.82000000000698</v>
          </cell>
          <cell r="DM598">
            <v>-115.34999999997672</v>
          </cell>
          <cell r="DN598">
            <v>-543.85999999998603</v>
          </cell>
          <cell r="DO598">
            <v>0</v>
          </cell>
          <cell r="DP598">
            <v>-115.5899999999674</v>
          </cell>
          <cell r="DQ598">
            <v>-4.2299999999813735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-12125.499999999534</v>
          </cell>
          <cell r="R599">
            <v>-232274.45000000298</v>
          </cell>
          <cell r="S599">
            <v>-15210.790000000037</v>
          </cell>
          <cell r="T599">
            <v>-4997.2400000002235</v>
          </cell>
          <cell r="U599">
            <v>-5928.0400000005029</v>
          </cell>
          <cell r="V599">
            <v>-6436.1499999999069</v>
          </cell>
          <cell r="W599">
            <v>-18739.180000000168</v>
          </cell>
          <cell r="X599">
            <v>-33271.449999999721</v>
          </cell>
          <cell r="Y599">
            <v>-54047.540000000037</v>
          </cell>
          <cell r="Z599">
            <v>-35530.839999999851</v>
          </cell>
          <cell r="AA599">
            <v>-18696.780000000261</v>
          </cell>
          <cell r="AB599">
            <v>-14018.839999999385</v>
          </cell>
          <cell r="AC599">
            <v>-14206.500000000466</v>
          </cell>
          <cell r="AD599">
            <v>-11191.099999999627</v>
          </cell>
          <cell r="AE599">
            <v>-245385.13000001013</v>
          </cell>
          <cell r="AF599">
            <v>-20138.25</v>
          </cell>
          <cell r="AG599">
            <v>-10746.610000000335</v>
          </cell>
          <cell r="AH599">
            <v>-7040.0799999996088</v>
          </cell>
          <cell r="AI599">
            <v>-6992.3499999996275</v>
          </cell>
          <cell r="AJ599">
            <v>-7578.3599999998696</v>
          </cell>
          <cell r="AK599">
            <v>-43596.89000000013</v>
          </cell>
          <cell r="AL599">
            <v>-35007.740000000224</v>
          </cell>
          <cell r="AM599">
            <v>-42711.899999999907</v>
          </cell>
          <cell r="AN599">
            <v>-31393.900000000373</v>
          </cell>
          <cell r="AO599">
            <v>-6685.0099999997765</v>
          </cell>
          <cell r="AP599">
            <v>-11450.44000000041</v>
          </cell>
          <cell r="AQ599">
            <v>-22043.599999999627</v>
          </cell>
          <cell r="AR599">
            <v>-343214.99000000209</v>
          </cell>
          <cell r="AS599">
            <v>-20708.419999999925</v>
          </cell>
          <cell r="AT599">
            <v>-12515.799999999814</v>
          </cell>
          <cell r="AU599">
            <v>-9151.9899999997579</v>
          </cell>
          <cell r="AV599">
            <v>-4896.9499999997206</v>
          </cell>
          <cell r="AW599">
            <v>-10765.770000000019</v>
          </cell>
          <cell r="AX599">
            <v>-41114.799999999814</v>
          </cell>
          <cell r="AY599">
            <v>-62182.299999999814</v>
          </cell>
          <cell r="AZ599">
            <v>-61074.699999999721</v>
          </cell>
          <cell r="BA599">
            <v>-37386.860000000335</v>
          </cell>
          <cell r="BB599">
            <v>-24672.599999999627</v>
          </cell>
          <cell r="BC599">
            <v>-20488.5</v>
          </cell>
          <cell r="BD599">
            <v>-38256.299999999814</v>
          </cell>
          <cell r="BE599">
            <v>-359947.37000000477</v>
          </cell>
          <cell r="BF599">
            <v>-24895</v>
          </cell>
          <cell r="BG599">
            <v>-21828.5</v>
          </cell>
          <cell r="BH599">
            <v>-11212.600000000093</v>
          </cell>
          <cell r="BI599">
            <v>-7657.7600000002421</v>
          </cell>
          <cell r="BJ599">
            <v>-9054.5499999998137</v>
          </cell>
          <cell r="BK599">
            <v>-40518.560000000056</v>
          </cell>
          <cell r="BL599">
            <v>-61332.100000000559</v>
          </cell>
          <cell r="BM599">
            <v>-56593.650000000373</v>
          </cell>
          <cell r="BN599">
            <v>-35432.660000000149</v>
          </cell>
          <cell r="BO599">
            <v>-30209.839999999851</v>
          </cell>
          <cell r="BP599">
            <v>-28814.25</v>
          </cell>
          <cell r="BQ599">
            <v>-32397.899999999441</v>
          </cell>
          <cell r="BR599">
            <v>-384735.67000001669</v>
          </cell>
          <cell r="BS599">
            <v>-28645.5</v>
          </cell>
          <cell r="BT599">
            <v>-22700.700000000186</v>
          </cell>
          <cell r="BU599">
            <v>-14487.410000000615</v>
          </cell>
          <cell r="BV599">
            <v>-6721.8999999994412</v>
          </cell>
          <cell r="BW599">
            <v>-9834.5</v>
          </cell>
          <cell r="BX599">
            <v>-33616.509999999776</v>
          </cell>
          <cell r="BY599">
            <v>-71595.000000000931</v>
          </cell>
          <cell r="BZ599">
            <v>-66440.899999999441</v>
          </cell>
          <cell r="CA599">
            <v>-46973.400000000373</v>
          </cell>
          <cell r="CB599">
            <v>-35258.949999999255</v>
          </cell>
          <cell r="CC599">
            <v>-24742.800000000745</v>
          </cell>
          <cell r="CD599">
            <v>-23718.10000000149</v>
          </cell>
          <cell r="CE599">
            <v>-402822.3599999994</v>
          </cell>
          <cell r="CF599">
            <v>-22393.900000000373</v>
          </cell>
          <cell r="CG599">
            <v>-26413.799999999814</v>
          </cell>
          <cell r="CH599">
            <v>-13872.5</v>
          </cell>
          <cell r="CI599">
            <v>-5370.7000000001863</v>
          </cell>
          <cell r="CJ599">
            <v>-12355.060000000056</v>
          </cell>
          <cell r="CK599">
            <v>-61779.099999999627</v>
          </cell>
          <cell r="CL599">
            <v>-44304.299999998882</v>
          </cell>
          <cell r="CM599">
            <v>-69192.200000001118</v>
          </cell>
          <cell r="CN599">
            <v>-68034.299999999814</v>
          </cell>
          <cell r="CO599">
            <v>-28090.200000000186</v>
          </cell>
          <cell r="CP599">
            <v>-26079.400000000373</v>
          </cell>
          <cell r="CQ599">
            <v>-24936.900000000373</v>
          </cell>
          <cell r="CR599">
            <v>-338990.80000001192</v>
          </cell>
          <cell r="CS599">
            <v>-22477.799999999814</v>
          </cell>
          <cell r="CT599">
            <v>-29340.099999999627</v>
          </cell>
          <cell r="CU599">
            <v>-17383.199999999255</v>
          </cell>
          <cell r="CV599">
            <v>-18837.5</v>
          </cell>
          <cell r="CW599">
            <v>-42976.600000000559</v>
          </cell>
          <cell r="CX599">
            <v>-57965.89999999851</v>
          </cell>
          <cell r="CY599">
            <v>-11040.600000000559</v>
          </cell>
          <cell r="CZ599">
            <v>-30025.800000000745</v>
          </cell>
          <cell r="DA599">
            <v>-50458.299999999814</v>
          </cell>
          <cell r="DB599">
            <v>-32557.200000000186</v>
          </cell>
          <cell r="DC599">
            <v>-19364.900000000373</v>
          </cell>
          <cell r="DD599">
            <v>-6562.8999999994412</v>
          </cell>
          <cell r="DE599">
            <v>-285722.83999998868</v>
          </cell>
          <cell r="DF599">
            <v>-14902.5</v>
          </cell>
          <cell r="DG599">
            <v>-21370</v>
          </cell>
          <cell r="DH599">
            <v>-18543.240000000224</v>
          </cell>
          <cell r="DI599">
            <v>-14076.799999999814</v>
          </cell>
          <cell r="DJ599">
            <v>-44231.199999999255</v>
          </cell>
          <cell r="DK599">
            <v>-52453.299999999814</v>
          </cell>
          <cell r="DL599">
            <v>-5176.0999999996275</v>
          </cell>
          <cell r="DM599">
            <v>-24176.800000000745</v>
          </cell>
          <cell r="DN599">
            <v>-41417.600000000559</v>
          </cell>
          <cell r="DO599">
            <v>-32163.500000000931</v>
          </cell>
          <cell r="DP599">
            <v>-11001.799999999814</v>
          </cell>
          <cell r="DQ599">
            <v>-6210</v>
          </cell>
          <cell r="DR599">
            <v>-287365.20000000298</v>
          </cell>
          <cell r="DS599">
            <v>-22030.699999999255</v>
          </cell>
          <cell r="DT599">
            <v>-30213.799999999814</v>
          </cell>
          <cell r="DU599">
            <v>-18106.299999999814</v>
          </cell>
          <cell r="DV599">
            <v>-22641</v>
          </cell>
          <cell r="DW599">
            <v>-39557.200000000186</v>
          </cell>
          <cell r="DX599">
            <v>-35996.599999999627</v>
          </cell>
          <cell r="DY599">
            <v>-11555.799999999814</v>
          </cell>
          <cell r="DZ599">
            <v>-17704.900000000373</v>
          </cell>
          <cell r="EA599">
            <v>-33282.099999999627</v>
          </cell>
          <cell r="EB599">
            <v>-32384.600000000559</v>
          </cell>
          <cell r="EC599">
            <v>-15912.399999999441</v>
          </cell>
          <cell r="ED599">
            <v>-7979.7999999998137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-25332</v>
          </cell>
          <cell r="R600">
            <v>-336358.24000000954</v>
          </cell>
          <cell r="S600">
            <v>-12819.200000000186</v>
          </cell>
          <cell r="T600">
            <v>-21954.199999999721</v>
          </cell>
          <cell r="U600">
            <v>-28530.599999999627</v>
          </cell>
          <cell r="V600">
            <v>-11019.699999999721</v>
          </cell>
          <cell r="W600">
            <v>-14903.199999999721</v>
          </cell>
          <cell r="X600">
            <v>-59839.100000000093</v>
          </cell>
          <cell r="Y600">
            <v>-60896.200000000186</v>
          </cell>
          <cell r="Z600">
            <v>-41112</v>
          </cell>
          <cell r="AA600">
            <v>-29709.239999999758</v>
          </cell>
          <cell r="AB600">
            <v>-17476.699999999255</v>
          </cell>
          <cell r="AC600">
            <v>-17259.600000000559</v>
          </cell>
          <cell r="AD600">
            <v>-20838.5</v>
          </cell>
          <cell r="AE600">
            <v>-304865.70000001043</v>
          </cell>
          <cell r="AF600">
            <v>-21323.400000000373</v>
          </cell>
          <cell r="AG600">
            <v>-18507.400000000373</v>
          </cell>
          <cell r="AH600">
            <v>-18238.700000000186</v>
          </cell>
          <cell r="AI600">
            <v>-6068.7999999998137</v>
          </cell>
          <cell r="AJ600">
            <v>-20051.5</v>
          </cell>
          <cell r="AK600">
            <v>-48412</v>
          </cell>
          <cell r="AL600">
            <v>-39832.900000000373</v>
          </cell>
          <cell r="AM600">
            <v>-31194.100000000559</v>
          </cell>
          <cell r="AN600">
            <v>-40018.400000000373</v>
          </cell>
          <cell r="AO600">
            <v>-24055.000000000466</v>
          </cell>
          <cell r="AP600">
            <v>-21597.5</v>
          </cell>
          <cell r="AQ600">
            <v>-15566</v>
          </cell>
          <cell r="AR600">
            <v>-316288</v>
          </cell>
          <cell r="AS600">
            <v>-20051.5</v>
          </cell>
          <cell r="AT600">
            <v>-16734.700000000186</v>
          </cell>
          <cell r="AU600">
            <v>-12572.299999998882</v>
          </cell>
          <cell r="AV600">
            <v>-8236.7999999998137</v>
          </cell>
          <cell r="AW600">
            <v>-18293.900000000373</v>
          </cell>
          <cell r="AX600">
            <v>-66688.400000000373</v>
          </cell>
          <cell r="AY600">
            <v>-37930</v>
          </cell>
          <cell r="AZ600">
            <v>-46414.900000000373</v>
          </cell>
          <cell r="BA600">
            <v>-30860.600000000093</v>
          </cell>
          <cell r="BB600">
            <v>-24417.799999999814</v>
          </cell>
          <cell r="BC600">
            <v>-21812.5</v>
          </cell>
          <cell r="BD600">
            <v>-12274.599999999627</v>
          </cell>
          <cell r="BE600">
            <v>-350058.29999998957</v>
          </cell>
          <cell r="BF600">
            <v>-30654.099999999627</v>
          </cell>
          <cell r="BG600">
            <v>-24144.599999999627</v>
          </cell>
          <cell r="BH600">
            <v>-17490.899999999441</v>
          </cell>
          <cell r="BI600">
            <v>-8874.6999999997206</v>
          </cell>
          <cell r="BJ600">
            <v>-20222.800000000279</v>
          </cell>
          <cell r="BK600">
            <v>-58267.099999999627</v>
          </cell>
          <cell r="BL600">
            <v>-28547.700000000186</v>
          </cell>
          <cell r="BM600">
            <v>-43104.600000000559</v>
          </cell>
          <cell r="BN600">
            <v>-36531.100000000093</v>
          </cell>
          <cell r="BO600">
            <v>-34843.800000000745</v>
          </cell>
          <cell r="BP600">
            <v>-33251.5</v>
          </cell>
          <cell r="BQ600">
            <v>-14125.400000000373</v>
          </cell>
          <cell r="BR600">
            <v>-352443.19999999553</v>
          </cell>
          <cell r="BS600">
            <v>-23880.299999999814</v>
          </cell>
          <cell r="BT600">
            <v>-26302</v>
          </cell>
          <cell r="BU600">
            <v>-16211.799999999814</v>
          </cell>
          <cell r="BV600">
            <v>-7314.7999999998137</v>
          </cell>
          <cell r="BW600">
            <v>-15843.699999999721</v>
          </cell>
          <cell r="BX600">
            <v>-56302.299999999814</v>
          </cell>
          <cell r="BY600">
            <v>-32003.900000000373</v>
          </cell>
          <cell r="BZ600">
            <v>-47267.299999999814</v>
          </cell>
          <cell r="CA600">
            <v>-43187.799999999814</v>
          </cell>
          <cell r="CB600">
            <v>-36637.799999999814</v>
          </cell>
          <cell r="CC600">
            <v>-27607</v>
          </cell>
          <cell r="CD600">
            <v>-19884.5</v>
          </cell>
          <cell r="CE600">
            <v>-247359.60000000894</v>
          </cell>
          <cell r="CF600">
            <v>-21441.799999999814</v>
          </cell>
          <cell r="CG600">
            <v>-18268.099999999627</v>
          </cell>
          <cell r="CH600">
            <v>-18823.200000000186</v>
          </cell>
          <cell r="CI600">
            <v>-21001.599999999627</v>
          </cell>
          <cell r="CJ600">
            <v>-40315.400000000373</v>
          </cell>
          <cell r="CK600">
            <v>-35027.799999999814</v>
          </cell>
          <cell r="CL600">
            <v>-7869.3999999994412</v>
          </cell>
          <cell r="CM600">
            <v>-13491</v>
          </cell>
          <cell r="CN600">
            <v>-22217.299999999814</v>
          </cell>
          <cell r="CO600">
            <v>-23155.5</v>
          </cell>
          <cell r="CP600">
            <v>-15532.5</v>
          </cell>
          <cell r="CQ600">
            <v>-10216</v>
          </cell>
          <cell r="CR600">
            <v>-230596.29999999702</v>
          </cell>
          <cell r="CS600">
            <v>-10849.299999999814</v>
          </cell>
          <cell r="CT600">
            <v>-16345.700000000186</v>
          </cell>
          <cell r="CU600">
            <v>-22895.5</v>
          </cell>
          <cell r="CV600">
            <v>-27142</v>
          </cell>
          <cell r="CW600">
            <v>-36577.800000000745</v>
          </cell>
          <cell r="CX600">
            <v>-42606.299999999814</v>
          </cell>
          <cell r="CY600">
            <v>-5924.9000000003725</v>
          </cell>
          <cell r="CZ600">
            <v>-16782.299999999814</v>
          </cell>
          <cell r="DA600">
            <v>-17503.600000000559</v>
          </cell>
          <cell r="DB600">
            <v>-19376.700000000186</v>
          </cell>
          <cell r="DC600">
            <v>-10017.700000000186</v>
          </cell>
          <cell r="DD600">
            <v>-4574.5</v>
          </cell>
          <cell r="DE600">
            <v>-259828.80000001192</v>
          </cell>
          <cell r="DF600">
            <v>-18752</v>
          </cell>
          <cell r="DG600">
            <v>-16384.5</v>
          </cell>
          <cell r="DH600">
            <v>-21545.299999999814</v>
          </cell>
          <cell r="DI600">
            <v>-25239.900000000373</v>
          </cell>
          <cell r="DJ600">
            <v>-30746.899999999441</v>
          </cell>
          <cell r="DK600">
            <v>-45995.099999999627</v>
          </cell>
          <cell r="DL600">
            <v>-10148.799999999814</v>
          </cell>
          <cell r="DM600">
            <v>-26461.200000000186</v>
          </cell>
          <cell r="DN600">
            <v>-25449.799999999814</v>
          </cell>
          <cell r="DO600">
            <v>-13823.299999999814</v>
          </cell>
          <cell r="DP600">
            <v>-19297</v>
          </cell>
          <cell r="DQ600">
            <v>-5985</v>
          </cell>
          <cell r="DR600">
            <v>-230087.19999999553</v>
          </cell>
          <cell r="DS600">
            <v>-10525.400000000373</v>
          </cell>
          <cell r="DT600">
            <v>-16148</v>
          </cell>
          <cell r="DU600">
            <v>-16867.299999999814</v>
          </cell>
          <cell r="DV600">
            <v>-21286.900000000373</v>
          </cell>
          <cell r="DW600">
            <v>-36871.599999999627</v>
          </cell>
          <cell r="DX600">
            <v>-47585.200000000186</v>
          </cell>
          <cell r="DY600">
            <v>-10364</v>
          </cell>
          <cell r="DZ600">
            <v>-16519.799999999814</v>
          </cell>
          <cell r="EA600">
            <v>-20528.799999999814</v>
          </cell>
          <cell r="EB600">
            <v>-15910.399999999441</v>
          </cell>
          <cell r="EC600">
            <v>-12623</v>
          </cell>
          <cell r="ED600">
            <v>-4856.7999999998137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-2127.2000000001863</v>
          </cell>
          <cell r="R601">
            <v>-308265.45000000298</v>
          </cell>
          <cell r="S601">
            <v>-6057.2999999998137</v>
          </cell>
          <cell r="T601">
            <v>-22253.600000000559</v>
          </cell>
          <cell r="U601">
            <v>-27125.599999999627</v>
          </cell>
          <cell r="V601">
            <v>-18136.700000000186</v>
          </cell>
          <cell r="W601">
            <v>-15471</v>
          </cell>
          <cell r="X601">
            <v>-46655</v>
          </cell>
          <cell r="Y601">
            <v>-32897.800000000745</v>
          </cell>
          <cell r="Z601">
            <v>-49174.799999999814</v>
          </cell>
          <cell r="AA601">
            <v>-48826.100000000559</v>
          </cell>
          <cell r="AB601">
            <v>-30561.349999999627</v>
          </cell>
          <cell r="AC601">
            <v>-10248</v>
          </cell>
          <cell r="AD601">
            <v>-858.19999999925494</v>
          </cell>
          <cell r="AE601">
            <v>-241435.54000000656</v>
          </cell>
          <cell r="AF601">
            <v>-3584.5</v>
          </cell>
          <cell r="AG601">
            <v>-23290.299999999814</v>
          </cell>
          <cell r="AH601">
            <v>-11032.799999998882</v>
          </cell>
          <cell r="AI601">
            <v>-12033.799999999814</v>
          </cell>
          <cell r="AJ601">
            <v>-31862.699999999255</v>
          </cell>
          <cell r="AK601">
            <v>-41751.899999999441</v>
          </cell>
          <cell r="AL601">
            <v>-15669.699999999255</v>
          </cell>
          <cell r="AM601">
            <v>-42446.000000000931</v>
          </cell>
          <cell r="AN601">
            <v>-23666.339999999851</v>
          </cell>
          <cell r="AO601">
            <v>-28672.899999999441</v>
          </cell>
          <cell r="AP601">
            <v>-5518.8000000007451</v>
          </cell>
          <cell r="AQ601">
            <v>-1905.7999999998137</v>
          </cell>
          <cell r="AR601">
            <v>-213177.09000000358</v>
          </cell>
          <cell r="AS601">
            <v>-1905.8999999994412</v>
          </cell>
          <cell r="AT601">
            <v>-15473</v>
          </cell>
          <cell r="AU601">
            <v>-17661.299999999814</v>
          </cell>
          <cell r="AV601">
            <v>-13937.349999999627</v>
          </cell>
          <cell r="AW601">
            <v>-41356.599999999627</v>
          </cell>
          <cell r="AX601">
            <v>-27463.400000000373</v>
          </cell>
          <cell r="AY601">
            <v>-25575.099999999627</v>
          </cell>
          <cell r="AZ601">
            <v>-21229.89999999851</v>
          </cell>
          <cell r="BA601">
            <v>-27259.599999999627</v>
          </cell>
          <cell r="BB601">
            <v>-12550.94000000041</v>
          </cell>
          <cell r="BC601">
            <v>-6305.1000000005588</v>
          </cell>
          <cell r="BD601">
            <v>-2458.9000000003725</v>
          </cell>
          <cell r="BE601">
            <v>-253734.43000000715</v>
          </cell>
          <cell r="BF601">
            <v>-3655.3000000007451</v>
          </cell>
          <cell r="BG601">
            <v>-11013.800000000745</v>
          </cell>
          <cell r="BH601">
            <v>-23897.599999999627</v>
          </cell>
          <cell r="BI601">
            <v>-14971.950000000186</v>
          </cell>
          <cell r="BJ601">
            <v>-39782</v>
          </cell>
          <cell r="BK601">
            <v>-43358.299999999814</v>
          </cell>
          <cell r="BL601">
            <v>-29062.5</v>
          </cell>
          <cell r="BM601">
            <v>-31595.5</v>
          </cell>
          <cell r="BN601">
            <v>-31232.939999999478</v>
          </cell>
          <cell r="BO601">
            <v>-11892.140000000596</v>
          </cell>
          <cell r="BP601">
            <v>-10158.700000000186</v>
          </cell>
          <cell r="BQ601">
            <v>-3113.7000000001863</v>
          </cell>
          <cell r="BR601">
            <v>-230897.59999999404</v>
          </cell>
          <cell r="BS601">
            <v>-7228.3000000007451</v>
          </cell>
          <cell r="BT601">
            <v>-9954.7999999998137</v>
          </cell>
          <cell r="BU601">
            <v>-17804.200000000186</v>
          </cell>
          <cell r="BV601">
            <v>-9714.5499999998137</v>
          </cell>
          <cell r="BW601">
            <v>-43940.599999998696</v>
          </cell>
          <cell r="BX601">
            <v>-43893.800000000745</v>
          </cell>
          <cell r="BY601">
            <v>-15655.200000001118</v>
          </cell>
          <cell r="BZ601">
            <v>-33466.900000000373</v>
          </cell>
          <cell r="CA601">
            <v>-30433.800000000745</v>
          </cell>
          <cell r="CB601">
            <v>-9288.9500000011176</v>
          </cell>
          <cell r="CC601">
            <v>-7350.6999999992549</v>
          </cell>
          <cell r="CD601">
            <v>-2165.7999999998137</v>
          </cell>
          <cell r="CE601">
            <v>-321413.75</v>
          </cell>
          <cell r="CF601">
            <v>-14121.800000000745</v>
          </cell>
          <cell r="CG601">
            <v>-20548.299999999814</v>
          </cell>
          <cell r="CH601">
            <v>-21058.200000000186</v>
          </cell>
          <cell r="CI601">
            <v>-19909.699999999255</v>
          </cell>
          <cell r="CJ601">
            <v>-35688.100000000559</v>
          </cell>
          <cell r="CK601">
            <v>-45980.900000000373</v>
          </cell>
          <cell r="CL601">
            <v>-34977.300000000745</v>
          </cell>
          <cell r="CM601">
            <v>-32556.299999998882</v>
          </cell>
          <cell r="CN601">
            <v>-34818</v>
          </cell>
          <cell r="CO601">
            <v>-33681.950000001118</v>
          </cell>
          <cell r="CP601">
            <v>-23143.5</v>
          </cell>
          <cell r="CQ601">
            <v>-4929.7000000001863</v>
          </cell>
          <cell r="CR601">
            <v>-153179.15999999642</v>
          </cell>
          <cell r="CS601">
            <v>-15016</v>
          </cell>
          <cell r="CT601">
            <v>-11162.700000000186</v>
          </cell>
          <cell r="CU601">
            <v>-4831.7000000001863</v>
          </cell>
          <cell r="CV601">
            <v>-10259.600000000559</v>
          </cell>
          <cell r="CW601">
            <v>-6932.8000000007451</v>
          </cell>
          <cell r="CX601">
            <v>-25274.799999999814</v>
          </cell>
          <cell r="CY601">
            <v>1020.2000000001863</v>
          </cell>
          <cell r="CZ601">
            <v>-25906.199999999255</v>
          </cell>
          <cell r="DA601">
            <v>-18263.599999999627</v>
          </cell>
          <cell r="DB601">
            <v>-15798.660000000615</v>
          </cell>
          <cell r="DC601">
            <v>-10712.600000000559</v>
          </cell>
          <cell r="DD601">
            <v>-10040.700000000186</v>
          </cell>
          <cell r="DE601">
            <v>-191359.70999999344</v>
          </cell>
          <cell r="DF601">
            <v>-14840.400000000373</v>
          </cell>
          <cell r="DG601">
            <v>-7263.2999999998137</v>
          </cell>
          <cell r="DH601">
            <v>-8560.5000000009313</v>
          </cell>
          <cell r="DI601">
            <v>-7488.3000000007451</v>
          </cell>
          <cell r="DJ601">
            <v>-8180.2600000002421</v>
          </cell>
          <cell r="DK601">
            <v>-27647.5</v>
          </cell>
          <cell r="DL601">
            <v>-22754.700000000186</v>
          </cell>
          <cell r="DM601">
            <v>-26378.600000000559</v>
          </cell>
          <cell r="DN601">
            <v>-26235.749999999534</v>
          </cell>
          <cell r="DO601">
            <v>-20768.100000000093</v>
          </cell>
          <cell r="DP601">
            <v>-8895.9000000003725</v>
          </cell>
          <cell r="DQ601">
            <v>-12346.399999999441</v>
          </cell>
          <cell r="DR601">
            <v>-213269.46000000089</v>
          </cell>
          <cell r="DS601">
            <v>-15786.700000000186</v>
          </cell>
          <cell r="DT601">
            <v>-7143.8999999994412</v>
          </cell>
          <cell r="DU601">
            <v>-9207.0000000004657</v>
          </cell>
          <cell r="DV601">
            <v>-5149.7000000011176</v>
          </cell>
          <cell r="DW601">
            <v>-10504.349999999627</v>
          </cell>
          <cell r="DX601">
            <v>-35006.100000000559</v>
          </cell>
          <cell r="DY601">
            <v>-17856.999999999069</v>
          </cell>
          <cell r="DZ601">
            <v>-34500.900000000373</v>
          </cell>
          <cell r="EA601">
            <v>-29879.650000000373</v>
          </cell>
          <cell r="EB601">
            <v>-21864.560000000056</v>
          </cell>
          <cell r="EC601">
            <v>-9139.7000000001863</v>
          </cell>
          <cell r="ED601">
            <v>-17229.900000000373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-12.5</v>
          </cell>
          <cell r="R602">
            <v>-90218.219999995083</v>
          </cell>
          <cell r="S602">
            <v>0</v>
          </cell>
          <cell r="T602">
            <v>-8050.7000000001863</v>
          </cell>
          <cell r="U602">
            <v>-8787.5999999996275</v>
          </cell>
          <cell r="V602">
            <v>-9460.3600000001024</v>
          </cell>
          <cell r="W602">
            <v>-5693</v>
          </cell>
          <cell r="X602">
            <v>-11813.400000000373</v>
          </cell>
          <cell r="Y602">
            <v>-4126.6000000000931</v>
          </cell>
          <cell r="Z602">
            <v>-5733.2000000001863</v>
          </cell>
          <cell r="AA602">
            <v>-25508.399999999907</v>
          </cell>
          <cell r="AB602">
            <v>-7839.0600000000559</v>
          </cell>
          <cell r="AC602">
            <v>-3168.5</v>
          </cell>
          <cell r="AD602">
            <v>-37.399999999906868</v>
          </cell>
          <cell r="AE602">
            <v>-68901.730000004172</v>
          </cell>
          <cell r="AF602">
            <v>-2075.9000000003725</v>
          </cell>
          <cell r="AG602">
            <v>-5895.5999999996275</v>
          </cell>
          <cell r="AH602">
            <v>-8070.0499999998137</v>
          </cell>
          <cell r="AI602">
            <v>-10086.679999999935</v>
          </cell>
          <cell r="AJ602">
            <v>-10951.699999999953</v>
          </cell>
          <cell r="AK602">
            <v>-10953.300000000279</v>
          </cell>
          <cell r="AL602">
            <v>-984.89999999990687</v>
          </cell>
          <cell r="AM602">
            <v>-5361.8000000002794</v>
          </cell>
          <cell r="AN602">
            <v>-11745</v>
          </cell>
          <cell r="AO602">
            <v>-1969.5</v>
          </cell>
          <cell r="AP602">
            <v>-403.70000000018626</v>
          </cell>
          <cell r="AQ602">
            <v>-403.60000000055879</v>
          </cell>
          <cell r="AR602">
            <v>-67151.960000000894</v>
          </cell>
          <cell r="AS602">
            <v>-880.70000000018626</v>
          </cell>
          <cell r="AT602">
            <v>-5931.160000000149</v>
          </cell>
          <cell r="AU602">
            <v>-8621.6399999996647</v>
          </cell>
          <cell r="AV602">
            <v>-7349.4600000001956</v>
          </cell>
          <cell r="AW602">
            <v>-15096.5</v>
          </cell>
          <cell r="AX602">
            <v>-10463.699999999721</v>
          </cell>
          <cell r="AY602">
            <v>-3431.0000000004657</v>
          </cell>
          <cell r="AZ602">
            <v>-4506.1000000000931</v>
          </cell>
          <cell r="BA602">
            <v>-3437.2000000001863</v>
          </cell>
          <cell r="BB602">
            <v>-3748.5</v>
          </cell>
          <cell r="BC602">
            <v>-3686</v>
          </cell>
          <cell r="BD602">
            <v>0</v>
          </cell>
          <cell r="BE602">
            <v>-80506.379999998957</v>
          </cell>
          <cell r="BF602">
            <v>-2186</v>
          </cell>
          <cell r="BG602">
            <v>-4089.6400000001304</v>
          </cell>
          <cell r="BH602">
            <v>-9759.8999999999069</v>
          </cell>
          <cell r="BI602">
            <v>-6748.839999999851</v>
          </cell>
          <cell r="BJ602">
            <v>-16360.699999999953</v>
          </cell>
          <cell r="BK602">
            <v>-12404.999999999534</v>
          </cell>
          <cell r="BL602">
            <v>-6017.3999999999069</v>
          </cell>
          <cell r="BM602">
            <v>-5317.8999999999069</v>
          </cell>
          <cell r="BN602">
            <v>-7637.2000000001863</v>
          </cell>
          <cell r="BO602">
            <v>-5842.5</v>
          </cell>
          <cell r="BP602">
            <v>-3697.8999999999069</v>
          </cell>
          <cell r="BQ602">
            <v>-443.39999999990687</v>
          </cell>
          <cell r="BR602">
            <v>-89756.04999999702</v>
          </cell>
          <cell r="BS602">
            <v>-3459.7999999998137</v>
          </cell>
          <cell r="BT602">
            <v>-6623.0999999996275</v>
          </cell>
          <cell r="BU602">
            <v>-9405</v>
          </cell>
          <cell r="BV602">
            <v>-5530</v>
          </cell>
          <cell r="BW602">
            <v>-13769.350000000093</v>
          </cell>
          <cell r="BX602">
            <v>-14371.700000000186</v>
          </cell>
          <cell r="BY602">
            <v>-10968.700000000186</v>
          </cell>
          <cell r="BZ602">
            <v>-5813</v>
          </cell>
          <cell r="CA602">
            <v>-10681.200000000186</v>
          </cell>
          <cell r="CB602">
            <v>-5013</v>
          </cell>
          <cell r="CC602">
            <v>-2607.5999999996275</v>
          </cell>
          <cell r="CD602">
            <v>-1513.5999999996275</v>
          </cell>
          <cell r="CE602">
            <v>-89866.429999999702</v>
          </cell>
          <cell r="CF602">
            <v>-4085.8999999994412</v>
          </cell>
          <cell r="CG602">
            <v>-9950.1000000000931</v>
          </cell>
          <cell r="CH602">
            <v>-8554.5600000000559</v>
          </cell>
          <cell r="CI602">
            <v>-8313.7600000002421</v>
          </cell>
          <cell r="CJ602">
            <v>-11936.010000000242</v>
          </cell>
          <cell r="CK602">
            <v>-15701.100000000093</v>
          </cell>
          <cell r="CL602">
            <v>-3536.6999999997206</v>
          </cell>
          <cell r="CM602">
            <v>-3700.9000000003725</v>
          </cell>
          <cell r="CN602">
            <v>-10252.299999999814</v>
          </cell>
          <cell r="CO602">
            <v>-5661.2000000001863</v>
          </cell>
          <cell r="CP602">
            <v>-6542.8999999999069</v>
          </cell>
          <cell r="CQ602">
            <v>-1631</v>
          </cell>
          <cell r="CR602">
            <v>-108476.40999999642</v>
          </cell>
          <cell r="CS602">
            <v>-6926.0600000005215</v>
          </cell>
          <cell r="CT602">
            <v>-5981.9899999997579</v>
          </cell>
          <cell r="CU602">
            <v>-5865.339999999851</v>
          </cell>
          <cell r="CV602">
            <v>-2190.339999999851</v>
          </cell>
          <cell r="CW602">
            <v>-4307.6900000000605</v>
          </cell>
          <cell r="CX602">
            <v>-11118.299999999814</v>
          </cell>
          <cell r="CY602">
            <v>-17825.879999999888</v>
          </cell>
          <cell r="CZ602">
            <v>-23189.799999999814</v>
          </cell>
          <cell r="DA602">
            <v>-12679.760000000009</v>
          </cell>
          <cell r="DB602">
            <v>-4366.1899999999441</v>
          </cell>
          <cell r="DC602">
            <v>-6775.9599999999627</v>
          </cell>
          <cell r="DD602">
            <v>-7249.0999999996275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-2206.1999999955297</v>
          </cell>
          <cell r="S603">
            <v>0</v>
          </cell>
          <cell r="T603">
            <v>0</v>
          </cell>
          <cell r="U603">
            <v>-467</v>
          </cell>
          <cell r="V603">
            <v>-120.0999999998603</v>
          </cell>
          <cell r="W603">
            <v>-504.20000000018626</v>
          </cell>
          <cell r="X603">
            <v>0</v>
          </cell>
          <cell r="Y603">
            <v>0</v>
          </cell>
          <cell r="Z603">
            <v>-162.40000000037253</v>
          </cell>
          <cell r="AA603">
            <v>-564.80000000004657</v>
          </cell>
          <cell r="AB603">
            <v>-150</v>
          </cell>
          <cell r="AC603">
            <v>-237.69999999995343</v>
          </cell>
          <cell r="AD603">
            <v>0</v>
          </cell>
          <cell r="AE603">
            <v>-1399.6999999992549</v>
          </cell>
          <cell r="AF603">
            <v>0</v>
          </cell>
          <cell r="AG603">
            <v>0</v>
          </cell>
          <cell r="AH603">
            <v>-301</v>
          </cell>
          <cell r="AI603">
            <v>-609.30000000004657</v>
          </cell>
          <cell r="AJ603">
            <v>-23.5</v>
          </cell>
          <cell r="AK603">
            <v>-465.89999999990687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-1811.2999999970198</v>
          </cell>
          <cell r="AS603">
            <v>0</v>
          </cell>
          <cell r="AT603">
            <v>0</v>
          </cell>
          <cell r="AU603">
            <v>0</v>
          </cell>
          <cell r="AV603">
            <v>-46.300000000046566</v>
          </cell>
          <cell r="AW603">
            <v>-1227.7000000001863</v>
          </cell>
          <cell r="AX603">
            <v>-537.30000000004657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-5051.3999999985099</v>
          </cell>
          <cell r="BF603">
            <v>0</v>
          </cell>
          <cell r="BG603">
            <v>0</v>
          </cell>
          <cell r="BH603">
            <v>-843.5</v>
          </cell>
          <cell r="BI603">
            <v>-1447</v>
          </cell>
          <cell r="BJ603">
            <v>-2555.8999999999069</v>
          </cell>
          <cell r="BK603">
            <v>0</v>
          </cell>
          <cell r="BL603">
            <v>0</v>
          </cell>
          <cell r="BM603">
            <v>0</v>
          </cell>
          <cell r="BN603">
            <v>-205</v>
          </cell>
          <cell r="BO603">
            <v>0</v>
          </cell>
          <cell r="BP603">
            <v>0</v>
          </cell>
          <cell r="BQ603">
            <v>0</v>
          </cell>
          <cell r="BR603">
            <v>-3077.3999999985099</v>
          </cell>
          <cell r="BS603">
            <v>0</v>
          </cell>
          <cell r="BT603">
            <v>0</v>
          </cell>
          <cell r="BU603">
            <v>0</v>
          </cell>
          <cell r="BV603">
            <v>-46.399999999906868</v>
          </cell>
          <cell r="BW603">
            <v>-2864.2999999998137</v>
          </cell>
          <cell r="BX603">
            <v>-166.69999999995343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-5700.1999999992549</v>
          </cell>
          <cell r="CF603">
            <v>-943.40000000037253</v>
          </cell>
          <cell r="CG603">
            <v>-402.19999999995343</v>
          </cell>
          <cell r="CH603">
            <v>-1870.5</v>
          </cell>
          <cell r="CI603">
            <v>0</v>
          </cell>
          <cell r="CJ603">
            <v>-422.29999999981374</v>
          </cell>
          <cell r="CK603">
            <v>-928.39999999990687</v>
          </cell>
          <cell r="CL603">
            <v>-949.40000000037253</v>
          </cell>
          <cell r="CM603">
            <v>0</v>
          </cell>
          <cell r="CN603">
            <v>0</v>
          </cell>
          <cell r="CO603">
            <v>-184</v>
          </cell>
          <cell r="CP603">
            <v>0</v>
          </cell>
          <cell r="CQ603">
            <v>0</v>
          </cell>
          <cell r="CR603">
            <v>-7766.5000000037253</v>
          </cell>
          <cell r="CS603">
            <v>0</v>
          </cell>
          <cell r="CT603">
            <v>0</v>
          </cell>
          <cell r="CU603">
            <v>-2318.5</v>
          </cell>
          <cell r="CV603">
            <v>-1016</v>
          </cell>
          <cell r="CW603">
            <v>-3162.7000000001863</v>
          </cell>
          <cell r="CX603">
            <v>-601</v>
          </cell>
          <cell r="CY603">
            <v>0</v>
          </cell>
          <cell r="CZ603">
            <v>0</v>
          </cell>
          <cell r="DA603">
            <v>0</v>
          </cell>
          <cell r="DB603">
            <v>-668.29999999981374</v>
          </cell>
          <cell r="DC603">
            <v>0</v>
          </cell>
          <cell r="DD603">
            <v>0</v>
          </cell>
          <cell r="DE603">
            <v>-8991.5999999977648</v>
          </cell>
          <cell r="DF603">
            <v>0</v>
          </cell>
          <cell r="DG603">
            <v>-724.69999999995343</v>
          </cell>
          <cell r="DH603">
            <v>-753.70000000018626</v>
          </cell>
          <cell r="DI603">
            <v>-1648.8999999999069</v>
          </cell>
          <cell r="DJ603">
            <v>-5500.2999999998137</v>
          </cell>
          <cell r="DK603">
            <v>-264.80000000004657</v>
          </cell>
          <cell r="DL603">
            <v>-99.200000000186265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-12913.400000002235</v>
          </cell>
          <cell r="DS603">
            <v>0</v>
          </cell>
          <cell r="DT603">
            <v>-807.10000000009313</v>
          </cell>
          <cell r="DU603">
            <v>-1244.9000000001397</v>
          </cell>
          <cell r="DV603">
            <v>-1772.6000000000931</v>
          </cell>
          <cell r="DW603">
            <v>-6905.4000000001397</v>
          </cell>
          <cell r="DX603">
            <v>-2183.3999999999069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-4273.6999999992549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-817.39999999990687</v>
          </cell>
          <cell r="Y605">
            <v>-482.20000000018626</v>
          </cell>
          <cell r="Z605">
            <v>-875.59999999962747</v>
          </cell>
          <cell r="AA605">
            <v>-84.299999999813735</v>
          </cell>
          <cell r="AB605">
            <v>-2014.2000000001863</v>
          </cell>
          <cell r="AC605">
            <v>0</v>
          </cell>
          <cell r="AD605">
            <v>0</v>
          </cell>
          <cell r="AE605">
            <v>-28701.799999998882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-5143.6000000000931</v>
          </cell>
          <cell r="AL605">
            <v>-3670.3999999999069</v>
          </cell>
          <cell r="AM605">
            <v>-8630</v>
          </cell>
          <cell r="AN605">
            <v>-5262.7999999998137</v>
          </cell>
          <cell r="AO605">
            <v>-5995</v>
          </cell>
          <cell r="AP605">
            <v>0</v>
          </cell>
          <cell r="AQ605">
            <v>0</v>
          </cell>
          <cell r="AR605">
            <v>-21259.199999999255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-2075.5</v>
          </cell>
          <cell r="AY605">
            <v>-2593.6999999999534</v>
          </cell>
          <cell r="AZ605">
            <v>-3834.3999999999069</v>
          </cell>
          <cell r="BA605">
            <v>-6867</v>
          </cell>
          <cell r="BB605">
            <v>-5888.5999999996275</v>
          </cell>
          <cell r="BC605">
            <v>0</v>
          </cell>
          <cell r="BD605">
            <v>0</v>
          </cell>
          <cell r="BE605">
            <v>-7257.1999999992549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-1848.7000000001863</v>
          </cell>
          <cell r="BL605">
            <v>-1086.8000000000466</v>
          </cell>
          <cell r="BM605">
            <v>11.899999999906868</v>
          </cell>
          <cell r="BN605">
            <v>-4333.6000000000931</v>
          </cell>
          <cell r="BO605">
            <v>0</v>
          </cell>
          <cell r="BP605">
            <v>0</v>
          </cell>
          <cell r="BQ605">
            <v>0</v>
          </cell>
          <cell r="BR605">
            <v>-8013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-421.19999999995343</v>
          </cell>
          <cell r="BY605">
            <v>-1635</v>
          </cell>
          <cell r="BZ605">
            <v>-1539</v>
          </cell>
          <cell r="CA605">
            <v>-4417.7999999998137</v>
          </cell>
          <cell r="CB605">
            <v>0</v>
          </cell>
          <cell r="CC605">
            <v>0</v>
          </cell>
          <cell r="CD605">
            <v>0</v>
          </cell>
          <cell r="CE605">
            <v>-6063.2000000011176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-423.60000000009313</v>
          </cell>
          <cell r="CL605">
            <v>-2412.3999999999069</v>
          </cell>
          <cell r="CM605">
            <v>-1546</v>
          </cell>
          <cell r="CN605">
            <v>-1681.2000000001863</v>
          </cell>
          <cell r="CO605">
            <v>0</v>
          </cell>
          <cell r="CP605">
            <v>0</v>
          </cell>
          <cell r="CQ605">
            <v>0</v>
          </cell>
          <cell r="CR605">
            <v>-16124.199999999255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-3697.5999999998603</v>
          </cell>
          <cell r="CY605">
            <v>-259.39999999990687</v>
          </cell>
          <cell r="CZ605">
            <v>-1651.5</v>
          </cell>
          <cell r="DA605">
            <v>-4870.5</v>
          </cell>
          <cell r="DB605">
            <v>-5645.2000000001863</v>
          </cell>
          <cell r="DC605">
            <v>0</v>
          </cell>
          <cell r="DD605">
            <v>0</v>
          </cell>
          <cell r="DE605">
            <v>-22307.339999999851</v>
          </cell>
          <cell r="DF605">
            <v>0</v>
          </cell>
          <cell r="DG605">
            <v>-1853.3000000000466</v>
          </cell>
          <cell r="DH605">
            <v>-207.43999999994412</v>
          </cell>
          <cell r="DI605">
            <v>0</v>
          </cell>
          <cell r="DJ605">
            <v>0</v>
          </cell>
          <cell r="DK605">
            <v>-5634.6999999999534</v>
          </cell>
          <cell r="DL605">
            <v>-1384.5</v>
          </cell>
          <cell r="DM605">
            <v>-2345.7999999998137</v>
          </cell>
          <cell r="DN605">
            <v>-4930</v>
          </cell>
          <cell r="DO605">
            <v>-5951.5999999996275</v>
          </cell>
          <cell r="DP605">
            <v>0</v>
          </cell>
          <cell r="DQ605">
            <v>0</v>
          </cell>
          <cell r="DR605">
            <v>-21588.10000000149</v>
          </cell>
          <cell r="DS605">
            <v>0</v>
          </cell>
          <cell r="DT605">
            <v>-1897.7999999998137</v>
          </cell>
          <cell r="DU605">
            <v>0</v>
          </cell>
          <cell r="DV605">
            <v>0</v>
          </cell>
          <cell r="DW605">
            <v>0</v>
          </cell>
          <cell r="DX605">
            <v>-5970.7999999998137</v>
          </cell>
          <cell r="DY605">
            <v>-1084.1999999999534</v>
          </cell>
          <cell r="DZ605">
            <v>-3177.7999999998137</v>
          </cell>
          <cell r="EA605">
            <v>-5009</v>
          </cell>
          <cell r="EB605">
            <v>-4448.5</v>
          </cell>
          <cell r="EC605">
            <v>0</v>
          </cell>
          <cell r="ED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-1653.7999999998137</v>
          </cell>
          <cell r="R607">
            <v>-24265.405000001192</v>
          </cell>
          <cell r="S607">
            <v>-1869.980000000447</v>
          </cell>
          <cell r="T607">
            <v>-3249.3999999999069</v>
          </cell>
          <cell r="U607">
            <v>0</v>
          </cell>
          <cell r="V607">
            <v>-1234.4950000001118</v>
          </cell>
          <cell r="W607">
            <v>-2507.5099999997765</v>
          </cell>
          <cell r="X607">
            <v>0</v>
          </cell>
          <cell r="Y607">
            <v>-1238.0200000000186</v>
          </cell>
          <cell r="Z607">
            <v>-2173.2799999997951</v>
          </cell>
          <cell r="AA607">
            <v>-9609.7199999997392</v>
          </cell>
          <cell r="AB607">
            <v>0</v>
          </cell>
          <cell r="AC607">
            <v>0</v>
          </cell>
          <cell r="AD607">
            <v>-2383</v>
          </cell>
          <cell r="AE607">
            <v>-28057.990000002086</v>
          </cell>
          <cell r="AF607">
            <v>-1701.7000000001863</v>
          </cell>
          <cell r="AG607">
            <v>-2893.3999999999069</v>
          </cell>
          <cell r="AH607">
            <v>0</v>
          </cell>
          <cell r="AI607">
            <v>-1190.1999999999534</v>
          </cell>
          <cell r="AJ607">
            <v>0</v>
          </cell>
          <cell r="AK607">
            <v>-4633.2200000002049</v>
          </cell>
          <cell r="AL607">
            <v>-3600.3100000000559</v>
          </cell>
          <cell r="AM607">
            <v>-4829.7999999998137</v>
          </cell>
          <cell r="AN607">
            <v>-4558.4200000003912</v>
          </cell>
          <cell r="AO607">
            <v>0</v>
          </cell>
          <cell r="AP607">
            <v>-2072.7400000002235</v>
          </cell>
          <cell r="AQ607">
            <v>-2578.2000000001863</v>
          </cell>
          <cell r="AR607">
            <v>-29532.513000000268</v>
          </cell>
          <cell r="AS607">
            <v>-2495.5</v>
          </cell>
          <cell r="AT607">
            <v>-614.79999999981374</v>
          </cell>
          <cell r="AU607">
            <v>0</v>
          </cell>
          <cell r="AV607">
            <v>0</v>
          </cell>
          <cell r="AW607">
            <v>0</v>
          </cell>
          <cell r="AX607">
            <v>-7745.5600000000559</v>
          </cell>
          <cell r="AY607">
            <v>-5123.3500000000931</v>
          </cell>
          <cell r="AZ607">
            <v>-8877.3600000003353</v>
          </cell>
          <cell r="BA607">
            <v>-4479.0600000000559</v>
          </cell>
          <cell r="BB607">
            <v>0</v>
          </cell>
          <cell r="BC607">
            <v>0</v>
          </cell>
          <cell r="BD607">
            <v>-196.88299999991432</v>
          </cell>
          <cell r="BE607">
            <v>-8388.4749999996275</v>
          </cell>
          <cell r="BF607">
            <v>-15.264999999897555</v>
          </cell>
          <cell r="BG607">
            <v>-14.489999999990687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-4197.6999999997206</v>
          </cell>
          <cell r="BM607">
            <v>-3350.320000000298</v>
          </cell>
          <cell r="BN607">
            <v>0</v>
          </cell>
          <cell r="BO607">
            <v>-746.10000000009313</v>
          </cell>
          <cell r="BP607">
            <v>0</v>
          </cell>
          <cell r="BQ607">
            <v>-64.600000000093132</v>
          </cell>
          <cell r="BR607">
            <v>-17058.734999999404</v>
          </cell>
          <cell r="BS607">
            <v>-65.120000000111759</v>
          </cell>
          <cell r="BT607">
            <v>-0.40000000013969839</v>
          </cell>
          <cell r="BU607">
            <v>0</v>
          </cell>
          <cell r="BV607">
            <v>0</v>
          </cell>
          <cell r="BW607">
            <v>0</v>
          </cell>
          <cell r="BX607">
            <v>-4738.3300000003073</v>
          </cell>
          <cell r="BY607">
            <v>-5860.6999999999534</v>
          </cell>
          <cell r="BZ607">
            <v>-4527.0599999995902</v>
          </cell>
          <cell r="CA607">
            <v>-1568.6249999997672</v>
          </cell>
          <cell r="CB607">
            <v>0</v>
          </cell>
          <cell r="CC607">
            <v>-249.9000000001397</v>
          </cell>
          <cell r="CD607">
            <v>-48.599999999860302</v>
          </cell>
          <cell r="CE607">
            <v>-16864.716000001878</v>
          </cell>
          <cell r="CF607">
            <v>-83.610000000102445</v>
          </cell>
          <cell r="CG607">
            <v>-373.30000000004657</v>
          </cell>
          <cell r="CH607">
            <v>-694.22999999998137</v>
          </cell>
          <cell r="CI607">
            <v>-801.30600000033155</v>
          </cell>
          <cell r="CJ607">
            <v>0</v>
          </cell>
          <cell r="CK607">
            <v>-4596.5800000000745</v>
          </cell>
          <cell r="CL607">
            <v>-4178.660000000149</v>
          </cell>
          <cell r="CM607">
            <v>-3754.5400000000373</v>
          </cell>
          <cell r="CN607">
            <v>-1378.6099999998696</v>
          </cell>
          <cell r="CO607">
            <v>-444.39999999990687</v>
          </cell>
          <cell r="CP607">
            <v>-414.68999999994412</v>
          </cell>
          <cell r="CQ607">
            <v>-144.79000000003725</v>
          </cell>
          <cell r="CR607">
            <v>-27478.992000002414</v>
          </cell>
          <cell r="CS607">
            <v>-189.69999999995343</v>
          </cell>
          <cell r="CT607">
            <v>-490.29999999981374</v>
          </cell>
          <cell r="CU607">
            <v>-745.79999999981374</v>
          </cell>
          <cell r="CV607">
            <v>-415.47200000006706</v>
          </cell>
          <cell r="CW607">
            <v>0</v>
          </cell>
          <cell r="CX607">
            <v>-6866.1400000001304</v>
          </cell>
          <cell r="CY607">
            <v>-6562.2800000002608</v>
          </cell>
          <cell r="CZ607">
            <v>-6573.75</v>
          </cell>
          <cell r="DA607">
            <v>-4391.5300000002608</v>
          </cell>
          <cell r="DB607">
            <v>-864.91000000014901</v>
          </cell>
          <cell r="DC607">
            <v>-280.10999999986961</v>
          </cell>
          <cell r="DD607">
            <v>-99</v>
          </cell>
          <cell r="DE607">
            <v>-15813.994000002742</v>
          </cell>
          <cell r="DF607">
            <v>-178.05400000000373</v>
          </cell>
          <cell r="DG607">
            <v>-66.5</v>
          </cell>
          <cell r="DH607">
            <v>-637.5</v>
          </cell>
          <cell r="DI607">
            <v>-623.8660000001546</v>
          </cell>
          <cell r="DJ607">
            <v>0</v>
          </cell>
          <cell r="DK607">
            <v>-3684.3699999998789</v>
          </cell>
          <cell r="DL607">
            <v>-2199.6799999999348</v>
          </cell>
          <cell r="DM607">
            <v>-4884.4000000001397</v>
          </cell>
          <cell r="DN607">
            <v>-2539.4439999999013</v>
          </cell>
          <cell r="DO607">
            <v>-524.30999999982305</v>
          </cell>
          <cell r="DP607">
            <v>-177.19999999995343</v>
          </cell>
          <cell r="DQ607">
            <v>-298.67000000015832</v>
          </cell>
          <cell r="DR607">
            <v>-14542.054000001401</v>
          </cell>
          <cell r="DS607">
            <v>-203.92400000011548</v>
          </cell>
          <cell r="DT607">
            <v>-108.87999999988824</v>
          </cell>
          <cell r="DU607">
            <v>-445.80000000004657</v>
          </cell>
          <cell r="DV607">
            <v>-106.10000000009313</v>
          </cell>
          <cell r="DW607">
            <v>0</v>
          </cell>
          <cell r="DX607">
            <v>-3557.6099999998696</v>
          </cell>
          <cell r="DY607">
            <v>-1750.4700000002049</v>
          </cell>
          <cell r="DZ607">
            <v>-5560.4699999999721</v>
          </cell>
          <cell r="EA607">
            <v>-1575.6899999999441</v>
          </cell>
          <cell r="EB607">
            <v>-277.50999999977648</v>
          </cell>
          <cell r="EC607">
            <v>-275</v>
          </cell>
          <cell r="ED607">
            <v>-680.60000000009313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417.42000000015832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417.41999999999825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417.41999999992549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417.41999999999825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333.49600000027567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333.49599999998463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-497.06099999975413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-331.375</v>
          </cell>
          <cell r="Z609">
            <v>0</v>
          </cell>
          <cell r="AA609">
            <v>-165.68599999998696</v>
          </cell>
          <cell r="AB609">
            <v>0</v>
          </cell>
          <cell r="AC609">
            <v>0</v>
          </cell>
          <cell r="AD609">
            <v>0</v>
          </cell>
          <cell r="AE609">
            <v>828.44599999999627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497.07400000002235</v>
          </cell>
          <cell r="AK609">
            <v>165.68600000004517</v>
          </cell>
          <cell r="AL609">
            <v>0</v>
          </cell>
          <cell r="AM609">
            <v>0</v>
          </cell>
          <cell r="AN609">
            <v>0</v>
          </cell>
          <cell r="AO609">
            <v>165.68600000004517</v>
          </cell>
          <cell r="AP609">
            <v>0</v>
          </cell>
          <cell r="AQ609">
            <v>0</v>
          </cell>
          <cell r="AR609">
            <v>-331.38800000026822</v>
          </cell>
          <cell r="AS609">
            <v>0</v>
          </cell>
          <cell r="AT609">
            <v>0</v>
          </cell>
          <cell r="AU609">
            <v>0</v>
          </cell>
          <cell r="AV609">
            <v>-165.69099999999162</v>
          </cell>
          <cell r="AW609">
            <v>-165.6929999999702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-4.0000000153668225E-3</v>
          </cell>
          <cell r="BC609">
            <v>0</v>
          </cell>
          <cell r="BD609">
            <v>0</v>
          </cell>
          <cell r="BE609">
            <v>165.69100000010803</v>
          </cell>
          <cell r="BF609">
            <v>0</v>
          </cell>
          <cell r="BG609">
            <v>0</v>
          </cell>
          <cell r="BH609">
            <v>0</v>
          </cell>
          <cell r="BI609">
            <v>165.69099999999162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497.07599999988452</v>
          </cell>
          <cell r="BS609">
            <v>0</v>
          </cell>
          <cell r="BT609">
            <v>0</v>
          </cell>
          <cell r="BU609">
            <v>0</v>
          </cell>
          <cell r="BV609">
            <v>165.6929999999993</v>
          </cell>
          <cell r="BW609">
            <v>165.69200000003912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165.69099999999162</v>
          </cell>
          <cell r="CD609">
            <v>0</v>
          </cell>
          <cell r="CE609">
            <v>316.33999999985099</v>
          </cell>
          <cell r="CF609">
            <v>0</v>
          </cell>
          <cell r="CG609">
            <v>0</v>
          </cell>
          <cell r="CH609">
            <v>0</v>
          </cell>
          <cell r="CI609">
            <v>-2.7100000000209548</v>
          </cell>
          <cell r="CJ609">
            <v>0</v>
          </cell>
          <cell r="CK609">
            <v>0</v>
          </cell>
          <cell r="CL609">
            <v>0</v>
          </cell>
          <cell r="CM609">
            <v>-12.330000000016298</v>
          </cell>
          <cell r="CN609">
            <v>331.38000000000466</v>
          </cell>
          <cell r="CO609">
            <v>0</v>
          </cell>
          <cell r="CP609">
            <v>0</v>
          </cell>
          <cell r="CQ609">
            <v>0</v>
          </cell>
          <cell r="CR609">
            <v>-261.73400000017136</v>
          </cell>
          <cell r="CS609">
            <v>0</v>
          </cell>
          <cell r="CT609">
            <v>0</v>
          </cell>
          <cell r="CU609">
            <v>0</v>
          </cell>
          <cell r="CV609">
            <v>-168.38999999998487</v>
          </cell>
          <cell r="CW609">
            <v>0</v>
          </cell>
          <cell r="CX609">
            <v>0</v>
          </cell>
          <cell r="CY609">
            <v>0</v>
          </cell>
          <cell r="CZ609">
            <v>-93.343999999982771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39.571999999694526</v>
          </cell>
          <cell r="DF609">
            <v>0</v>
          </cell>
          <cell r="DG609">
            <v>0</v>
          </cell>
          <cell r="DH609">
            <v>0</v>
          </cell>
          <cell r="DI609">
            <v>162.92000000001281</v>
          </cell>
          <cell r="DJ609">
            <v>0</v>
          </cell>
          <cell r="DK609">
            <v>-5.3040000000037253</v>
          </cell>
          <cell r="DL609">
            <v>0</v>
          </cell>
          <cell r="DM609">
            <v>-118.04399999999441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410.36300000036135</v>
          </cell>
          <cell r="DS609">
            <v>-3.1000000017229468E-2</v>
          </cell>
          <cell r="DT609">
            <v>0</v>
          </cell>
          <cell r="DU609">
            <v>0</v>
          </cell>
          <cell r="DV609">
            <v>0</v>
          </cell>
          <cell r="DW609">
            <v>331.37599999998929</v>
          </cell>
          <cell r="DX609">
            <v>-19.893999999971129</v>
          </cell>
          <cell r="DY609">
            <v>0</v>
          </cell>
          <cell r="DZ609">
            <v>-232.46399999997811</v>
          </cell>
          <cell r="EA609">
            <v>0</v>
          </cell>
          <cell r="EB609">
            <v>331.37600000001839</v>
          </cell>
          <cell r="EC609">
            <v>0</v>
          </cell>
          <cell r="ED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-3349.5299999993294</v>
          </cell>
          <cell r="S610">
            <v>0</v>
          </cell>
          <cell r="T610">
            <v>-1176.5</v>
          </cell>
          <cell r="U610">
            <v>-171.375</v>
          </cell>
          <cell r="V610">
            <v>-823.5</v>
          </cell>
          <cell r="W610">
            <v>-61.15500000002794</v>
          </cell>
          <cell r="X610">
            <v>-28.650000000023283</v>
          </cell>
          <cell r="Y610">
            <v>0</v>
          </cell>
          <cell r="Z610">
            <v>-243.94999999995343</v>
          </cell>
          <cell r="AA610">
            <v>-330.94999999995343</v>
          </cell>
          <cell r="AB610">
            <v>-290.54999999993015</v>
          </cell>
          <cell r="AC610">
            <v>-118.5</v>
          </cell>
          <cell r="AD610">
            <v>-104.40000000002328</v>
          </cell>
          <cell r="AE610">
            <v>-2490.7200000006706</v>
          </cell>
          <cell r="AF610">
            <v>0</v>
          </cell>
          <cell r="AG610">
            <v>-192.59999999997672</v>
          </cell>
          <cell r="AH610">
            <v>-81.669999999983702</v>
          </cell>
          <cell r="AI610">
            <v>0</v>
          </cell>
          <cell r="AJ610">
            <v>0</v>
          </cell>
          <cell r="AK610">
            <v>-461.54999999993015</v>
          </cell>
          <cell r="AL610">
            <v>0</v>
          </cell>
          <cell r="AM610">
            <v>-240.09999999997672</v>
          </cell>
          <cell r="AN610">
            <v>-228.55000000004657</v>
          </cell>
          <cell r="AO610">
            <v>-512.30000000004657</v>
          </cell>
          <cell r="AP610">
            <v>-773.94999999995343</v>
          </cell>
          <cell r="AQ610">
            <v>0</v>
          </cell>
          <cell r="AR610">
            <v>-4770.6500000003725</v>
          </cell>
          <cell r="AS610">
            <v>-86.699999999953434</v>
          </cell>
          <cell r="AT610">
            <v>-23.949999999953434</v>
          </cell>
          <cell r="AU610">
            <v>-610.09499999997206</v>
          </cell>
          <cell r="AV610">
            <v>-209.82500000001164</v>
          </cell>
          <cell r="AW610">
            <v>0</v>
          </cell>
          <cell r="AX610">
            <v>-735.55000000004657</v>
          </cell>
          <cell r="AY610">
            <v>-700.38000000000466</v>
          </cell>
          <cell r="AZ610">
            <v>-261.34999999997672</v>
          </cell>
          <cell r="BA610">
            <v>-1316.75</v>
          </cell>
          <cell r="BB610">
            <v>-826.04999999993015</v>
          </cell>
          <cell r="BC610">
            <v>0</v>
          </cell>
          <cell r="BD610">
            <v>0</v>
          </cell>
          <cell r="BE610">
            <v>-6703.7750000003725</v>
          </cell>
          <cell r="BF610">
            <v>0</v>
          </cell>
          <cell r="BG610">
            <v>0</v>
          </cell>
          <cell r="BH610">
            <v>-373.09499999997206</v>
          </cell>
          <cell r="BI610">
            <v>-170.95000000001164</v>
          </cell>
          <cell r="BJ610">
            <v>0</v>
          </cell>
          <cell r="BK610">
            <v>-1020.1999999999534</v>
          </cell>
          <cell r="BL610">
            <v>-38.380000000004657</v>
          </cell>
          <cell r="BM610">
            <v>-2130.25</v>
          </cell>
          <cell r="BN610">
            <v>-2290.3499999999767</v>
          </cell>
          <cell r="BO610">
            <v>-680.55000000004657</v>
          </cell>
          <cell r="BP610">
            <v>0</v>
          </cell>
          <cell r="BQ610">
            <v>0</v>
          </cell>
          <cell r="BR610">
            <v>-6694.7000000001863</v>
          </cell>
          <cell r="BS610">
            <v>0</v>
          </cell>
          <cell r="BT610">
            <v>0</v>
          </cell>
          <cell r="BU610">
            <v>0</v>
          </cell>
          <cell r="BV610">
            <v>-769.71999999997206</v>
          </cell>
          <cell r="BW610">
            <v>0</v>
          </cell>
          <cell r="BX610">
            <v>-515.15000000002328</v>
          </cell>
          <cell r="BY610">
            <v>-223.48000000003958</v>
          </cell>
          <cell r="BZ610">
            <v>-1937.1499999999069</v>
          </cell>
          <cell r="CA610">
            <v>-2493.6999999999534</v>
          </cell>
          <cell r="CB610">
            <v>-755.5</v>
          </cell>
          <cell r="CC610">
            <v>0</v>
          </cell>
          <cell r="CD610">
            <v>0</v>
          </cell>
          <cell r="CE610">
            <v>-3921.9500000001863</v>
          </cell>
          <cell r="CF610">
            <v>0</v>
          </cell>
          <cell r="CG610">
            <v>-276.98000000003958</v>
          </cell>
          <cell r="CH610">
            <v>-243.96999999997206</v>
          </cell>
          <cell r="CI610">
            <v>0</v>
          </cell>
          <cell r="CJ610">
            <v>0</v>
          </cell>
          <cell r="CK610">
            <v>-1104.9499999999534</v>
          </cell>
          <cell r="CL610">
            <v>0</v>
          </cell>
          <cell r="CM610">
            <v>-801.40000000002328</v>
          </cell>
          <cell r="CN610">
            <v>-1046.9499999999534</v>
          </cell>
          <cell r="CO610">
            <v>-447.69999999995343</v>
          </cell>
          <cell r="CP610">
            <v>0</v>
          </cell>
          <cell r="CQ610">
            <v>0</v>
          </cell>
          <cell r="CR610">
            <v>-4483.6349999997765</v>
          </cell>
          <cell r="CS610">
            <v>-629.04999999993015</v>
          </cell>
          <cell r="CT610">
            <v>-322.5</v>
          </cell>
          <cell r="CU610">
            <v>-443.63000000000466</v>
          </cell>
          <cell r="CV610">
            <v>-135.88000000000466</v>
          </cell>
          <cell r="CW610">
            <v>0</v>
          </cell>
          <cell r="CX610">
            <v>-684.05000000004657</v>
          </cell>
          <cell r="CY610">
            <v>-78.375</v>
          </cell>
          <cell r="CZ610">
            <v>0</v>
          </cell>
          <cell r="DA610">
            <v>-347.80000000004657</v>
          </cell>
          <cell r="DB610">
            <v>-963.25</v>
          </cell>
          <cell r="DC610">
            <v>-605.69999999995343</v>
          </cell>
          <cell r="DD610">
            <v>-273.40000000002328</v>
          </cell>
          <cell r="DE610">
            <v>-5472.679999999702</v>
          </cell>
          <cell r="DF610">
            <v>-630.65000000002328</v>
          </cell>
          <cell r="DG610">
            <v>-754.55000000004657</v>
          </cell>
          <cell r="DH610">
            <v>-219.09999999997672</v>
          </cell>
          <cell r="DI610">
            <v>0</v>
          </cell>
          <cell r="DJ610">
            <v>0</v>
          </cell>
          <cell r="DK610">
            <v>-916.30000000004657</v>
          </cell>
          <cell r="DL610">
            <v>-5.2800000000279397</v>
          </cell>
          <cell r="DM610">
            <v>-978.95000000006985</v>
          </cell>
          <cell r="DN610">
            <v>-638.30000000004657</v>
          </cell>
          <cell r="DO610">
            <v>-698.69999999995343</v>
          </cell>
          <cell r="DP610">
            <v>-464.40000000002328</v>
          </cell>
          <cell r="DQ610">
            <v>-166.45000000006985</v>
          </cell>
          <cell r="DR610">
            <v>-6492.570000000298</v>
          </cell>
          <cell r="DS610">
            <v>-553.44999999995343</v>
          </cell>
          <cell r="DT610">
            <v>-934.84999999997672</v>
          </cell>
          <cell r="DU610">
            <v>-220.01999999998952</v>
          </cell>
          <cell r="DV610">
            <v>-8.7000000000116415</v>
          </cell>
          <cell r="DW610">
            <v>0</v>
          </cell>
          <cell r="DX610">
            <v>-262.5</v>
          </cell>
          <cell r="DY610">
            <v>-164.89999999996508</v>
          </cell>
          <cell r="DZ610">
            <v>-482.25</v>
          </cell>
          <cell r="EA610">
            <v>-1296.3000000000466</v>
          </cell>
          <cell r="EB610">
            <v>-1233</v>
          </cell>
          <cell r="EC610">
            <v>-1191.4499999999534</v>
          </cell>
          <cell r="ED610">
            <v>-145.14999999990687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-1395.2000000001863</v>
          </cell>
          <cell r="R611">
            <v>-22347.400000002235</v>
          </cell>
          <cell r="S611">
            <v>-2995.2999999998137</v>
          </cell>
          <cell r="T611">
            <v>-1819.1000000000931</v>
          </cell>
          <cell r="U611">
            <v>-106.79999999981374</v>
          </cell>
          <cell r="V611">
            <v>0</v>
          </cell>
          <cell r="W611">
            <v>0</v>
          </cell>
          <cell r="X611">
            <v>-2355.7000000001863</v>
          </cell>
          <cell r="Y611">
            <v>-2126.7000000001863</v>
          </cell>
          <cell r="Z611">
            <v>-1873.2000000001863</v>
          </cell>
          <cell r="AA611">
            <v>-5748.2000000001863</v>
          </cell>
          <cell r="AB611">
            <v>-2430.7999999998137</v>
          </cell>
          <cell r="AC611">
            <v>-2141.7999999998137</v>
          </cell>
          <cell r="AD611">
            <v>-749.79999999981374</v>
          </cell>
          <cell r="AE611">
            <v>-37029.60000000149</v>
          </cell>
          <cell r="AF611">
            <v>-1956.7999999998137</v>
          </cell>
          <cell r="AG611">
            <v>-2953.2999999998137</v>
          </cell>
          <cell r="AH611">
            <v>-2197.6000000000931</v>
          </cell>
          <cell r="AI611">
            <v>0</v>
          </cell>
          <cell r="AJ611">
            <v>0</v>
          </cell>
          <cell r="AK611">
            <v>-4530.5</v>
          </cell>
          <cell r="AL611">
            <v>-3119.7000000001863</v>
          </cell>
          <cell r="AM611">
            <v>-5117.5</v>
          </cell>
          <cell r="AN611">
            <v>-5962</v>
          </cell>
          <cell r="AO611">
            <v>-5435.7000000001863</v>
          </cell>
          <cell r="AP611">
            <v>-2682</v>
          </cell>
          <cell r="AQ611">
            <v>-3074.5</v>
          </cell>
          <cell r="AR611">
            <v>-39482.699999999255</v>
          </cell>
          <cell r="AS611">
            <v>-4432.2000000001863</v>
          </cell>
          <cell r="AT611">
            <v>-3620.8000000002794</v>
          </cell>
          <cell r="AU611">
            <v>-1203.1000000000931</v>
          </cell>
          <cell r="AV611">
            <v>0</v>
          </cell>
          <cell r="AW611">
            <v>0</v>
          </cell>
          <cell r="AX611">
            <v>-6166.7999999998137</v>
          </cell>
          <cell r="AY611">
            <v>-4283.2999999998137</v>
          </cell>
          <cell r="AZ611">
            <v>-9724.5</v>
          </cell>
          <cell r="BA611">
            <v>-6120.7999999998137</v>
          </cell>
          <cell r="BB611">
            <v>-1918.1000000000931</v>
          </cell>
          <cell r="BC611">
            <v>-912.30000000004657</v>
          </cell>
          <cell r="BD611">
            <v>-1100.8000000002794</v>
          </cell>
          <cell r="BE611">
            <v>-38428.19999999553</v>
          </cell>
          <cell r="BF611">
            <v>-30.199999999953434</v>
          </cell>
          <cell r="BG611">
            <v>-292</v>
          </cell>
          <cell r="BH611">
            <v>-1401.1000000000931</v>
          </cell>
          <cell r="BI611">
            <v>-426.19999999995343</v>
          </cell>
          <cell r="BJ611">
            <v>0</v>
          </cell>
          <cell r="BK611">
            <v>-11291.5</v>
          </cell>
          <cell r="BL611">
            <v>-7979.7999999998137</v>
          </cell>
          <cell r="BM611">
            <v>-9911.5</v>
          </cell>
          <cell r="BN611">
            <v>-6074.2000000001863</v>
          </cell>
          <cell r="BO611">
            <v>0</v>
          </cell>
          <cell r="BP611">
            <v>-125.80000000004657</v>
          </cell>
          <cell r="BQ611">
            <v>-895.89999999990687</v>
          </cell>
          <cell r="BR611">
            <v>-25284.699999997392</v>
          </cell>
          <cell r="BS611">
            <v>-61.600000000093132</v>
          </cell>
          <cell r="BT611">
            <v>-35.600000000093132</v>
          </cell>
          <cell r="BU611">
            <v>0</v>
          </cell>
          <cell r="BV611">
            <v>0</v>
          </cell>
          <cell r="BW611">
            <v>0</v>
          </cell>
          <cell r="BX611">
            <v>-9680.5999999996275</v>
          </cell>
          <cell r="BY611">
            <v>-6738.2999999998137</v>
          </cell>
          <cell r="BZ611">
            <v>-7005.6000000000931</v>
          </cell>
          <cell r="CA611">
            <v>0</v>
          </cell>
          <cell r="CB611">
            <v>-839.5</v>
          </cell>
          <cell r="CC611">
            <v>0</v>
          </cell>
          <cell r="CD611">
            <v>-923.5</v>
          </cell>
          <cell r="CE611">
            <v>-32418.300000000745</v>
          </cell>
          <cell r="CF611">
            <v>-714.5</v>
          </cell>
          <cell r="CG611">
            <v>-519.70000000018626</v>
          </cell>
          <cell r="CH611">
            <v>0</v>
          </cell>
          <cell r="CI611">
            <v>0</v>
          </cell>
          <cell r="CJ611">
            <v>0</v>
          </cell>
          <cell r="CK611">
            <v>-8733.5999999996275</v>
          </cell>
          <cell r="CL611">
            <v>-6485.5</v>
          </cell>
          <cell r="CM611">
            <v>-9861.8999999999069</v>
          </cell>
          <cell r="CN611">
            <v>-2437.3000000000466</v>
          </cell>
          <cell r="CO611">
            <v>-689.39999999990687</v>
          </cell>
          <cell r="CP611">
            <v>-1671.3999999999069</v>
          </cell>
          <cell r="CQ611">
            <v>-1305</v>
          </cell>
          <cell r="CR611">
            <v>-39641.000000007451</v>
          </cell>
          <cell r="CS611">
            <v>-1023.7999999998137</v>
          </cell>
          <cell r="CT611">
            <v>-554.79999999981374</v>
          </cell>
          <cell r="CU611">
            <v>-1499.6999999999534</v>
          </cell>
          <cell r="CV611">
            <v>-554.5</v>
          </cell>
          <cell r="CW611">
            <v>0</v>
          </cell>
          <cell r="CX611">
            <v>-7358.2000000001863</v>
          </cell>
          <cell r="CY611">
            <v>-6231.5</v>
          </cell>
          <cell r="CZ611">
            <v>-9453.7999999998137</v>
          </cell>
          <cell r="DA611">
            <v>-6861</v>
          </cell>
          <cell r="DB611">
            <v>-2737</v>
          </cell>
          <cell r="DC611">
            <v>-1940.7000000001863</v>
          </cell>
          <cell r="DD611">
            <v>-1426</v>
          </cell>
          <cell r="DE611">
            <v>-22936.70000000298</v>
          </cell>
          <cell r="DF611">
            <v>-1039.4000000003725</v>
          </cell>
          <cell r="DG611">
            <v>-1134.6999999999534</v>
          </cell>
          <cell r="DH611">
            <v>-469.29999999981374</v>
          </cell>
          <cell r="DI611">
            <v>-445.19999999995343</v>
          </cell>
          <cell r="DJ611">
            <v>0</v>
          </cell>
          <cell r="DK611">
            <v>-2883.7000000001863</v>
          </cell>
          <cell r="DL611">
            <v>-3049.5</v>
          </cell>
          <cell r="DM611">
            <v>-7573.2999999998137</v>
          </cell>
          <cell r="DN611">
            <v>-3172.2000000001863</v>
          </cell>
          <cell r="DO611">
            <v>-1447.5</v>
          </cell>
          <cell r="DP611">
            <v>-817.70000000018626</v>
          </cell>
          <cell r="DQ611">
            <v>-904.20000000018626</v>
          </cell>
          <cell r="DR611">
            <v>-27765.249999996275</v>
          </cell>
          <cell r="DS611">
            <v>-1288.4000000003725</v>
          </cell>
          <cell r="DT611">
            <v>-517.60000000009313</v>
          </cell>
          <cell r="DU611">
            <v>-1544.8999999999069</v>
          </cell>
          <cell r="DV611">
            <v>-59.150000000139698</v>
          </cell>
          <cell r="DW611">
            <v>0</v>
          </cell>
          <cell r="DX611">
            <v>-12197.700000000186</v>
          </cell>
          <cell r="DY611">
            <v>-3131.5</v>
          </cell>
          <cell r="DZ611">
            <v>-4225.5</v>
          </cell>
          <cell r="EA611">
            <v>-2182</v>
          </cell>
          <cell r="EB611">
            <v>-941.59999999962747</v>
          </cell>
          <cell r="EC611">
            <v>-838.5</v>
          </cell>
          <cell r="ED611">
            <v>-838.40000000037253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-3038.4000000003725</v>
          </cell>
          <cell r="R612">
            <v>-91587</v>
          </cell>
          <cell r="S612">
            <v>0</v>
          </cell>
          <cell r="T612">
            <v>-1408.6000000000931</v>
          </cell>
          <cell r="U612">
            <v>-1597.8000000000466</v>
          </cell>
          <cell r="V612">
            <v>-625.5</v>
          </cell>
          <cell r="W612">
            <v>-1272.5</v>
          </cell>
          <cell r="X612">
            <v>-11392.700000000186</v>
          </cell>
          <cell r="Y612">
            <v>-4533.7000000001863</v>
          </cell>
          <cell r="Z612">
            <v>-39954</v>
          </cell>
          <cell r="AA612">
            <v>-8080.2999999998137</v>
          </cell>
          <cell r="AB612">
            <v>-17527.700000000186</v>
          </cell>
          <cell r="AC612">
            <v>-2690.7000000001863</v>
          </cell>
          <cell r="AD612">
            <v>-2503.5</v>
          </cell>
          <cell r="AE612">
            <v>-95637.400000000373</v>
          </cell>
          <cell r="AF612">
            <v>0</v>
          </cell>
          <cell r="AG612">
            <v>0</v>
          </cell>
          <cell r="AH612">
            <v>0</v>
          </cell>
          <cell r="AI612">
            <v>-766.89999999990687</v>
          </cell>
          <cell r="AJ612">
            <v>0</v>
          </cell>
          <cell r="AK612">
            <v>0</v>
          </cell>
          <cell r="AL612">
            <v>-41173</v>
          </cell>
          <cell r="AM612">
            <v>-15821</v>
          </cell>
          <cell r="AN612">
            <v>0</v>
          </cell>
          <cell r="AO612">
            <v>-37875.600000000326</v>
          </cell>
          <cell r="AP612">
            <v>0</v>
          </cell>
          <cell r="AQ612">
            <v>-0.90000000013969839</v>
          </cell>
          <cell r="AR612">
            <v>-3362.9999999981374</v>
          </cell>
          <cell r="AS612">
            <v>0</v>
          </cell>
          <cell r="AT612">
            <v>0</v>
          </cell>
          <cell r="AU612">
            <v>0</v>
          </cell>
          <cell r="AV612">
            <v>-172.69999999995343</v>
          </cell>
          <cell r="AW612">
            <v>0</v>
          </cell>
          <cell r="AX612">
            <v>0</v>
          </cell>
          <cell r="AY612">
            <v>-802.5</v>
          </cell>
          <cell r="AZ612">
            <v>-2385.4000000001397</v>
          </cell>
          <cell r="BA612">
            <v>0</v>
          </cell>
          <cell r="BB612">
            <v>0</v>
          </cell>
          <cell r="BC612">
            <v>-1</v>
          </cell>
          <cell r="BD612">
            <v>-1.3999999999068677</v>
          </cell>
          <cell r="BE612">
            <v>-28404.199999997392</v>
          </cell>
          <cell r="BF612">
            <v>0</v>
          </cell>
          <cell r="BG612">
            <v>0</v>
          </cell>
          <cell r="BH612">
            <v>0</v>
          </cell>
          <cell r="BI612">
            <v>-8.8999999999068677</v>
          </cell>
          <cell r="BJ612">
            <v>0</v>
          </cell>
          <cell r="BK612">
            <v>-20.5</v>
          </cell>
          <cell r="BL612">
            <v>-185.30000000004657</v>
          </cell>
          <cell r="BM612">
            <v>-28188.199999999953</v>
          </cell>
          <cell r="BN612">
            <v>0</v>
          </cell>
          <cell r="BO612">
            <v>0</v>
          </cell>
          <cell r="BP612">
            <v>-1</v>
          </cell>
          <cell r="BQ612">
            <v>-0.29999999981373549</v>
          </cell>
          <cell r="BR612">
            <v>-1356.0999999977648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-440.19999999995343</v>
          </cell>
          <cell r="BZ612">
            <v>-909.69999999995343</v>
          </cell>
          <cell r="CA612">
            <v>0</v>
          </cell>
          <cell r="CB612">
            <v>0</v>
          </cell>
          <cell r="CC612">
            <v>-5.7000000001862645</v>
          </cell>
          <cell r="CD612">
            <v>-0.5</v>
          </cell>
          <cell r="CE612">
            <v>-6550.1999999955297</v>
          </cell>
          <cell r="CF612">
            <v>-4.1999999999534339</v>
          </cell>
          <cell r="CG612">
            <v>-14.400000000139698</v>
          </cell>
          <cell r="CH612">
            <v>-19.399999999906868</v>
          </cell>
          <cell r="CI612">
            <v>-41.200000000186265</v>
          </cell>
          <cell r="CJ612">
            <v>0</v>
          </cell>
          <cell r="CK612">
            <v>-8.8000000000465661</v>
          </cell>
          <cell r="CL612">
            <v>-597.5999999998603</v>
          </cell>
          <cell r="CM612">
            <v>-5182.6000000000931</v>
          </cell>
          <cell r="CN612">
            <v>-649.89999999990687</v>
          </cell>
          <cell r="CO612">
            <v>-27.400000000139698</v>
          </cell>
          <cell r="CP612">
            <v>-4.1000000000931323</v>
          </cell>
          <cell r="CQ612">
            <v>-0.59999999986030161</v>
          </cell>
          <cell r="CR612">
            <v>-6218.3000000007451</v>
          </cell>
          <cell r="CS612">
            <v>-8.1000000000931323</v>
          </cell>
          <cell r="CT612">
            <v>-2.6000000000931323</v>
          </cell>
          <cell r="CU612">
            <v>-7.1999999999534339</v>
          </cell>
          <cell r="CV612">
            <v>-42.300000000046566</v>
          </cell>
          <cell r="CW612">
            <v>-13</v>
          </cell>
          <cell r="CX612">
            <v>-248.5</v>
          </cell>
          <cell r="CY612">
            <v>-791.5</v>
          </cell>
          <cell r="CZ612">
            <v>-4519</v>
          </cell>
          <cell r="DA612">
            <v>-547.6999999997206</v>
          </cell>
          <cell r="DB612">
            <v>-19.600000000093132</v>
          </cell>
          <cell r="DC612">
            <v>-17.800000000046566</v>
          </cell>
          <cell r="DD612">
            <v>-1</v>
          </cell>
          <cell r="DE612">
            <v>-4794.3999999947846</v>
          </cell>
          <cell r="DF612">
            <v>-24.100000000093132</v>
          </cell>
          <cell r="DG612">
            <v>-60</v>
          </cell>
          <cell r="DH612">
            <v>-73.699999999953434</v>
          </cell>
          <cell r="DI612">
            <v>-34.100000000093132</v>
          </cell>
          <cell r="DJ612">
            <v>-53.700000000186265</v>
          </cell>
          <cell r="DK612">
            <v>-434</v>
          </cell>
          <cell r="DL612">
            <v>-667.6999999997206</v>
          </cell>
          <cell r="DM612">
            <v>-2918.7999999998137</v>
          </cell>
          <cell r="DN612">
            <v>-453.89999999990687</v>
          </cell>
          <cell r="DO612">
            <v>-16.100000000093132</v>
          </cell>
          <cell r="DP612">
            <v>-54.699999999720603</v>
          </cell>
          <cell r="DQ612">
            <v>-3.6000000000931323</v>
          </cell>
          <cell r="DR612">
            <v>-5592.5000000037253</v>
          </cell>
          <cell r="DS612">
            <v>-13.799999999813735</v>
          </cell>
          <cell r="DT612">
            <v>-54.100000000093132</v>
          </cell>
          <cell r="DU612">
            <v>-45</v>
          </cell>
          <cell r="DV612">
            <v>-24.699999999953434</v>
          </cell>
          <cell r="DW612">
            <v>-31.300000000046566</v>
          </cell>
          <cell r="DX612">
            <v>-1637.5</v>
          </cell>
          <cell r="DY612">
            <v>-1035.8000000002794</v>
          </cell>
          <cell r="DZ612">
            <v>-2406.7999999998137</v>
          </cell>
          <cell r="EA612">
            <v>-294</v>
          </cell>
          <cell r="EB612">
            <v>-18.400000000372529</v>
          </cell>
          <cell r="EC612">
            <v>-28.600000000093132</v>
          </cell>
          <cell r="ED612">
            <v>-2.5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4">
          <cell r="A624" t="str">
            <v>Burn Rate (MMBtu/MWh)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1E-3</v>
          </cell>
          <cell r="S626">
            <v>0</v>
          </cell>
          <cell r="T626">
            <v>0</v>
          </cell>
          <cell r="U626">
            <v>1E-3</v>
          </cell>
          <cell r="V626">
            <v>6.0000000000000001E-3</v>
          </cell>
          <cell r="W626">
            <v>3.0000000000000001E-3</v>
          </cell>
          <cell r="X626">
            <v>2E-3</v>
          </cell>
          <cell r="Y626">
            <v>2E-3</v>
          </cell>
          <cell r="Z626">
            <v>0</v>
          </cell>
          <cell r="AA626">
            <v>1E-3</v>
          </cell>
          <cell r="AB626">
            <v>2E-3</v>
          </cell>
          <cell r="AC626">
            <v>0</v>
          </cell>
          <cell r="AD626">
            <v>0</v>
          </cell>
          <cell r="AE626">
            <v>1E-3</v>
          </cell>
          <cell r="AF626">
            <v>0</v>
          </cell>
          <cell r="AG626">
            <v>1E-3</v>
          </cell>
          <cell r="AH626">
            <v>2E-3</v>
          </cell>
          <cell r="AI626">
            <v>2E-3</v>
          </cell>
          <cell r="AJ626">
            <v>8.0000000000000002E-3</v>
          </cell>
          <cell r="AK626">
            <v>0</v>
          </cell>
          <cell r="AL626">
            <v>0</v>
          </cell>
          <cell r="AM626">
            <v>1E-3</v>
          </cell>
          <cell r="AN626">
            <v>0</v>
          </cell>
          <cell r="AO626">
            <v>2E-3</v>
          </cell>
          <cell r="AP626">
            <v>0</v>
          </cell>
          <cell r="AQ626">
            <v>0</v>
          </cell>
          <cell r="AR626">
            <v>1E-3</v>
          </cell>
          <cell r="AS626">
            <v>0</v>
          </cell>
          <cell r="AT626">
            <v>2E-3</v>
          </cell>
          <cell r="AU626">
            <v>6.0000000000000001E-3</v>
          </cell>
          <cell r="AV626">
            <v>0</v>
          </cell>
          <cell r="AW626">
            <v>5.0000000000000001E-3</v>
          </cell>
          <cell r="AX626">
            <v>1E-3</v>
          </cell>
          <cell r="AY626">
            <v>1E-3</v>
          </cell>
          <cell r="AZ626">
            <v>1E-3</v>
          </cell>
          <cell r="BA626">
            <v>0</v>
          </cell>
          <cell r="BB626">
            <v>1E-3</v>
          </cell>
          <cell r="BC626">
            <v>1E-3</v>
          </cell>
          <cell r="BD626">
            <v>0</v>
          </cell>
          <cell r="BE626">
            <v>1E-3</v>
          </cell>
          <cell r="BF626">
            <v>0</v>
          </cell>
          <cell r="BG626">
            <v>1E-3</v>
          </cell>
          <cell r="BH626">
            <v>2E-3</v>
          </cell>
          <cell r="BI626">
            <v>1E-3</v>
          </cell>
          <cell r="BJ626">
            <v>3.0000000000000001E-3</v>
          </cell>
          <cell r="BK626">
            <v>0</v>
          </cell>
          <cell r="BL626">
            <v>1E-3</v>
          </cell>
          <cell r="BM626">
            <v>0</v>
          </cell>
          <cell r="BN626">
            <v>3.0000000000000001E-3</v>
          </cell>
          <cell r="BO626">
            <v>2E-3</v>
          </cell>
          <cell r="BP626">
            <v>0</v>
          </cell>
          <cell r="BQ626">
            <v>0</v>
          </cell>
          <cell r="BR626">
            <v>1E-3</v>
          </cell>
          <cell r="BS626">
            <v>0</v>
          </cell>
          <cell r="BT626">
            <v>0</v>
          </cell>
          <cell r="BU626">
            <v>5.0000000000000001E-3</v>
          </cell>
          <cell r="BV626">
            <v>3.0000000000000001E-3</v>
          </cell>
          <cell r="BW626">
            <v>2E-3</v>
          </cell>
          <cell r="BX626">
            <v>1E-3</v>
          </cell>
          <cell r="BY626">
            <v>4.0000000000000001E-3</v>
          </cell>
          <cell r="BZ626">
            <v>0</v>
          </cell>
          <cell r="CA626">
            <v>1E-3</v>
          </cell>
          <cell r="CB626">
            <v>1E-3</v>
          </cell>
          <cell r="CC626">
            <v>0</v>
          </cell>
          <cell r="CD626">
            <v>0</v>
          </cell>
          <cell r="CE626">
            <v>1E-3</v>
          </cell>
          <cell r="CF626">
            <v>2E-3</v>
          </cell>
          <cell r="CG626">
            <v>0</v>
          </cell>
          <cell r="CH626">
            <v>4.0000000000000001E-3</v>
          </cell>
          <cell r="CI626">
            <v>0</v>
          </cell>
          <cell r="CJ626">
            <v>1E-3</v>
          </cell>
          <cell r="CK626">
            <v>2E-3</v>
          </cell>
          <cell r="CL626">
            <v>2E-3</v>
          </cell>
          <cell r="CM626">
            <v>0</v>
          </cell>
          <cell r="CN626">
            <v>0</v>
          </cell>
          <cell r="CO626">
            <v>2E-3</v>
          </cell>
          <cell r="CP626">
            <v>0</v>
          </cell>
          <cell r="CQ626">
            <v>0</v>
          </cell>
          <cell r="CR626">
            <v>1E-3</v>
          </cell>
          <cell r="CS626">
            <v>0</v>
          </cell>
          <cell r="CT626">
            <v>0</v>
          </cell>
          <cell r="CU626">
            <v>4.0000000000000001E-3</v>
          </cell>
          <cell r="CV626">
            <v>0</v>
          </cell>
          <cell r="CW626">
            <v>3.0000000000000001E-3</v>
          </cell>
          <cell r="CX626">
            <v>2E-3</v>
          </cell>
          <cell r="CY626">
            <v>0</v>
          </cell>
          <cell r="CZ626">
            <v>1E-3</v>
          </cell>
          <cell r="DA626">
            <v>0</v>
          </cell>
          <cell r="DB626">
            <v>4.0000000000000001E-3</v>
          </cell>
          <cell r="DC626">
            <v>0</v>
          </cell>
          <cell r="DD626">
            <v>0</v>
          </cell>
          <cell r="DE626">
            <v>1E-3</v>
          </cell>
          <cell r="DF626">
            <v>1E-3</v>
          </cell>
          <cell r="DG626">
            <v>2E-3</v>
          </cell>
          <cell r="DH626">
            <v>1E-3</v>
          </cell>
          <cell r="DI626">
            <v>1E-3</v>
          </cell>
          <cell r="DJ626">
            <v>5.0000000000000001E-3</v>
          </cell>
          <cell r="DK626">
            <v>2E-3</v>
          </cell>
          <cell r="DL626">
            <v>1E-3</v>
          </cell>
          <cell r="DM626">
            <v>0</v>
          </cell>
          <cell r="DN626">
            <v>0</v>
          </cell>
          <cell r="DO626">
            <v>0</v>
          </cell>
          <cell r="DP626">
            <v>1E-3</v>
          </cell>
          <cell r="DQ626">
            <v>0</v>
          </cell>
          <cell r="DR626">
            <v>1E-3</v>
          </cell>
          <cell r="DS626">
            <v>0</v>
          </cell>
          <cell r="DT626">
            <v>3.0000000000000001E-3</v>
          </cell>
          <cell r="DU626">
            <v>4.0000000000000001E-3</v>
          </cell>
          <cell r="DV626">
            <v>5.0000000000000001E-3</v>
          </cell>
          <cell r="DW626">
            <v>3.0000000000000001E-3</v>
          </cell>
          <cell r="DX626">
            <v>2E-3</v>
          </cell>
          <cell r="DY626">
            <v>0</v>
          </cell>
          <cell r="DZ626">
            <v>1E-3</v>
          </cell>
          <cell r="EA626">
            <v>0</v>
          </cell>
          <cell r="EB626">
            <v>1E-3</v>
          </cell>
          <cell r="EC626">
            <v>1E-3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1E-3</v>
          </cell>
          <cell r="S627">
            <v>0</v>
          </cell>
          <cell r="T627">
            <v>0</v>
          </cell>
          <cell r="U627">
            <v>1E-3</v>
          </cell>
          <cell r="V627">
            <v>1E-3</v>
          </cell>
          <cell r="W627">
            <v>0</v>
          </cell>
          <cell r="X627">
            <v>0</v>
          </cell>
          <cell r="Y627">
            <v>1E-3</v>
          </cell>
          <cell r="Z627">
            <v>1E-3</v>
          </cell>
          <cell r="AA627">
            <v>2E-3</v>
          </cell>
          <cell r="AB627">
            <v>1E-3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1E-3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1E-3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1E-3</v>
          </cell>
          <cell r="BL627">
            <v>0</v>
          </cell>
          <cell r="BM627">
            <v>0</v>
          </cell>
          <cell r="BN627">
            <v>1E-3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1E-3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1E-3</v>
          </cell>
          <cell r="CF627">
            <v>0</v>
          </cell>
          <cell r="CG627">
            <v>1E-3</v>
          </cell>
          <cell r="CH627">
            <v>2E-3</v>
          </cell>
          <cell r="CI627">
            <v>0</v>
          </cell>
          <cell r="CJ627">
            <v>0</v>
          </cell>
          <cell r="CK627">
            <v>0</v>
          </cell>
          <cell r="CL627">
            <v>1E-3</v>
          </cell>
          <cell r="CM627">
            <v>0</v>
          </cell>
          <cell r="CN627">
            <v>0</v>
          </cell>
          <cell r="CO627">
            <v>2E-3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1E-3</v>
          </cell>
          <cell r="CV627">
            <v>0</v>
          </cell>
          <cell r="CW627">
            <v>0</v>
          </cell>
          <cell r="CX627">
            <v>1E-3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1E-3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2E-3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1E-3</v>
          </cell>
          <cell r="W628">
            <v>2E-3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2E-3</v>
          </cell>
          <cell r="AJ628">
            <v>1E-3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1E-3</v>
          </cell>
          <cell r="AW628">
            <v>2E-3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1E-3</v>
          </cell>
          <cell r="BI628">
            <v>2E-3</v>
          </cell>
          <cell r="BJ628">
            <v>2E-3</v>
          </cell>
          <cell r="BK628">
            <v>0</v>
          </cell>
          <cell r="BL628">
            <v>0</v>
          </cell>
          <cell r="BM628">
            <v>0</v>
          </cell>
          <cell r="BN628">
            <v>1E-3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1E-3</v>
          </cell>
          <cell r="BW628">
            <v>1E-3</v>
          </cell>
          <cell r="BX628">
            <v>0</v>
          </cell>
          <cell r="BY628">
            <v>0</v>
          </cell>
          <cell r="BZ628">
            <v>0</v>
          </cell>
          <cell r="CA628">
            <v>1E-3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1E-3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1E-3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1E-3</v>
          </cell>
          <cell r="BJ629">
            <v>1E-3</v>
          </cell>
          <cell r="BK629">
            <v>0</v>
          </cell>
          <cell r="BL629">
            <v>0</v>
          </cell>
          <cell r="BM629">
            <v>0</v>
          </cell>
          <cell r="BN629">
            <v>2E-3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1E-3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1E-3</v>
          </cell>
          <cell r="CI629">
            <v>1E-3</v>
          </cell>
          <cell r="CJ629">
            <v>0</v>
          </cell>
          <cell r="CK629">
            <v>1E-3</v>
          </cell>
          <cell r="CL629">
            <v>1E-3</v>
          </cell>
          <cell r="CM629">
            <v>0</v>
          </cell>
          <cell r="CN629">
            <v>0</v>
          </cell>
          <cell r="CO629">
            <v>1E-3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1E-3</v>
          </cell>
          <cell r="CW629">
            <v>0</v>
          </cell>
          <cell r="CX629">
            <v>1E-3</v>
          </cell>
          <cell r="CY629">
            <v>1E-3</v>
          </cell>
          <cell r="CZ629">
            <v>1E-3</v>
          </cell>
          <cell r="DA629">
            <v>0</v>
          </cell>
          <cell r="DB629">
            <v>1E-3</v>
          </cell>
          <cell r="DC629">
            <v>0</v>
          </cell>
          <cell r="DD629">
            <v>0</v>
          </cell>
          <cell r="DE629">
            <v>1E-3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2E-3</v>
          </cell>
          <cell r="DL629">
            <v>1E-3</v>
          </cell>
          <cell r="DM629">
            <v>1E-3</v>
          </cell>
          <cell r="DN629">
            <v>1E-3</v>
          </cell>
          <cell r="DO629">
            <v>0</v>
          </cell>
          <cell r="DP629">
            <v>1E-3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8.0000000000000002E-3</v>
          </cell>
          <cell r="R630">
            <v>1.9E-2</v>
          </cell>
          <cell r="S630">
            <v>0.01</v>
          </cell>
          <cell r="T630">
            <v>6.0000000000000001E-3</v>
          </cell>
          <cell r="U630">
            <v>1.0999999999999999E-2</v>
          </cell>
          <cell r="V630">
            <v>8.0000000000000002E-3</v>
          </cell>
          <cell r="W630">
            <v>2.8000000000000001E-2</v>
          </cell>
          <cell r="X630">
            <v>5.1999999999999998E-2</v>
          </cell>
          <cell r="Y630">
            <v>3.9E-2</v>
          </cell>
          <cell r="Z630">
            <v>3.5000000000000003E-2</v>
          </cell>
          <cell r="AA630">
            <v>2.3E-2</v>
          </cell>
          <cell r="AB630">
            <v>1.6E-2</v>
          </cell>
          <cell r="AC630">
            <v>1.2999999999999999E-2</v>
          </cell>
          <cell r="AD630">
            <v>7.0000000000000001E-3</v>
          </cell>
          <cell r="AE630">
            <v>1.6E-2</v>
          </cell>
          <cell r="AF630">
            <v>1.0999999999999999E-2</v>
          </cell>
          <cell r="AG630">
            <v>8.0000000000000002E-3</v>
          </cell>
          <cell r="AH630">
            <v>8.0000000000000002E-3</v>
          </cell>
          <cell r="AI630">
            <v>8.9999999999999993E-3</v>
          </cell>
          <cell r="AJ630">
            <v>8.9999999999999993E-3</v>
          </cell>
          <cell r="AK630">
            <v>4.8000000000000001E-2</v>
          </cell>
          <cell r="AL630">
            <v>2.5999999999999999E-2</v>
          </cell>
          <cell r="AM630">
            <v>3.6999999999999998E-2</v>
          </cell>
          <cell r="AN630">
            <v>2.1000000000000001E-2</v>
          </cell>
          <cell r="AO630">
            <v>8.9999999999999993E-3</v>
          </cell>
          <cell r="AP630">
            <v>7.0000000000000001E-3</v>
          </cell>
          <cell r="AQ630">
            <v>8.9999999999999993E-3</v>
          </cell>
          <cell r="AR630">
            <v>1.6E-2</v>
          </cell>
          <cell r="AS630">
            <v>0.01</v>
          </cell>
          <cell r="AT630">
            <v>8.0000000000000002E-3</v>
          </cell>
          <cell r="AU630">
            <v>1.0999999999999999E-2</v>
          </cell>
          <cell r="AV630">
            <v>4.0000000000000001E-3</v>
          </cell>
          <cell r="AW630">
            <v>1.2999999999999999E-2</v>
          </cell>
          <cell r="AX630">
            <v>4.4999999999999998E-2</v>
          </cell>
          <cell r="AY630">
            <v>2.5000000000000001E-2</v>
          </cell>
          <cell r="AZ630">
            <v>3.4000000000000002E-2</v>
          </cell>
          <cell r="BA630">
            <v>2.3E-2</v>
          </cell>
          <cell r="BB630">
            <v>1.6E-2</v>
          </cell>
          <cell r="BC630">
            <v>8.0000000000000002E-3</v>
          </cell>
          <cell r="BD630">
            <v>8.0000000000000002E-3</v>
          </cell>
          <cell r="BE630">
            <v>1.2E-2</v>
          </cell>
          <cell r="BF630">
            <v>6.0000000000000001E-3</v>
          </cell>
          <cell r="BG630">
            <v>6.0000000000000001E-3</v>
          </cell>
          <cell r="BH630">
            <v>1.2E-2</v>
          </cell>
          <cell r="BI630">
            <v>7.0000000000000001E-3</v>
          </cell>
          <cell r="BJ630">
            <v>0.01</v>
          </cell>
          <cell r="BK630">
            <v>3.6999999999999998E-2</v>
          </cell>
          <cell r="BL630">
            <v>1.6E-2</v>
          </cell>
          <cell r="BM630">
            <v>1.7000000000000001E-2</v>
          </cell>
          <cell r="BN630">
            <v>1.7999999999999999E-2</v>
          </cell>
          <cell r="BO630">
            <v>1.2999999999999999E-2</v>
          </cell>
          <cell r="BP630">
            <v>0.01</v>
          </cell>
          <cell r="BQ630">
            <v>8.0000000000000002E-3</v>
          </cell>
          <cell r="BR630">
            <v>1.2E-2</v>
          </cell>
          <cell r="BS630">
            <v>7.0000000000000001E-3</v>
          </cell>
          <cell r="BT630">
            <v>7.0000000000000001E-3</v>
          </cell>
          <cell r="BU630">
            <v>1.0999999999999999E-2</v>
          </cell>
          <cell r="BV630">
            <v>4.0000000000000001E-3</v>
          </cell>
          <cell r="BW630">
            <v>1.0999999999999999E-2</v>
          </cell>
          <cell r="BX630">
            <v>3.2000000000000001E-2</v>
          </cell>
          <cell r="BY630">
            <v>1.7999999999999999E-2</v>
          </cell>
          <cell r="BZ630">
            <v>2.1000000000000001E-2</v>
          </cell>
          <cell r="CA630">
            <v>1.6E-2</v>
          </cell>
          <cell r="CB630">
            <v>1.4E-2</v>
          </cell>
          <cell r="CC630">
            <v>7.0000000000000001E-3</v>
          </cell>
          <cell r="CD630">
            <v>6.0000000000000001E-3</v>
          </cell>
          <cell r="CE630">
            <v>8.0000000000000002E-3</v>
          </cell>
          <cell r="CF630">
            <v>5.0000000000000001E-3</v>
          </cell>
          <cell r="CG630">
            <v>7.0000000000000001E-3</v>
          </cell>
          <cell r="CH630">
            <v>6.0000000000000001E-3</v>
          </cell>
          <cell r="CI630">
            <v>2E-3</v>
          </cell>
          <cell r="CJ630">
            <v>8.0000000000000002E-3</v>
          </cell>
          <cell r="CK630">
            <v>1.9E-2</v>
          </cell>
          <cell r="CL630">
            <v>6.0000000000000001E-3</v>
          </cell>
          <cell r="CM630">
            <v>8.9999999999999993E-3</v>
          </cell>
          <cell r="CN630">
            <v>1.2E-2</v>
          </cell>
          <cell r="CO630">
            <v>7.0000000000000001E-3</v>
          </cell>
          <cell r="CP630">
            <v>6.0000000000000001E-3</v>
          </cell>
          <cell r="CQ630">
            <v>4.0000000000000001E-3</v>
          </cell>
          <cell r="CR630">
            <v>4.0000000000000001E-3</v>
          </cell>
          <cell r="CS630">
            <v>2E-3</v>
          </cell>
          <cell r="CT630">
            <v>5.0000000000000001E-3</v>
          </cell>
          <cell r="CU630">
            <v>5.0000000000000001E-3</v>
          </cell>
          <cell r="CV630">
            <v>7.0000000000000001E-3</v>
          </cell>
          <cell r="CW630">
            <v>1.2999999999999999E-2</v>
          </cell>
          <cell r="CX630">
            <v>8.9999999999999993E-3</v>
          </cell>
          <cell r="CY630">
            <v>1E-3</v>
          </cell>
          <cell r="CZ630">
            <v>2E-3</v>
          </cell>
          <cell r="DA630">
            <v>5.0000000000000001E-3</v>
          </cell>
          <cell r="DB630">
            <v>4.0000000000000001E-3</v>
          </cell>
          <cell r="DC630">
            <v>2E-3</v>
          </cell>
          <cell r="DD630">
            <v>0</v>
          </cell>
          <cell r="DE630">
            <v>4.0000000000000001E-3</v>
          </cell>
          <cell r="DF630">
            <v>1E-3</v>
          </cell>
          <cell r="DG630">
            <v>3.0000000000000001E-3</v>
          </cell>
          <cell r="DH630">
            <v>5.0000000000000001E-3</v>
          </cell>
          <cell r="DI630">
            <v>6.0000000000000001E-3</v>
          </cell>
          <cell r="DJ630">
            <v>1.4E-2</v>
          </cell>
          <cell r="DK630">
            <v>8.0000000000000002E-3</v>
          </cell>
          <cell r="DL630">
            <v>0</v>
          </cell>
          <cell r="DM630">
            <v>2E-3</v>
          </cell>
          <cell r="DN630">
            <v>5.0000000000000001E-3</v>
          </cell>
          <cell r="DO630">
            <v>4.0000000000000001E-3</v>
          </cell>
          <cell r="DP630">
            <v>1E-3</v>
          </cell>
          <cell r="DQ630">
            <v>1E-3</v>
          </cell>
          <cell r="DR630">
            <v>3.0000000000000001E-3</v>
          </cell>
          <cell r="DS630">
            <v>2E-3</v>
          </cell>
          <cell r="DT630">
            <v>4.0000000000000001E-3</v>
          </cell>
          <cell r="DU630">
            <v>4.0000000000000001E-3</v>
          </cell>
          <cell r="DV630">
            <v>8.0000000000000002E-3</v>
          </cell>
          <cell r="DW630">
            <v>1.0999999999999999E-2</v>
          </cell>
          <cell r="DX630">
            <v>5.0000000000000001E-3</v>
          </cell>
          <cell r="DY630">
            <v>1E-3</v>
          </cell>
          <cell r="DZ630">
            <v>2E-3</v>
          </cell>
          <cell r="EA630">
            <v>3.0000000000000001E-3</v>
          </cell>
          <cell r="EB630">
            <v>5.0000000000000001E-3</v>
          </cell>
          <cell r="EC630">
            <v>1E-3</v>
          </cell>
          <cell r="ED630">
            <v>1E-3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6.0000000000000001E-3</v>
          </cell>
          <cell r="R631">
            <v>1.0999999999999999E-2</v>
          </cell>
          <cell r="S631">
            <v>3.0000000000000001E-3</v>
          </cell>
          <cell r="T631">
            <v>8.9999999999999993E-3</v>
          </cell>
          <cell r="U631">
            <v>1.7999999999999999E-2</v>
          </cell>
          <cell r="V631">
            <v>7.0000000000000001E-3</v>
          </cell>
          <cell r="W631">
            <v>1.2999999999999999E-2</v>
          </cell>
          <cell r="X631">
            <v>2.4E-2</v>
          </cell>
          <cell r="Y631">
            <v>1.4999999999999999E-2</v>
          </cell>
          <cell r="Z631">
            <v>1.7000000000000001E-2</v>
          </cell>
          <cell r="AA631">
            <v>2.1999999999999999E-2</v>
          </cell>
          <cell r="AB631">
            <v>1.0999999999999999E-2</v>
          </cell>
          <cell r="AC631">
            <v>6.0000000000000001E-3</v>
          </cell>
          <cell r="AD631">
            <v>5.0000000000000001E-3</v>
          </cell>
          <cell r="AE631">
            <v>8.0000000000000002E-3</v>
          </cell>
          <cell r="AF631">
            <v>4.0000000000000001E-3</v>
          </cell>
          <cell r="AG631">
            <v>5.0000000000000001E-3</v>
          </cell>
          <cell r="AH631">
            <v>8.9999999999999993E-3</v>
          </cell>
          <cell r="AI631">
            <v>3.0000000000000001E-3</v>
          </cell>
          <cell r="AJ631">
            <v>1.2999999999999999E-2</v>
          </cell>
          <cell r="AK631">
            <v>1.4999999999999999E-2</v>
          </cell>
          <cell r="AL631">
            <v>7.0000000000000001E-3</v>
          </cell>
          <cell r="AM631">
            <v>8.0000000000000002E-3</v>
          </cell>
          <cell r="AN631">
            <v>1.7000000000000001E-2</v>
          </cell>
          <cell r="AO631">
            <v>0.01</v>
          </cell>
          <cell r="AP631">
            <v>6.0000000000000001E-3</v>
          </cell>
          <cell r="AQ631">
            <v>2E-3</v>
          </cell>
          <cell r="AR631">
            <v>6.0000000000000001E-3</v>
          </cell>
          <cell r="AS631">
            <v>3.0000000000000001E-3</v>
          </cell>
          <cell r="AT631">
            <v>4.0000000000000001E-3</v>
          </cell>
          <cell r="AU631">
            <v>5.0000000000000001E-3</v>
          </cell>
          <cell r="AV631">
            <v>3.0000000000000001E-3</v>
          </cell>
          <cell r="AW631">
            <v>1.0999999999999999E-2</v>
          </cell>
          <cell r="AX631">
            <v>1.9E-2</v>
          </cell>
          <cell r="AY631">
            <v>6.0000000000000001E-3</v>
          </cell>
          <cell r="AZ631">
            <v>8.0000000000000002E-3</v>
          </cell>
          <cell r="BA631">
            <v>0.01</v>
          </cell>
          <cell r="BB631">
            <v>7.0000000000000001E-3</v>
          </cell>
          <cell r="BC631">
            <v>4.0000000000000001E-3</v>
          </cell>
          <cell r="BD631">
            <v>1E-3</v>
          </cell>
          <cell r="BE631">
            <v>6.0000000000000001E-3</v>
          </cell>
          <cell r="BF631">
            <v>5.0000000000000001E-3</v>
          </cell>
          <cell r="BG631">
            <v>5.0000000000000001E-3</v>
          </cell>
          <cell r="BH631">
            <v>6.0000000000000001E-3</v>
          </cell>
          <cell r="BI631">
            <v>4.0000000000000001E-3</v>
          </cell>
          <cell r="BJ631">
            <v>1.0999999999999999E-2</v>
          </cell>
          <cell r="BK631">
            <v>1.2999999999999999E-2</v>
          </cell>
          <cell r="BL631">
            <v>4.0000000000000001E-3</v>
          </cell>
          <cell r="BM631">
            <v>7.0000000000000001E-3</v>
          </cell>
          <cell r="BN631">
            <v>8.9999999999999993E-3</v>
          </cell>
          <cell r="BO631">
            <v>8.0000000000000002E-3</v>
          </cell>
          <cell r="BP631">
            <v>5.0000000000000001E-3</v>
          </cell>
          <cell r="BQ631">
            <v>1E-3</v>
          </cell>
          <cell r="BR631">
            <v>6.0000000000000001E-3</v>
          </cell>
          <cell r="BS631">
            <v>3.0000000000000001E-3</v>
          </cell>
          <cell r="BT631">
            <v>4.0000000000000001E-3</v>
          </cell>
          <cell r="BU631">
            <v>5.0000000000000001E-3</v>
          </cell>
          <cell r="BV631">
            <v>3.0000000000000001E-3</v>
          </cell>
          <cell r="BW631">
            <v>8.9999999999999993E-3</v>
          </cell>
          <cell r="BX631">
            <v>1.2E-2</v>
          </cell>
          <cell r="BY631">
            <v>4.0000000000000001E-3</v>
          </cell>
          <cell r="BZ631">
            <v>7.0000000000000001E-3</v>
          </cell>
          <cell r="CA631">
            <v>8.9999999999999993E-3</v>
          </cell>
          <cell r="CB631">
            <v>8.9999999999999993E-3</v>
          </cell>
          <cell r="CC631">
            <v>4.0000000000000001E-3</v>
          </cell>
          <cell r="CD631">
            <v>2E-3</v>
          </cell>
          <cell r="CE631">
            <v>4.0000000000000001E-3</v>
          </cell>
          <cell r="CF631">
            <v>2E-3</v>
          </cell>
          <cell r="CG631">
            <v>3.0000000000000001E-3</v>
          </cell>
          <cell r="CH631">
            <v>6.0000000000000001E-3</v>
          </cell>
          <cell r="CI631">
            <v>7.0000000000000001E-3</v>
          </cell>
          <cell r="CJ631">
            <v>1.4E-2</v>
          </cell>
          <cell r="CK631">
            <v>5.0000000000000001E-3</v>
          </cell>
          <cell r="CL631">
            <v>1E-3</v>
          </cell>
          <cell r="CM631">
            <v>2E-3</v>
          </cell>
          <cell r="CN631">
            <v>4.0000000000000001E-3</v>
          </cell>
          <cell r="CO631">
            <v>4.0000000000000001E-3</v>
          </cell>
          <cell r="CP631">
            <v>2E-3</v>
          </cell>
          <cell r="CQ631">
            <v>1E-3</v>
          </cell>
          <cell r="CR631">
            <v>3.0000000000000001E-3</v>
          </cell>
          <cell r="CS631">
            <v>1E-3</v>
          </cell>
          <cell r="CT631">
            <v>2E-3</v>
          </cell>
          <cell r="CU631">
            <v>6.0000000000000001E-3</v>
          </cell>
          <cell r="CV631">
            <v>8.9999999999999993E-3</v>
          </cell>
          <cell r="CW631">
            <v>1.2E-2</v>
          </cell>
          <cell r="CX631">
            <v>5.0000000000000001E-3</v>
          </cell>
          <cell r="CY631">
            <v>1E-3</v>
          </cell>
          <cell r="CZ631">
            <v>2E-3</v>
          </cell>
          <cell r="DA631">
            <v>3.0000000000000001E-3</v>
          </cell>
          <cell r="DB631">
            <v>5.0000000000000001E-3</v>
          </cell>
          <cell r="DC631">
            <v>1E-3</v>
          </cell>
          <cell r="DD631">
            <v>0</v>
          </cell>
          <cell r="DE631">
            <v>4.0000000000000001E-3</v>
          </cell>
          <cell r="DF631">
            <v>3.0000000000000001E-3</v>
          </cell>
          <cell r="DG631">
            <v>3.0000000000000001E-3</v>
          </cell>
          <cell r="DH631">
            <v>5.0000000000000001E-3</v>
          </cell>
          <cell r="DI631">
            <v>0.01</v>
          </cell>
          <cell r="DJ631">
            <v>1.0999999999999999E-2</v>
          </cell>
          <cell r="DK631">
            <v>8.9999999999999993E-3</v>
          </cell>
          <cell r="DL631">
            <v>1E-3</v>
          </cell>
          <cell r="DM631">
            <v>3.0000000000000001E-3</v>
          </cell>
          <cell r="DN631">
            <v>5.0000000000000001E-3</v>
          </cell>
          <cell r="DO631">
            <v>3.0000000000000001E-3</v>
          </cell>
          <cell r="DP631">
            <v>2E-3</v>
          </cell>
          <cell r="DQ631">
            <v>1E-3</v>
          </cell>
          <cell r="DR631">
            <v>3.0000000000000001E-3</v>
          </cell>
          <cell r="DS631">
            <v>1E-3</v>
          </cell>
          <cell r="DT631">
            <v>3.0000000000000001E-3</v>
          </cell>
          <cell r="DU631">
            <v>5.0000000000000001E-3</v>
          </cell>
          <cell r="DV631">
            <v>8.0000000000000002E-3</v>
          </cell>
          <cell r="DW631">
            <v>1.2999999999999999E-2</v>
          </cell>
          <cell r="DX631">
            <v>6.0000000000000001E-3</v>
          </cell>
          <cell r="DY631">
            <v>1E-3</v>
          </cell>
          <cell r="DZ631">
            <v>1E-3</v>
          </cell>
          <cell r="EA631">
            <v>4.0000000000000001E-3</v>
          </cell>
          <cell r="EB631">
            <v>3.0000000000000001E-3</v>
          </cell>
          <cell r="EC631">
            <v>1E-3</v>
          </cell>
          <cell r="ED631">
            <v>1E-3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3.0000000000000001E-3</v>
          </cell>
          <cell r="S632">
            <v>1E-3</v>
          </cell>
          <cell r="T632">
            <v>4.0000000000000001E-3</v>
          </cell>
          <cell r="U632">
            <v>5.0000000000000001E-3</v>
          </cell>
          <cell r="V632">
            <v>4.0000000000000001E-3</v>
          </cell>
          <cell r="W632">
            <v>3.0000000000000001E-3</v>
          </cell>
          <cell r="X632">
            <v>7.0000000000000001E-3</v>
          </cell>
          <cell r="Y632">
            <v>1E-3</v>
          </cell>
          <cell r="Z632">
            <v>4.0000000000000001E-3</v>
          </cell>
          <cell r="AA632">
            <v>0.01</v>
          </cell>
          <cell r="AB632">
            <v>4.0000000000000001E-3</v>
          </cell>
          <cell r="AC632">
            <v>1E-3</v>
          </cell>
          <cell r="AD632">
            <v>0</v>
          </cell>
          <cell r="AE632">
            <v>2E-3</v>
          </cell>
          <cell r="AF632">
            <v>0</v>
          </cell>
          <cell r="AG632">
            <v>3.0000000000000001E-3</v>
          </cell>
          <cell r="AH632">
            <v>2E-3</v>
          </cell>
          <cell r="AI632">
            <v>2E-3</v>
          </cell>
          <cell r="AJ632">
            <v>6.0000000000000001E-3</v>
          </cell>
          <cell r="AK632">
            <v>5.0000000000000001E-3</v>
          </cell>
          <cell r="AL632">
            <v>0</v>
          </cell>
          <cell r="AM632">
            <v>3.0000000000000001E-3</v>
          </cell>
          <cell r="AN632">
            <v>3.0000000000000001E-3</v>
          </cell>
          <cell r="AO632">
            <v>3.0000000000000001E-3</v>
          </cell>
          <cell r="AP632">
            <v>0</v>
          </cell>
          <cell r="AQ632">
            <v>0</v>
          </cell>
          <cell r="AR632">
            <v>2E-3</v>
          </cell>
          <cell r="AS632">
            <v>0</v>
          </cell>
          <cell r="AT632">
            <v>2E-3</v>
          </cell>
          <cell r="AU632">
            <v>3.0000000000000001E-3</v>
          </cell>
          <cell r="AV632">
            <v>2E-3</v>
          </cell>
          <cell r="AW632">
            <v>8.0000000000000002E-3</v>
          </cell>
          <cell r="AX632">
            <v>3.0000000000000001E-3</v>
          </cell>
          <cell r="AY632">
            <v>2E-3</v>
          </cell>
          <cell r="AZ632">
            <v>1E-3</v>
          </cell>
          <cell r="BA632">
            <v>3.0000000000000001E-3</v>
          </cell>
          <cell r="BB632">
            <v>1E-3</v>
          </cell>
          <cell r="BC632">
            <v>1E-3</v>
          </cell>
          <cell r="BD632">
            <v>0</v>
          </cell>
          <cell r="BE632">
            <v>2E-3</v>
          </cell>
          <cell r="BF632">
            <v>0</v>
          </cell>
          <cell r="BG632">
            <v>1E-3</v>
          </cell>
          <cell r="BH632">
            <v>4.0000000000000001E-3</v>
          </cell>
          <cell r="BI632">
            <v>3.0000000000000001E-3</v>
          </cell>
          <cell r="BJ632">
            <v>7.0000000000000001E-3</v>
          </cell>
          <cell r="BK632">
            <v>3.0000000000000001E-3</v>
          </cell>
          <cell r="BL632">
            <v>3.0000000000000001E-3</v>
          </cell>
          <cell r="BM632">
            <v>1E-3</v>
          </cell>
          <cell r="BN632">
            <v>2E-3</v>
          </cell>
          <cell r="BO632">
            <v>1E-3</v>
          </cell>
          <cell r="BP632">
            <v>1E-3</v>
          </cell>
          <cell r="BQ632">
            <v>0</v>
          </cell>
          <cell r="BR632">
            <v>2E-3</v>
          </cell>
          <cell r="BS632">
            <v>1E-3</v>
          </cell>
          <cell r="BT632">
            <v>2E-3</v>
          </cell>
          <cell r="BU632">
            <v>3.0000000000000001E-3</v>
          </cell>
          <cell r="BV632">
            <v>1E-3</v>
          </cell>
          <cell r="BW632">
            <v>8.0000000000000002E-3</v>
          </cell>
          <cell r="BX632">
            <v>4.0000000000000001E-3</v>
          </cell>
          <cell r="BY632">
            <v>1E-3</v>
          </cell>
          <cell r="BZ632">
            <v>0</v>
          </cell>
          <cell r="CA632">
            <v>1E-3</v>
          </cell>
          <cell r="CB632">
            <v>0</v>
          </cell>
          <cell r="CC632">
            <v>1E-3</v>
          </cell>
          <cell r="CD632">
            <v>0</v>
          </cell>
          <cell r="CE632">
            <v>2E-3</v>
          </cell>
          <cell r="CF632">
            <v>1E-3</v>
          </cell>
          <cell r="CG632">
            <v>2E-3</v>
          </cell>
          <cell r="CH632">
            <v>3.0000000000000001E-3</v>
          </cell>
          <cell r="CI632">
            <v>4.0000000000000001E-3</v>
          </cell>
          <cell r="CJ632">
            <v>7.0000000000000001E-3</v>
          </cell>
          <cell r="CK632">
            <v>4.0000000000000001E-3</v>
          </cell>
          <cell r="CL632">
            <v>0</v>
          </cell>
          <cell r="CM632">
            <v>1E-3</v>
          </cell>
          <cell r="CN632">
            <v>3.0000000000000001E-3</v>
          </cell>
          <cell r="CO632">
            <v>3.0000000000000001E-3</v>
          </cell>
          <cell r="CP632">
            <v>2E-3</v>
          </cell>
          <cell r="CQ632">
            <v>0</v>
          </cell>
          <cell r="CR632">
            <v>3.0000000000000001E-3</v>
          </cell>
          <cell r="CS632">
            <v>3.0000000000000001E-3</v>
          </cell>
          <cell r="CT632">
            <v>2E-3</v>
          </cell>
          <cell r="CU632">
            <v>1E-3</v>
          </cell>
          <cell r="CV632">
            <v>3.0000000000000001E-3</v>
          </cell>
          <cell r="CW632">
            <v>2E-3</v>
          </cell>
          <cell r="CX632">
            <v>6.0000000000000001E-3</v>
          </cell>
          <cell r="CY632">
            <v>0</v>
          </cell>
          <cell r="CZ632">
            <v>3.0000000000000001E-3</v>
          </cell>
          <cell r="DA632">
            <v>5.0000000000000001E-3</v>
          </cell>
          <cell r="DB632">
            <v>4.0000000000000001E-3</v>
          </cell>
          <cell r="DC632">
            <v>1E-3</v>
          </cell>
          <cell r="DD632">
            <v>2E-3</v>
          </cell>
          <cell r="DE632">
            <v>3.0000000000000001E-3</v>
          </cell>
          <cell r="DF632">
            <v>3.0000000000000001E-3</v>
          </cell>
          <cell r="DG632">
            <v>2E-3</v>
          </cell>
          <cell r="DH632">
            <v>4.0000000000000001E-3</v>
          </cell>
          <cell r="DI632">
            <v>2E-3</v>
          </cell>
          <cell r="DJ632">
            <v>1E-3</v>
          </cell>
          <cell r="DK632">
            <v>6.0000000000000001E-3</v>
          </cell>
          <cell r="DL632">
            <v>3.0000000000000001E-3</v>
          </cell>
          <cell r="DM632">
            <v>2E-3</v>
          </cell>
          <cell r="DN632">
            <v>8.0000000000000002E-3</v>
          </cell>
          <cell r="DO632">
            <v>5.0000000000000001E-3</v>
          </cell>
          <cell r="DP632">
            <v>1E-3</v>
          </cell>
          <cell r="DQ632">
            <v>2E-3</v>
          </cell>
          <cell r="DR632">
            <v>3.0000000000000001E-3</v>
          </cell>
          <cell r="DS632">
            <v>3.0000000000000001E-3</v>
          </cell>
          <cell r="DT632">
            <v>2E-3</v>
          </cell>
          <cell r="DU632">
            <v>2E-3</v>
          </cell>
          <cell r="DV632">
            <v>1E-3</v>
          </cell>
          <cell r="DW632">
            <v>3.0000000000000001E-3</v>
          </cell>
          <cell r="DX632">
            <v>7.0000000000000001E-3</v>
          </cell>
          <cell r="DY632">
            <v>1E-3</v>
          </cell>
          <cell r="DZ632">
            <v>2E-3</v>
          </cell>
          <cell r="EA632">
            <v>6.0000000000000001E-3</v>
          </cell>
          <cell r="EB632">
            <v>5.0000000000000001E-3</v>
          </cell>
          <cell r="EC632">
            <v>2E-3</v>
          </cell>
          <cell r="ED632">
            <v>2E-3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4.0000000000000001E-3</v>
          </cell>
          <cell r="S633">
            <v>0</v>
          </cell>
          <cell r="T633">
            <v>5.0000000000000001E-3</v>
          </cell>
          <cell r="U633">
            <v>6.0000000000000001E-3</v>
          </cell>
          <cell r="V633">
            <v>0.01</v>
          </cell>
          <cell r="W633">
            <v>6.0000000000000001E-3</v>
          </cell>
          <cell r="X633">
            <v>6.0000000000000001E-3</v>
          </cell>
          <cell r="Y633">
            <v>3.0000000000000001E-3</v>
          </cell>
          <cell r="Z633">
            <v>2E-3</v>
          </cell>
          <cell r="AA633">
            <v>1.4999999999999999E-2</v>
          </cell>
          <cell r="AB633">
            <v>4.0000000000000001E-3</v>
          </cell>
          <cell r="AC633">
            <v>1E-3</v>
          </cell>
          <cell r="AD633">
            <v>0</v>
          </cell>
          <cell r="AE633">
            <v>3.0000000000000001E-3</v>
          </cell>
          <cell r="AF633">
            <v>1E-3</v>
          </cell>
          <cell r="AG633">
            <v>3.0000000000000001E-3</v>
          </cell>
          <cell r="AH633">
            <v>8.0000000000000002E-3</v>
          </cell>
          <cell r="AI633">
            <v>0.01</v>
          </cell>
          <cell r="AJ633">
            <v>1.2999999999999999E-2</v>
          </cell>
          <cell r="AK633">
            <v>6.0000000000000001E-3</v>
          </cell>
          <cell r="AL633">
            <v>0</v>
          </cell>
          <cell r="AM633">
            <v>3.0000000000000001E-3</v>
          </cell>
          <cell r="AN633">
            <v>4.0000000000000001E-3</v>
          </cell>
          <cell r="AO633">
            <v>2E-3</v>
          </cell>
          <cell r="AP633">
            <v>0</v>
          </cell>
          <cell r="AQ633">
            <v>0</v>
          </cell>
          <cell r="AR633">
            <v>3.0000000000000001E-3</v>
          </cell>
          <cell r="AS633">
            <v>0</v>
          </cell>
          <cell r="AT633">
            <v>2E-3</v>
          </cell>
          <cell r="AU633">
            <v>8.0000000000000002E-3</v>
          </cell>
          <cell r="AV633">
            <v>8.0000000000000002E-3</v>
          </cell>
          <cell r="AW633">
            <v>1.4999999999999999E-2</v>
          </cell>
          <cell r="AX633">
            <v>5.0000000000000001E-3</v>
          </cell>
          <cell r="AY633">
            <v>2E-3</v>
          </cell>
          <cell r="AZ633">
            <v>3.0000000000000001E-3</v>
          </cell>
          <cell r="BA633">
            <v>1E-3</v>
          </cell>
          <cell r="BB633">
            <v>2E-3</v>
          </cell>
          <cell r="BC633">
            <v>2E-3</v>
          </cell>
          <cell r="BD633">
            <v>0</v>
          </cell>
          <cell r="BE633">
            <v>4.0000000000000001E-3</v>
          </cell>
          <cell r="BF633">
            <v>1E-3</v>
          </cell>
          <cell r="BG633">
            <v>2E-3</v>
          </cell>
          <cell r="BH633">
            <v>7.0000000000000001E-3</v>
          </cell>
          <cell r="BI633">
            <v>7.0000000000000001E-3</v>
          </cell>
          <cell r="BJ633">
            <v>1.6E-2</v>
          </cell>
          <cell r="BK633">
            <v>5.0000000000000001E-3</v>
          </cell>
          <cell r="BL633">
            <v>2E-3</v>
          </cell>
          <cell r="BM633">
            <v>2E-3</v>
          </cell>
          <cell r="BN633">
            <v>3.0000000000000001E-3</v>
          </cell>
          <cell r="BO633">
            <v>3.0000000000000001E-3</v>
          </cell>
          <cell r="BP633">
            <v>2E-3</v>
          </cell>
          <cell r="BQ633">
            <v>0</v>
          </cell>
          <cell r="BR633">
            <v>4.0000000000000001E-3</v>
          </cell>
          <cell r="BS633">
            <v>1E-3</v>
          </cell>
          <cell r="BT633">
            <v>1E-3</v>
          </cell>
          <cell r="BU633">
            <v>8.0000000000000002E-3</v>
          </cell>
          <cell r="BV633">
            <v>5.0000000000000001E-3</v>
          </cell>
          <cell r="BW633">
            <v>1.4E-2</v>
          </cell>
          <cell r="BX633">
            <v>7.0000000000000001E-3</v>
          </cell>
          <cell r="BY633">
            <v>6.0000000000000001E-3</v>
          </cell>
          <cell r="BZ633">
            <v>2E-3</v>
          </cell>
          <cell r="CA633">
            <v>6.0000000000000001E-3</v>
          </cell>
          <cell r="CB633">
            <v>2E-3</v>
          </cell>
          <cell r="CC633">
            <v>1E-3</v>
          </cell>
          <cell r="CD633">
            <v>1E-3</v>
          </cell>
          <cell r="CE633">
            <v>4.0000000000000001E-3</v>
          </cell>
          <cell r="CF633">
            <v>2E-3</v>
          </cell>
          <cell r="CG633">
            <v>4.0000000000000001E-3</v>
          </cell>
          <cell r="CH633">
            <v>8.0000000000000002E-3</v>
          </cell>
          <cell r="CI633">
            <v>8.0000000000000002E-3</v>
          </cell>
          <cell r="CJ633">
            <v>1.0999999999999999E-2</v>
          </cell>
          <cell r="CK633">
            <v>8.9999999999999993E-3</v>
          </cell>
          <cell r="CL633">
            <v>2E-3</v>
          </cell>
          <cell r="CM633">
            <v>1E-3</v>
          </cell>
          <cell r="CN633">
            <v>4.0000000000000001E-3</v>
          </cell>
          <cell r="CO633">
            <v>4.0000000000000001E-3</v>
          </cell>
          <cell r="CP633">
            <v>3.0000000000000001E-3</v>
          </cell>
          <cell r="CQ633">
            <v>0</v>
          </cell>
          <cell r="CR633">
            <v>1.4E-2</v>
          </cell>
          <cell r="CS633">
            <v>7.0000000000000001E-3</v>
          </cell>
          <cell r="CT633">
            <v>0.01</v>
          </cell>
          <cell r="CU633">
            <v>1.7000000000000001E-2</v>
          </cell>
          <cell r="CV633">
            <v>7.0000000000000001E-3</v>
          </cell>
          <cell r="CW633">
            <v>2.4E-2</v>
          </cell>
          <cell r="CX633">
            <v>3.4000000000000002E-2</v>
          </cell>
          <cell r="CY633">
            <v>1.4999999999999999E-2</v>
          </cell>
          <cell r="CZ633">
            <v>1.7999999999999999E-2</v>
          </cell>
          <cell r="DA633">
            <v>1.7999999999999999E-2</v>
          </cell>
          <cell r="DB633">
            <v>1.4999999999999999E-2</v>
          </cell>
          <cell r="DC633">
            <v>0.01</v>
          </cell>
          <cell r="DD633">
            <v>5.0000000000000001E-3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1E-3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1E-3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1E-3</v>
          </cell>
          <cell r="BI634">
            <v>1E-3</v>
          </cell>
          <cell r="BJ634">
            <v>2E-3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2E-3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1E-3</v>
          </cell>
          <cell r="CG634">
            <v>0</v>
          </cell>
          <cell r="CH634">
            <v>2E-3</v>
          </cell>
          <cell r="CI634">
            <v>0</v>
          </cell>
          <cell r="CJ634">
            <v>0</v>
          </cell>
          <cell r="CK634">
            <v>0</v>
          </cell>
          <cell r="CL634">
            <v>1E-3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2E-3</v>
          </cell>
          <cell r="CV634">
            <v>1E-3</v>
          </cell>
          <cell r="CW634">
            <v>2E-3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1E-3</v>
          </cell>
          <cell r="DI634">
            <v>2E-3</v>
          </cell>
          <cell r="DJ634">
            <v>3.0000000000000001E-3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1E-3</v>
          </cell>
          <cell r="DS634">
            <v>0</v>
          </cell>
          <cell r="DT634">
            <v>0</v>
          </cell>
          <cell r="DU634">
            <v>1E-3</v>
          </cell>
          <cell r="DV634">
            <v>2E-3</v>
          </cell>
          <cell r="DW634">
            <v>4.0000000000000001E-3</v>
          </cell>
          <cell r="DX634">
            <v>1E-3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1E-3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1E-3</v>
          </cell>
          <cell r="Y636">
            <v>0</v>
          </cell>
          <cell r="Z636">
            <v>1E-3</v>
          </cell>
          <cell r="AA636">
            <v>0</v>
          </cell>
          <cell r="AB636">
            <v>1E-3</v>
          </cell>
          <cell r="AC636">
            <v>0</v>
          </cell>
          <cell r="AD636">
            <v>0</v>
          </cell>
          <cell r="AE636">
            <v>4.0000000000000001E-3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5.0000000000000001E-3</v>
          </cell>
          <cell r="AL636">
            <v>3.0000000000000001E-3</v>
          </cell>
          <cell r="AM636">
            <v>6.0000000000000001E-3</v>
          </cell>
          <cell r="AN636">
            <v>3.0000000000000001E-3</v>
          </cell>
          <cell r="AO636">
            <v>4.0000000000000001E-3</v>
          </cell>
          <cell r="AP636">
            <v>0</v>
          </cell>
          <cell r="AQ636">
            <v>0</v>
          </cell>
          <cell r="AR636">
            <v>4.0000000000000001E-3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2E-3</v>
          </cell>
          <cell r="AY636">
            <v>3.0000000000000001E-3</v>
          </cell>
          <cell r="AZ636">
            <v>4.0000000000000001E-3</v>
          </cell>
          <cell r="BA636">
            <v>5.0000000000000001E-3</v>
          </cell>
          <cell r="BB636">
            <v>4.0000000000000001E-3</v>
          </cell>
          <cell r="BC636">
            <v>0</v>
          </cell>
          <cell r="BD636">
            <v>0</v>
          </cell>
          <cell r="BE636">
            <v>3.0000000000000001E-3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4.0000000000000001E-3</v>
          </cell>
          <cell r="BL636">
            <v>2E-3</v>
          </cell>
          <cell r="BM636">
            <v>0</v>
          </cell>
          <cell r="BN636">
            <v>5.0000000000000001E-3</v>
          </cell>
          <cell r="BO636">
            <v>0</v>
          </cell>
          <cell r="BP636">
            <v>0</v>
          </cell>
          <cell r="BQ636">
            <v>0</v>
          </cell>
          <cell r="BR636">
            <v>3.0000000000000001E-3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1E-3</v>
          </cell>
          <cell r="BY636">
            <v>3.0000000000000001E-3</v>
          </cell>
          <cell r="BZ636">
            <v>2E-3</v>
          </cell>
          <cell r="CA636">
            <v>5.0000000000000001E-3</v>
          </cell>
          <cell r="CB636">
            <v>0</v>
          </cell>
          <cell r="CC636">
            <v>0</v>
          </cell>
          <cell r="CD636">
            <v>0</v>
          </cell>
          <cell r="CE636">
            <v>2E-3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1E-3</v>
          </cell>
          <cell r="CL636">
            <v>4.0000000000000001E-3</v>
          </cell>
          <cell r="CM636">
            <v>2E-3</v>
          </cell>
          <cell r="CN636">
            <v>2E-3</v>
          </cell>
          <cell r="CO636">
            <v>0</v>
          </cell>
          <cell r="CP636">
            <v>0</v>
          </cell>
          <cell r="CQ636">
            <v>0</v>
          </cell>
          <cell r="CR636">
            <v>3.0000000000000001E-3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5.0000000000000001E-3</v>
          </cell>
          <cell r="CY636">
            <v>0</v>
          </cell>
          <cell r="CZ636">
            <v>1E-3</v>
          </cell>
          <cell r="DA636">
            <v>4.0000000000000001E-3</v>
          </cell>
          <cell r="DB636">
            <v>5.0000000000000001E-3</v>
          </cell>
          <cell r="DC636">
            <v>0</v>
          </cell>
          <cell r="DD636">
            <v>0</v>
          </cell>
          <cell r="DE636">
            <v>3.0000000000000001E-3</v>
          </cell>
          <cell r="DF636">
            <v>0</v>
          </cell>
          <cell r="DG636">
            <v>2E-3</v>
          </cell>
          <cell r="DH636">
            <v>1E-3</v>
          </cell>
          <cell r="DI636">
            <v>0</v>
          </cell>
          <cell r="DJ636">
            <v>0</v>
          </cell>
          <cell r="DK636">
            <v>6.0000000000000001E-3</v>
          </cell>
          <cell r="DL636">
            <v>1E-3</v>
          </cell>
          <cell r="DM636">
            <v>2E-3</v>
          </cell>
          <cell r="DN636">
            <v>3.0000000000000001E-3</v>
          </cell>
          <cell r="DO636">
            <v>4.0000000000000001E-3</v>
          </cell>
          <cell r="DP636">
            <v>0</v>
          </cell>
          <cell r="DQ636">
            <v>0</v>
          </cell>
          <cell r="DR636">
            <v>3.0000000000000001E-3</v>
          </cell>
          <cell r="DS636">
            <v>0</v>
          </cell>
          <cell r="DT636">
            <v>2E-3</v>
          </cell>
          <cell r="DU636">
            <v>0</v>
          </cell>
          <cell r="DV636">
            <v>0</v>
          </cell>
          <cell r="DW636">
            <v>0</v>
          </cell>
          <cell r="DX636">
            <v>6.0000000000000001E-3</v>
          </cell>
          <cell r="DY636">
            <v>1E-3</v>
          </cell>
          <cell r="DZ636">
            <v>2E-3</v>
          </cell>
          <cell r="EA636">
            <v>3.0000000000000001E-3</v>
          </cell>
          <cell r="EB636">
            <v>3.0000000000000001E-3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1E-3</v>
          </cell>
          <cell r="R638">
            <v>2E-3</v>
          </cell>
          <cell r="S638">
            <v>1E-3</v>
          </cell>
          <cell r="T638">
            <v>3.0000000000000001E-3</v>
          </cell>
          <cell r="U638">
            <v>0</v>
          </cell>
          <cell r="V638">
            <v>1E-3</v>
          </cell>
          <cell r="W638">
            <v>2E-3</v>
          </cell>
          <cell r="X638">
            <v>0</v>
          </cell>
          <cell r="Y638">
            <v>0</v>
          </cell>
          <cell r="Z638">
            <v>2E-3</v>
          </cell>
          <cell r="AA638">
            <v>8.0000000000000002E-3</v>
          </cell>
          <cell r="AB638">
            <v>0</v>
          </cell>
          <cell r="AC638">
            <v>0</v>
          </cell>
          <cell r="AD638">
            <v>1E-3</v>
          </cell>
          <cell r="AE638">
            <v>2E-3</v>
          </cell>
          <cell r="AF638">
            <v>1E-3</v>
          </cell>
          <cell r="AG638">
            <v>3.0000000000000001E-3</v>
          </cell>
          <cell r="AH638">
            <v>0</v>
          </cell>
          <cell r="AI638">
            <v>1E-3</v>
          </cell>
          <cell r="AJ638">
            <v>0</v>
          </cell>
          <cell r="AK638">
            <v>4.0000000000000001E-3</v>
          </cell>
          <cell r="AL638">
            <v>2E-3</v>
          </cell>
          <cell r="AM638">
            <v>4.0000000000000001E-3</v>
          </cell>
          <cell r="AN638">
            <v>4.0000000000000001E-3</v>
          </cell>
          <cell r="AO638">
            <v>0</v>
          </cell>
          <cell r="AP638">
            <v>2E-3</v>
          </cell>
          <cell r="AQ638">
            <v>2E-3</v>
          </cell>
          <cell r="AR638">
            <v>4.0000000000000001E-3</v>
          </cell>
          <cell r="AS638">
            <v>2E-3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8.0000000000000002E-3</v>
          </cell>
          <cell r="AY638">
            <v>4.0000000000000001E-3</v>
          </cell>
          <cell r="AZ638">
            <v>8.0000000000000002E-3</v>
          </cell>
          <cell r="BA638">
            <v>4.0000000000000001E-3</v>
          </cell>
          <cell r="BB638">
            <v>0</v>
          </cell>
          <cell r="BC638">
            <v>0</v>
          </cell>
          <cell r="BD638">
            <v>0</v>
          </cell>
          <cell r="BE638">
            <v>2E-3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5.0000000000000001E-3</v>
          </cell>
          <cell r="BM638">
            <v>5.0000000000000001E-3</v>
          </cell>
          <cell r="BN638">
            <v>0</v>
          </cell>
          <cell r="BO638">
            <v>1E-3</v>
          </cell>
          <cell r="BP638">
            <v>0</v>
          </cell>
          <cell r="BQ638">
            <v>0</v>
          </cell>
          <cell r="BR638">
            <v>3.0000000000000001E-3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6.0000000000000001E-3</v>
          </cell>
          <cell r="BY638">
            <v>7.0000000000000001E-3</v>
          </cell>
          <cell r="BZ638">
            <v>6.0000000000000001E-3</v>
          </cell>
          <cell r="CA638">
            <v>2E-3</v>
          </cell>
          <cell r="CB638">
            <v>0</v>
          </cell>
          <cell r="CC638">
            <v>0</v>
          </cell>
          <cell r="CD638">
            <v>0</v>
          </cell>
          <cell r="CE638">
            <v>2E-3</v>
          </cell>
          <cell r="CF638">
            <v>0</v>
          </cell>
          <cell r="CG638">
            <v>1E-3</v>
          </cell>
          <cell r="CH638">
            <v>1E-3</v>
          </cell>
          <cell r="CI638">
            <v>1E-3</v>
          </cell>
          <cell r="CJ638">
            <v>0</v>
          </cell>
          <cell r="CK638">
            <v>6.0000000000000001E-3</v>
          </cell>
          <cell r="CL638">
            <v>5.0000000000000001E-3</v>
          </cell>
          <cell r="CM638">
            <v>5.0000000000000001E-3</v>
          </cell>
          <cell r="CN638">
            <v>2E-3</v>
          </cell>
          <cell r="CO638">
            <v>1E-3</v>
          </cell>
          <cell r="CP638">
            <v>1E-3</v>
          </cell>
          <cell r="CQ638">
            <v>0</v>
          </cell>
          <cell r="CR638">
            <v>3.0000000000000001E-3</v>
          </cell>
          <cell r="CS638">
            <v>0</v>
          </cell>
          <cell r="CT638">
            <v>1E-3</v>
          </cell>
          <cell r="CU638">
            <v>1E-3</v>
          </cell>
          <cell r="CV638">
            <v>1E-3</v>
          </cell>
          <cell r="CW638">
            <v>0</v>
          </cell>
          <cell r="CX638">
            <v>5.0000000000000001E-3</v>
          </cell>
          <cell r="CY638">
            <v>7.0000000000000001E-3</v>
          </cell>
          <cell r="CZ638">
            <v>6.0000000000000001E-3</v>
          </cell>
          <cell r="DA638">
            <v>4.0000000000000001E-3</v>
          </cell>
          <cell r="DB638">
            <v>1E-3</v>
          </cell>
          <cell r="DC638">
            <v>0</v>
          </cell>
          <cell r="DD638">
            <v>0</v>
          </cell>
          <cell r="DE638">
            <v>1E-3</v>
          </cell>
          <cell r="DF638">
            <v>0</v>
          </cell>
          <cell r="DG638">
            <v>0</v>
          </cell>
          <cell r="DH638">
            <v>1E-3</v>
          </cell>
          <cell r="DI638">
            <v>1E-3</v>
          </cell>
          <cell r="DJ638">
            <v>0</v>
          </cell>
          <cell r="DK638">
            <v>3.0000000000000001E-3</v>
          </cell>
          <cell r="DL638">
            <v>2E-3</v>
          </cell>
          <cell r="DM638">
            <v>5.0000000000000001E-3</v>
          </cell>
          <cell r="DN638">
            <v>3.0000000000000001E-3</v>
          </cell>
          <cell r="DO638">
            <v>1E-3</v>
          </cell>
          <cell r="DP638">
            <v>0</v>
          </cell>
          <cell r="DQ638">
            <v>0</v>
          </cell>
          <cell r="DR638">
            <v>1E-3</v>
          </cell>
          <cell r="DS638">
            <v>0</v>
          </cell>
          <cell r="DT638">
            <v>0</v>
          </cell>
          <cell r="DU638">
            <v>1E-3</v>
          </cell>
          <cell r="DV638">
            <v>0</v>
          </cell>
          <cell r="DW638">
            <v>0</v>
          </cell>
          <cell r="DX638">
            <v>4.0000000000000001E-3</v>
          </cell>
          <cell r="DY638">
            <v>2E-3</v>
          </cell>
          <cell r="DZ638">
            <v>5.0000000000000001E-3</v>
          </cell>
          <cell r="EA638">
            <v>1E-3</v>
          </cell>
          <cell r="EB638">
            <v>0</v>
          </cell>
          <cell r="EC638">
            <v>0</v>
          </cell>
          <cell r="ED638">
            <v>1E-3</v>
          </cell>
          <cell r="EE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1E-3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1E-3</v>
          </cell>
          <cell r="CN640">
            <v>1E-3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-1E-3</v>
          </cell>
          <cell r="CW640">
            <v>0</v>
          </cell>
          <cell r="CX640">
            <v>0</v>
          </cell>
          <cell r="CY640">
            <v>0</v>
          </cell>
          <cell r="CZ640">
            <v>4.0000000000000001E-3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1E-3</v>
          </cell>
          <cell r="DF640">
            <v>0</v>
          </cell>
          <cell r="DG640">
            <v>0</v>
          </cell>
          <cell r="DH640">
            <v>0</v>
          </cell>
          <cell r="DI640">
            <v>1E-3</v>
          </cell>
          <cell r="DJ640">
            <v>0</v>
          </cell>
          <cell r="DK640">
            <v>0</v>
          </cell>
          <cell r="DL640">
            <v>0</v>
          </cell>
          <cell r="DM640">
            <v>4.0000000000000001E-3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1E-3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1E-3</v>
          </cell>
          <cell r="DX640">
            <v>1E-3</v>
          </cell>
          <cell r="DY640">
            <v>0</v>
          </cell>
          <cell r="DZ640">
            <v>8.0000000000000002E-3</v>
          </cell>
          <cell r="EA640">
            <v>0</v>
          </cell>
          <cell r="EB640">
            <v>2E-3</v>
          </cell>
          <cell r="EC640">
            <v>0</v>
          </cell>
          <cell r="ED640">
            <v>0</v>
          </cell>
          <cell r="EE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1E-3</v>
          </cell>
          <cell r="S641">
            <v>0</v>
          </cell>
          <cell r="T641">
            <v>4.0000000000000001E-3</v>
          </cell>
          <cell r="U641">
            <v>1E-3</v>
          </cell>
          <cell r="V641">
            <v>3.0000000000000001E-3</v>
          </cell>
          <cell r="W641">
            <v>1E-3</v>
          </cell>
          <cell r="X641">
            <v>0</v>
          </cell>
          <cell r="Y641">
            <v>0</v>
          </cell>
          <cell r="Z641">
            <v>1E-3</v>
          </cell>
          <cell r="AA641">
            <v>1E-3</v>
          </cell>
          <cell r="AB641">
            <v>1E-3</v>
          </cell>
          <cell r="AC641">
            <v>0</v>
          </cell>
          <cell r="AD641">
            <v>0</v>
          </cell>
          <cell r="AE641">
            <v>1E-3</v>
          </cell>
          <cell r="AF641">
            <v>0</v>
          </cell>
          <cell r="AG641">
            <v>1E-3</v>
          </cell>
          <cell r="AH641">
            <v>0</v>
          </cell>
          <cell r="AI641">
            <v>0</v>
          </cell>
          <cell r="AJ641">
            <v>0</v>
          </cell>
          <cell r="AK641">
            <v>2E-3</v>
          </cell>
          <cell r="AL641">
            <v>0</v>
          </cell>
          <cell r="AM641">
            <v>1E-3</v>
          </cell>
          <cell r="AN641">
            <v>1E-3</v>
          </cell>
          <cell r="AO641">
            <v>1E-3</v>
          </cell>
          <cell r="AP641">
            <v>2E-3</v>
          </cell>
          <cell r="AQ641">
            <v>0</v>
          </cell>
          <cell r="AR641">
            <v>2E-3</v>
          </cell>
          <cell r="AS641">
            <v>0</v>
          </cell>
          <cell r="AT641">
            <v>0</v>
          </cell>
          <cell r="AU641">
            <v>3.0000000000000001E-3</v>
          </cell>
          <cell r="AV641">
            <v>1E-3</v>
          </cell>
          <cell r="AW641">
            <v>0</v>
          </cell>
          <cell r="AX641">
            <v>2E-3</v>
          </cell>
          <cell r="AY641">
            <v>3.0000000000000001E-3</v>
          </cell>
          <cell r="AZ641">
            <v>1E-3</v>
          </cell>
          <cell r="BA641">
            <v>4.0000000000000001E-3</v>
          </cell>
          <cell r="BB641">
            <v>3.0000000000000001E-3</v>
          </cell>
          <cell r="BC641">
            <v>0</v>
          </cell>
          <cell r="BD641">
            <v>0</v>
          </cell>
          <cell r="BE641">
            <v>2E-3</v>
          </cell>
          <cell r="BF641">
            <v>0</v>
          </cell>
          <cell r="BG641">
            <v>0</v>
          </cell>
          <cell r="BH641">
            <v>2E-3</v>
          </cell>
          <cell r="BI641">
            <v>1E-3</v>
          </cell>
          <cell r="BJ641">
            <v>0</v>
          </cell>
          <cell r="BK641">
            <v>4.0000000000000001E-3</v>
          </cell>
          <cell r="BL641">
            <v>0</v>
          </cell>
          <cell r="BM641">
            <v>8.0000000000000002E-3</v>
          </cell>
          <cell r="BN641">
            <v>7.0000000000000001E-3</v>
          </cell>
          <cell r="BO641">
            <v>3.0000000000000001E-3</v>
          </cell>
          <cell r="BP641">
            <v>0</v>
          </cell>
          <cell r="BQ641">
            <v>0</v>
          </cell>
          <cell r="BR641">
            <v>2E-3</v>
          </cell>
          <cell r="BS641">
            <v>0</v>
          </cell>
          <cell r="BT641">
            <v>0</v>
          </cell>
          <cell r="BU641">
            <v>0</v>
          </cell>
          <cell r="BV641">
            <v>3.0000000000000001E-3</v>
          </cell>
          <cell r="BW641">
            <v>0</v>
          </cell>
          <cell r="BX641">
            <v>2E-3</v>
          </cell>
          <cell r="BY641">
            <v>1E-3</v>
          </cell>
          <cell r="BZ641">
            <v>7.0000000000000001E-3</v>
          </cell>
          <cell r="CA641">
            <v>8.0000000000000002E-3</v>
          </cell>
          <cell r="CB641">
            <v>3.0000000000000001E-3</v>
          </cell>
          <cell r="CC641">
            <v>0</v>
          </cell>
          <cell r="CD641">
            <v>0</v>
          </cell>
          <cell r="CE641">
            <v>1E-3</v>
          </cell>
          <cell r="CF641">
            <v>0</v>
          </cell>
          <cell r="CG641">
            <v>1E-3</v>
          </cell>
          <cell r="CH641">
            <v>1E-3</v>
          </cell>
          <cell r="CI641">
            <v>0</v>
          </cell>
          <cell r="CJ641">
            <v>0</v>
          </cell>
          <cell r="CK641">
            <v>4.0000000000000001E-3</v>
          </cell>
          <cell r="CL641">
            <v>0</v>
          </cell>
          <cell r="CM641">
            <v>2E-3</v>
          </cell>
          <cell r="CN641">
            <v>3.0000000000000001E-3</v>
          </cell>
          <cell r="CO641">
            <v>1E-3</v>
          </cell>
          <cell r="CP641">
            <v>0</v>
          </cell>
          <cell r="CQ641">
            <v>0</v>
          </cell>
          <cell r="CR641">
            <v>1E-3</v>
          </cell>
          <cell r="CS641">
            <v>2E-3</v>
          </cell>
          <cell r="CT641">
            <v>1E-3</v>
          </cell>
          <cell r="CU641">
            <v>2E-3</v>
          </cell>
          <cell r="CV641">
            <v>1E-3</v>
          </cell>
          <cell r="CW641">
            <v>0</v>
          </cell>
          <cell r="CX641">
            <v>2E-3</v>
          </cell>
          <cell r="CY641">
            <v>0</v>
          </cell>
          <cell r="CZ641">
            <v>0</v>
          </cell>
          <cell r="DA641">
            <v>1E-3</v>
          </cell>
          <cell r="DB641">
            <v>3.0000000000000001E-3</v>
          </cell>
          <cell r="DC641">
            <v>2E-3</v>
          </cell>
          <cell r="DD641">
            <v>1E-3</v>
          </cell>
          <cell r="DE641">
            <v>2E-3</v>
          </cell>
          <cell r="DF641">
            <v>2E-3</v>
          </cell>
          <cell r="DG641">
            <v>3.0000000000000001E-3</v>
          </cell>
          <cell r="DH641">
            <v>2E-3</v>
          </cell>
          <cell r="DI641">
            <v>0</v>
          </cell>
          <cell r="DJ641">
            <v>0</v>
          </cell>
          <cell r="DK641">
            <v>3.0000000000000001E-3</v>
          </cell>
          <cell r="DL641">
            <v>0</v>
          </cell>
          <cell r="DM641">
            <v>3.0000000000000001E-3</v>
          </cell>
          <cell r="DN641">
            <v>2E-3</v>
          </cell>
          <cell r="DO641">
            <v>2E-3</v>
          </cell>
          <cell r="DP641">
            <v>2E-3</v>
          </cell>
          <cell r="DQ641">
            <v>1E-3</v>
          </cell>
          <cell r="DR641">
            <v>2E-3</v>
          </cell>
          <cell r="DS641">
            <v>2E-3</v>
          </cell>
          <cell r="DT641">
            <v>3.0000000000000001E-3</v>
          </cell>
          <cell r="DU641">
            <v>3.0000000000000001E-3</v>
          </cell>
          <cell r="DV641">
            <v>0</v>
          </cell>
          <cell r="DW641">
            <v>0</v>
          </cell>
          <cell r="DX641">
            <v>1E-3</v>
          </cell>
          <cell r="DY641">
            <v>1E-3</v>
          </cell>
          <cell r="DZ641">
            <v>2E-3</v>
          </cell>
          <cell r="EA641">
            <v>4.0000000000000001E-3</v>
          </cell>
          <cell r="EB641">
            <v>4.0000000000000001E-3</v>
          </cell>
          <cell r="EC641">
            <v>4.0000000000000001E-3</v>
          </cell>
          <cell r="ED641">
            <v>0</v>
          </cell>
          <cell r="E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1E-3</v>
          </cell>
          <cell r="S642">
            <v>2E-3</v>
          </cell>
          <cell r="T642">
            <v>1E-3</v>
          </cell>
          <cell r="U642">
            <v>0</v>
          </cell>
          <cell r="V642">
            <v>0</v>
          </cell>
          <cell r="W642">
            <v>0</v>
          </cell>
          <cell r="X642">
            <v>2E-3</v>
          </cell>
          <cell r="Y642">
            <v>1E-3</v>
          </cell>
          <cell r="Z642">
            <v>1E-3</v>
          </cell>
          <cell r="AA642">
            <v>3.0000000000000001E-3</v>
          </cell>
          <cell r="AB642">
            <v>1E-3</v>
          </cell>
          <cell r="AC642">
            <v>1E-3</v>
          </cell>
          <cell r="AD642">
            <v>0</v>
          </cell>
          <cell r="AE642">
            <v>2E-3</v>
          </cell>
          <cell r="AF642">
            <v>1E-3</v>
          </cell>
          <cell r="AG642">
            <v>2E-3</v>
          </cell>
          <cell r="AH642">
            <v>1E-3</v>
          </cell>
          <cell r="AI642">
            <v>0</v>
          </cell>
          <cell r="AJ642">
            <v>0</v>
          </cell>
          <cell r="AK642">
            <v>3.0000000000000001E-3</v>
          </cell>
          <cell r="AL642">
            <v>2E-3</v>
          </cell>
          <cell r="AM642">
            <v>3.0000000000000001E-3</v>
          </cell>
          <cell r="AN642">
            <v>4.0000000000000001E-3</v>
          </cell>
          <cell r="AO642">
            <v>3.0000000000000001E-3</v>
          </cell>
          <cell r="AP642">
            <v>2E-3</v>
          </cell>
          <cell r="AQ642">
            <v>2E-3</v>
          </cell>
          <cell r="AR642">
            <v>3.0000000000000001E-3</v>
          </cell>
          <cell r="AS642">
            <v>2E-3</v>
          </cell>
          <cell r="AT642">
            <v>2E-3</v>
          </cell>
          <cell r="AU642">
            <v>1E-3</v>
          </cell>
          <cell r="AV642">
            <v>0</v>
          </cell>
          <cell r="AW642">
            <v>0</v>
          </cell>
          <cell r="AX642">
            <v>2E-3</v>
          </cell>
          <cell r="AY642">
            <v>3.0000000000000001E-3</v>
          </cell>
          <cell r="AZ642">
            <v>6.0000000000000001E-3</v>
          </cell>
          <cell r="BA642">
            <v>4.0000000000000001E-3</v>
          </cell>
          <cell r="BB642">
            <v>1E-3</v>
          </cell>
          <cell r="BC642">
            <v>1E-3</v>
          </cell>
          <cell r="BD642">
            <v>1E-3</v>
          </cell>
          <cell r="BE642">
            <v>4.0000000000000001E-3</v>
          </cell>
          <cell r="BF642">
            <v>0</v>
          </cell>
          <cell r="BG642">
            <v>1E-3</v>
          </cell>
          <cell r="BH642">
            <v>2E-3</v>
          </cell>
          <cell r="BI642">
            <v>1E-3</v>
          </cell>
          <cell r="BJ642">
            <v>0</v>
          </cell>
          <cell r="BK642">
            <v>8.0000000000000002E-3</v>
          </cell>
          <cell r="BL642">
            <v>7.0000000000000001E-3</v>
          </cell>
          <cell r="BM642">
            <v>8.0000000000000002E-3</v>
          </cell>
          <cell r="BN642">
            <v>5.0000000000000001E-3</v>
          </cell>
          <cell r="BO642">
            <v>0</v>
          </cell>
          <cell r="BP642">
            <v>0</v>
          </cell>
          <cell r="BQ642">
            <v>1E-3</v>
          </cell>
          <cell r="BR642">
            <v>3.0000000000000001E-3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7.0000000000000001E-3</v>
          </cell>
          <cell r="BY642">
            <v>6.0000000000000001E-3</v>
          </cell>
          <cell r="BZ642">
            <v>6.0000000000000001E-3</v>
          </cell>
          <cell r="CA642">
            <v>0</v>
          </cell>
          <cell r="CB642">
            <v>1E-3</v>
          </cell>
          <cell r="CC642">
            <v>0</v>
          </cell>
          <cell r="CD642">
            <v>1E-3</v>
          </cell>
          <cell r="CE642">
            <v>3.0000000000000001E-3</v>
          </cell>
          <cell r="CF642">
            <v>1E-3</v>
          </cell>
          <cell r="CG642">
            <v>1E-3</v>
          </cell>
          <cell r="CH642">
            <v>0</v>
          </cell>
          <cell r="CI642">
            <v>0</v>
          </cell>
          <cell r="CJ642">
            <v>0</v>
          </cell>
          <cell r="CK642">
            <v>7.0000000000000001E-3</v>
          </cell>
          <cell r="CL642">
            <v>5.0000000000000001E-3</v>
          </cell>
          <cell r="CM642">
            <v>8.0000000000000002E-3</v>
          </cell>
          <cell r="CN642">
            <v>2E-3</v>
          </cell>
          <cell r="CO642">
            <v>1E-3</v>
          </cell>
          <cell r="CP642">
            <v>2E-3</v>
          </cell>
          <cell r="CQ642">
            <v>1E-3</v>
          </cell>
          <cell r="CR642">
            <v>3.0000000000000001E-3</v>
          </cell>
          <cell r="CS642">
            <v>1E-3</v>
          </cell>
          <cell r="CT642">
            <v>1E-3</v>
          </cell>
          <cell r="CU642">
            <v>1E-3</v>
          </cell>
          <cell r="CV642">
            <v>1E-3</v>
          </cell>
          <cell r="CW642">
            <v>0</v>
          </cell>
          <cell r="CX642">
            <v>4.0000000000000001E-3</v>
          </cell>
          <cell r="CY642">
            <v>4.0000000000000001E-3</v>
          </cell>
          <cell r="CZ642">
            <v>6.0000000000000001E-3</v>
          </cell>
          <cell r="DA642">
            <v>4.0000000000000001E-3</v>
          </cell>
          <cell r="DB642">
            <v>2E-3</v>
          </cell>
          <cell r="DC642">
            <v>2E-3</v>
          </cell>
          <cell r="DD642">
            <v>1E-3</v>
          </cell>
          <cell r="DE642">
            <v>2E-3</v>
          </cell>
          <cell r="DF642">
            <v>1E-3</v>
          </cell>
          <cell r="DG642">
            <v>1E-3</v>
          </cell>
          <cell r="DH642">
            <v>1E-3</v>
          </cell>
          <cell r="DI642">
            <v>1E-3</v>
          </cell>
          <cell r="DJ642">
            <v>0</v>
          </cell>
          <cell r="DK642">
            <v>2E-3</v>
          </cell>
          <cell r="DL642">
            <v>3.0000000000000001E-3</v>
          </cell>
          <cell r="DM642">
            <v>5.0000000000000001E-3</v>
          </cell>
          <cell r="DN642">
            <v>2E-3</v>
          </cell>
          <cell r="DO642">
            <v>1E-3</v>
          </cell>
          <cell r="DP642">
            <v>1E-3</v>
          </cell>
          <cell r="DQ642">
            <v>1E-3</v>
          </cell>
          <cell r="DR642">
            <v>2E-3</v>
          </cell>
          <cell r="DS642">
            <v>1E-3</v>
          </cell>
          <cell r="DT642">
            <v>1E-3</v>
          </cell>
          <cell r="DU642">
            <v>2E-3</v>
          </cell>
          <cell r="DV642">
            <v>0</v>
          </cell>
          <cell r="DW642">
            <v>0</v>
          </cell>
          <cell r="DX642">
            <v>8.9999999999999993E-3</v>
          </cell>
          <cell r="DY642">
            <v>3.0000000000000001E-3</v>
          </cell>
          <cell r="DZ642">
            <v>3.0000000000000001E-3</v>
          </cell>
          <cell r="EA642">
            <v>2E-3</v>
          </cell>
          <cell r="EB642">
            <v>1E-3</v>
          </cell>
          <cell r="EC642">
            <v>1E-3</v>
          </cell>
          <cell r="ED642">
            <v>1E-3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1E-3</v>
          </cell>
          <cell r="R643">
            <v>1E-3</v>
          </cell>
          <cell r="S643">
            <v>0</v>
          </cell>
          <cell r="T643">
            <v>1E-3</v>
          </cell>
          <cell r="U643">
            <v>1E-3</v>
          </cell>
          <cell r="V643">
            <v>0</v>
          </cell>
          <cell r="W643">
            <v>1E-3</v>
          </cell>
          <cell r="X643">
            <v>1E-3</v>
          </cell>
          <cell r="Y643">
            <v>1E-3</v>
          </cell>
          <cell r="Z643">
            <v>2E-3</v>
          </cell>
          <cell r="AA643">
            <v>2E-3</v>
          </cell>
          <cell r="AB643">
            <v>1E-3</v>
          </cell>
          <cell r="AC643">
            <v>1E-3</v>
          </cell>
          <cell r="AD643">
            <v>0</v>
          </cell>
          <cell r="AE643">
            <v>2E-3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2E-3</v>
          </cell>
          <cell r="AM643">
            <v>3.0000000000000001E-3</v>
          </cell>
          <cell r="AN643">
            <v>0</v>
          </cell>
          <cell r="AO643">
            <v>3.0000000000000001E-3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1E-3</v>
          </cell>
          <cell r="AZ643">
            <v>2E-3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3.0000000000000001E-3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1E-3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2E-3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1E-3</v>
          </cell>
          <cell r="CZ643">
            <v>2E-3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1E-3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1E-3</v>
          </cell>
          <cell r="DY643">
            <v>1E-3</v>
          </cell>
          <cell r="DZ643">
            <v>1E-3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</row>
        <row r="655">
          <cell r="A655" t="str">
            <v>Average Fuel Cost ($/MMBtu)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5">
          <cell r="A685" t="str">
            <v>Peak Capacity (Nameplate)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7">
          <cell r="A727" t="str">
            <v>Capacity Factor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-1E-3</v>
          </cell>
          <cell r="S731">
            <v>0</v>
          </cell>
          <cell r="T731">
            <v>0</v>
          </cell>
          <cell r="U731">
            <v>-1E-3</v>
          </cell>
          <cell r="V731">
            <v>-3.0000000000000001E-3</v>
          </cell>
          <cell r="W731">
            <v>-1E-3</v>
          </cell>
          <cell r="X731">
            <v>-1E-3</v>
          </cell>
          <cell r="Y731">
            <v>-1E-3</v>
          </cell>
          <cell r="Z731">
            <v>0</v>
          </cell>
          <cell r="AA731">
            <v>-1E-3</v>
          </cell>
          <cell r="AB731">
            <v>-1E-3</v>
          </cell>
          <cell r="AC731">
            <v>0</v>
          </cell>
          <cell r="AD731">
            <v>0</v>
          </cell>
          <cell r="AE731">
            <v>-1E-3</v>
          </cell>
          <cell r="AF731">
            <v>0</v>
          </cell>
          <cell r="AG731">
            <v>-1E-3</v>
          </cell>
          <cell r="AH731">
            <v>-1E-3</v>
          </cell>
          <cell r="AI731">
            <v>-1E-3</v>
          </cell>
          <cell r="AJ731">
            <v>-2E-3</v>
          </cell>
          <cell r="AK731">
            <v>0</v>
          </cell>
          <cell r="AL731">
            <v>0</v>
          </cell>
          <cell r="AM731">
            <v>-1E-3</v>
          </cell>
          <cell r="AN731">
            <v>0</v>
          </cell>
          <cell r="AO731">
            <v>-1E-3</v>
          </cell>
          <cell r="AP731">
            <v>0</v>
          </cell>
          <cell r="AQ731">
            <v>0</v>
          </cell>
          <cell r="AR731">
            <v>-1E-3</v>
          </cell>
          <cell r="AS731">
            <v>0</v>
          </cell>
          <cell r="AT731">
            <v>-2E-3</v>
          </cell>
          <cell r="AU731">
            <v>-3.0000000000000001E-3</v>
          </cell>
          <cell r="AV731">
            <v>0</v>
          </cell>
          <cell r="AW731">
            <v>-1E-3</v>
          </cell>
          <cell r="AX731">
            <v>-1E-3</v>
          </cell>
          <cell r="AY731">
            <v>-1E-3</v>
          </cell>
          <cell r="AZ731">
            <v>-1E-3</v>
          </cell>
          <cell r="BA731">
            <v>0</v>
          </cell>
          <cell r="BB731">
            <v>-1E-3</v>
          </cell>
          <cell r="BC731">
            <v>-1E-3</v>
          </cell>
          <cell r="BD731">
            <v>0</v>
          </cell>
          <cell r="BE731">
            <v>-1E-3</v>
          </cell>
          <cell r="BF731">
            <v>0</v>
          </cell>
          <cell r="BG731">
            <v>-1E-3</v>
          </cell>
          <cell r="BH731">
            <v>-1E-3</v>
          </cell>
          <cell r="BI731">
            <v>-1E-3</v>
          </cell>
          <cell r="BJ731">
            <v>-1E-3</v>
          </cell>
          <cell r="BK731">
            <v>0</v>
          </cell>
          <cell r="BL731">
            <v>-1E-3</v>
          </cell>
          <cell r="BM731">
            <v>0</v>
          </cell>
          <cell r="BN731">
            <v>-2E-3</v>
          </cell>
          <cell r="BO731">
            <v>-1E-3</v>
          </cell>
          <cell r="BP731">
            <v>0</v>
          </cell>
          <cell r="BQ731">
            <v>0</v>
          </cell>
          <cell r="BR731">
            <v>-1E-3</v>
          </cell>
          <cell r="BS731">
            <v>0</v>
          </cell>
          <cell r="BT731">
            <v>0</v>
          </cell>
          <cell r="BU731">
            <v>-3.0000000000000001E-3</v>
          </cell>
          <cell r="BV731">
            <v>-1E-3</v>
          </cell>
          <cell r="BW731">
            <v>-1E-3</v>
          </cell>
          <cell r="BX731">
            <v>-1E-3</v>
          </cell>
          <cell r="BY731">
            <v>-3.0000000000000001E-3</v>
          </cell>
          <cell r="BZ731">
            <v>0</v>
          </cell>
          <cell r="CA731">
            <v>-1E-3</v>
          </cell>
          <cell r="CB731">
            <v>0</v>
          </cell>
          <cell r="CC731">
            <v>0</v>
          </cell>
          <cell r="CD731">
            <v>0</v>
          </cell>
          <cell r="CE731">
            <v>-1E-3</v>
          </cell>
          <cell r="CF731">
            <v>-1E-3</v>
          </cell>
          <cell r="CG731">
            <v>0</v>
          </cell>
          <cell r="CH731">
            <v>-2E-3</v>
          </cell>
          <cell r="CI731">
            <v>0</v>
          </cell>
          <cell r="CJ731">
            <v>0</v>
          </cell>
          <cell r="CK731">
            <v>-1E-3</v>
          </cell>
          <cell r="CL731">
            <v>-2E-3</v>
          </cell>
          <cell r="CM731">
            <v>0</v>
          </cell>
          <cell r="CN731">
            <v>0</v>
          </cell>
          <cell r="CO731">
            <v>-1E-3</v>
          </cell>
          <cell r="CP731">
            <v>0</v>
          </cell>
          <cell r="CQ731">
            <v>0</v>
          </cell>
          <cell r="CR731">
            <v>-1E-3</v>
          </cell>
          <cell r="CS731">
            <v>0</v>
          </cell>
          <cell r="CT731">
            <v>0</v>
          </cell>
          <cell r="CU731">
            <v>-2E-3</v>
          </cell>
          <cell r="CV731">
            <v>0</v>
          </cell>
          <cell r="CW731">
            <v>-1E-3</v>
          </cell>
          <cell r="CX731">
            <v>-2E-3</v>
          </cell>
          <cell r="CY731">
            <v>0</v>
          </cell>
          <cell r="CZ731">
            <v>-1E-3</v>
          </cell>
          <cell r="DA731">
            <v>0</v>
          </cell>
          <cell r="DB731">
            <v>-3.0000000000000001E-3</v>
          </cell>
          <cell r="DC731">
            <v>0</v>
          </cell>
          <cell r="DD731">
            <v>0</v>
          </cell>
          <cell r="DE731">
            <v>-1E-3</v>
          </cell>
          <cell r="DF731">
            <v>-1E-3</v>
          </cell>
          <cell r="DG731">
            <v>-2E-3</v>
          </cell>
          <cell r="DH731">
            <v>-1E-3</v>
          </cell>
          <cell r="DI731">
            <v>-1E-3</v>
          </cell>
          <cell r="DJ731">
            <v>-1E-3</v>
          </cell>
          <cell r="DK731">
            <v>-1E-3</v>
          </cell>
          <cell r="DL731">
            <v>-1E-3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-1E-3</v>
          </cell>
          <cell r="DS731">
            <v>0</v>
          </cell>
          <cell r="DT731">
            <v>-2E-3</v>
          </cell>
          <cell r="DU731">
            <v>-2E-3</v>
          </cell>
          <cell r="DV731">
            <v>-2E-3</v>
          </cell>
          <cell r="DW731">
            <v>-1E-3</v>
          </cell>
          <cell r="DX731">
            <v>-2E-3</v>
          </cell>
          <cell r="DY731">
            <v>0</v>
          </cell>
          <cell r="DZ731">
            <v>-1E-3</v>
          </cell>
          <cell r="EA731">
            <v>0</v>
          </cell>
          <cell r="EB731">
            <v>-1E-3</v>
          </cell>
          <cell r="EC731">
            <v>-1E-3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-1E-3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-1E-3</v>
          </cell>
          <cell r="AB732">
            <v>-1E-3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-1E-3</v>
          </cell>
          <cell r="BL732">
            <v>0</v>
          </cell>
          <cell r="BM732">
            <v>0</v>
          </cell>
          <cell r="BN732">
            <v>-1E-3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-1E-3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-1E-3</v>
          </cell>
          <cell r="CF732">
            <v>-1E-3</v>
          </cell>
          <cell r="CG732">
            <v>-1E-3</v>
          </cell>
          <cell r="CH732">
            <v>-3.0000000000000001E-3</v>
          </cell>
          <cell r="CI732">
            <v>0</v>
          </cell>
          <cell r="CJ732">
            <v>0</v>
          </cell>
          <cell r="CK732">
            <v>0</v>
          </cell>
          <cell r="CL732">
            <v>-1E-3</v>
          </cell>
          <cell r="CM732">
            <v>0</v>
          </cell>
          <cell r="CN732">
            <v>0</v>
          </cell>
          <cell r="CO732">
            <v>-3.0000000000000001E-3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-2E-3</v>
          </cell>
          <cell r="CV732">
            <v>0</v>
          </cell>
          <cell r="CW732">
            <v>0</v>
          </cell>
          <cell r="CX732">
            <v>-1E-3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-1E-3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-1E-3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-2E-3</v>
          </cell>
          <cell r="DV732">
            <v>0</v>
          </cell>
          <cell r="DW732">
            <v>0</v>
          </cell>
          <cell r="DX732">
            <v>-1E-3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-1E-3</v>
          </cell>
          <cell r="W733">
            <v>-2E-3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-1E-3</v>
          </cell>
          <cell r="AF733">
            <v>0</v>
          </cell>
          <cell r="AG733">
            <v>0</v>
          </cell>
          <cell r="AH733">
            <v>0</v>
          </cell>
          <cell r="AI733">
            <v>-2E-3</v>
          </cell>
          <cell r="AJ733">
            <v>-3.0000000000000001E-3</v>
          </cell>
          <cell r="AK733">
            <v>-1E-3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-1E-3</v>
          </cell>
          <cell r="AS733">
            <v>0</v>
          </cell>
          <cell r="AT733">
            <v>0</v>
          </cell>
          <cell r="AU733">
            <v>0</v>
          </cell>
          <cell r="AV733">
            <v>-3.0000000000000001E-3</v>
          </cell>
          <cell r="AW733">
            <v>-3.0000000000000001E-3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-1E-3</v>
          </cell>
          <cell r="BI733">
            <v>-2E-3</v>
          </cell>
          <cell r="BJ733">
            <v>-3.0000000000000001E-3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-1E-3</v>
          </cell>
          <cell r="BW733">
            <v>-2E-3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-1E-3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-1E-3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-1E-3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-1E-3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-1E-3</v>
          </cell>
          <cell r="DL734">
            <v>0</v>
          </cell>
          <cell r="DM734">
            <v>0</v>
          </cell>
          <cell r="DN734">
            <v>-1E-3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-2E-3</v>
          </cell>
          <cell r="R735">
            <v>-3.0000000000000001E-3</v>
          </cell>
          <cell r="S735">
            <v>-2E-3</v>
          </cell>
          <cell r="T735">
            <v>-1E-3</v>
          </cell>
          <cell r="U735">
            <v>-1E-3</v>
          </cell>
          <cell r="V735">
            <v>-1E-3</v>
          </cell>
          <cell r="W735">
            <v>-2E-3</v>
          </cell>
          <cell r="X735">
            <v>-4.0000000000000001E-3</v>
          </cell>
          <cell r="Y735">
            <v>-7.0000000000000001E-3</v>
          </cell>
          <cell r="Z735">
            <v>-5.0000000000000001E-3</v>
          </cell>
          <cell r="AA735">
            <v>-2E-3</v>
          </cell>
          <cell r="AB735">
            <v>-2E-3</v>
          </cell>
          <cell r="AC735">
            <v>-2E-3</v>
          </cell>
          <cell r="AD735">
            <v>-1E-3</v>
          </cell>
          <cell r="AE735">
            <v>-3.0000000000000001E-3</v>
          </cell>
          <cell r="AF735">
            <v>-3.0000000000000001E-3</v>
          </cell>
          <cell r="AG735">
            <v>-2E-3</v>
          </cell>
          <cell r="AH735">
            <v>-1E-3</v>
          </cell>
          <cell r="AI735">
            <v>-1E-3</v>
          </cell>
          <cell r="AJ735">
            <v>-1E-3</v>
          </cell>
          <cell r="AK735">
            <v>-6.0000000000000001E-3</v>
          </cell>
          <cell r="AL735">
            <v>-4.0000000000000001E-3</v>
          </cell>
          <cell r="AM735">
            <v>-5.0000000000000001E-3</v>
          </cell>
          <cell r="AN735">
            <v>-4.0000000000000001E-3</v>
          </cell>
          <cell r="AO735">
            <v>-1E-3</v>
          </cell>
          <cell r="AP735">
            <v>-2E-3</v>
          </cell>
          <cell r="AQ735">
            <v>-3.0000000000000001E-3</v>
          </cell>
          <cell r="AR735">
            <v>-4.0000000000000001E-3</v>
          </cell>
          <cell r="AS735">
            <v>-3.0000000000000001E-3</v>
          </cell>
          <cell r="AT735">
            <v>-2E-3</v>
          </cell>
          <cell r="AU735">
            <v>-1E-3</v>
          </cell>
          <cell r="AV735">
            <v>-1E-3</v>
          </cell>
          <cell r="AW735">
            <v>-1E-3</v>
          </cell>
          <cell r="AX735">
            <v>-6.0000000000000001E-3</v>
          </cell>
          <cell r="AY735">
            <v>-8.0000000000000002E-3</v>
          </cell>
          <cell r="AZ735">
            <v>-8.0000000000000002E-3</v>
          </cell>
          <cell r="BA735">
            <v>-5.0000000000000001E-3</v>
          </cell>
          <cell r="BB735">
            <v>-3.0000000000000001E-3</v>
          </cell>
          <cell r="BC735">
            <v>-3.0000000000000001E-3</v>
          </cell>
          <cell r="BD735">
            <v>-5.0000000000000001E-3</v>
          </cell>
          <cell r="BE735">
            <v>-4.0000000000000001E-3</v>
          </cell>
          <cell r="BF735">
            <v>-3.0000000000000001E-3</v>
          </cell>
          <cell r="BG735">
            <v>-3.0000000000000001E-3</v>
          </cell>
          <cell r="BH735">
            <v>-1E-3</v>
          </cell>
          <cell r="BI735">
            <v>-1E-3</v>
          </cell>
          <cell r="BJ735">
            <v>-1E-3</v>
          </cell>
          <cell r="BK735">
            <v>-5.0000000000000001E-3</v>
          </cell>
          <cell r="BL735">
            <v>-8.0000000000000002E-3</v>
          </cell>
          <cell r="BM735">
            <v>-7.0000000000000001E-3</v>
          </cell>
          <cell r="BN735">
            <v>-5.0000000000000001E-3</v>
          </cell>
          <cell r="BO735">
            <v>-4.0000000000000001E-3</v>
          </cell>
          <cell r="BP735">
            <v>-4.0000000000000001E-3</v>
          </cell>
          <cell r="BQ735">
            <v>-4.0000000000000001E-3</v>
          </cell>
          <cell r="BR735">
            <v>-4.0000000000000001E-3</v>
          </cell>
          <cell r="BS735">
            <v>-4.0000000000000001E-3</v>
          </cell>
          <cell r="BT735">
            <v>-3.0000000000000001E-3</v>
          </cell>
          <cell r="BU735">
            <v>-2E-3</v>
          </cell>
          <cell r="BV735">
            <v>-1E-3</v>
          </cell>
          <cell r="BW735">
            <v>-1E-3</v>
          </cell>
          <cell r="BX735">
            <v>-4.0000000000000001E-3</v>
          </cell>
          <cell r="BY735">
            <v>-8.9999999999999993E-3</v>
          </cell>
          <cell r="BZ735">
            <v>-8.0000000000000002E-3</v>
          </cell>
          <cell r="CA735">
            <v>-6.0000000000000001E-3</v>
          </cell>
          <cell r="CB735">
            <v>-4.0000000000000001E-3</v>
          </cell>
          <cell r="CC735">
            <v>-3.0000000000000001E-3</v>
          </cell>
          <cell r="CD735">
            <v>-3.0000000000000001E-3</v>
          </cell>
          <cell r="CE735">
            <v>-4.0000000000000001E-3</v>
          </cell>
          <cell r="CF735">
            <v>-3.0000000000000001E-3</v>
          </cell>
          <cell r="CG735">
            <v>-3.0000000000000001E-3</v>
          </cell>
          <cell r="CH735">
            <v>-2E-3</v>
          </cell>
          <cell r="CI735">
            <v>-1E-3</v>
          </cell>
          <cell r="CJ735">
            <v>-2E-3</v>
          </cell>
          <cell r="CK735">
            <v>-8.0000000000000002E-3</v>
          </cell>
          <cell r="CL735">
            <v>-5.0000000000000001E-3</v>
          </cell>
          <cell r="CM735">
            <v>-8.0000000000000002E-3</v>
          </cell>
          <cell r="CN735">
            <v>-8.9999999999999993E-3</v>
          </cell>
          <cell r="CO735">
            <v>-3.0000000000000001E-3</v>
          </cell>
          <cell r="CP735">
            <v>-3.0000000000000001E-3</v>
          </cell>
          <cell r="CQ735">
            <v>-3.0000000000000001E-3</v>
          </cell>
          <cell r="CR735">
            <v>-4.0000000000000001E-3</v>
          </cell>
          <cell r="CS735">
            <v>-3.0000000000000001E-3</v>
          </cell>
          <cell r="CT735">
            <v>-4.0000000000000001E-3</v>
          </cell>
          <cell r="CU735">
            <v>-2E-3</v>
          </cell>
          <cell r="CV735">
            <v>-2E-3</v>
          </cell>
          <cell r="CW735">
            <v>-6.0000000000000001E-3</v>
          </cell>
          <cell r="CX735">
            <v>-7.0000000000000001E-3</v>
          </cell>
          <cell r="CY735">
            <v>-1E-3</v>
          </cell>
          <cell r="CZ735">
            <v>-4.0000000000000001E-3</v>
          </cell>
          <cell r="DA735">
            <v>-6.0000000000000001E-3</v>
          </cell>
          <cell r="DB735">
            <v>-4.0000000000000001E-3</v>
          </cell>
          <cell r="DC735">
            <v>-2E-3</v>
          </cell>
          <cell r="DD735">
            <v>-1E-3</v>
          </cell>
          <cell r="DE735">
            <v>-3.0000000000000001E-3</v>
          </cell>
          <cell r="DF735">
            <v>-2E-3</v>
          </cell>
          <cell r="DG735">
            <v>-3.0000000000000001E-3</v>
          </cell>
          <cell r="DH735">
            <v>-2E-3</v>
          </cell>
          <cell r="DI735">
            <v>-2E-3</v>
          </cell>
          <cell r="DJ735">
            <v>-6.0000000000000001E-3</v>
          </cell>
          <cell r="DK735">
            <v>-7.0000000000000001E-3</v>
          </cell>
          <cell r="DL735">
            <v>-1E-3</v>
          </cell>
          <cell r="DM735">
            <v>-3.0000000000000001E-3</v>
          </cell>
          <cell r="DN735">
            <v>-5.0000000000000001E-3</v>
          </cell>
          <cell r="DO735">
            <v>-4.0000000000000001E-3</v>
          </cell>
          <cell r="DP735">
            <v>-1E-3</v>
          </cell>
          <cell r="DQ735">
            <v>-1E-3</v>
          </cell>
          <cell r="DR735">
            <v>-3.0000000000000001E-3</v>
          </cell>
          <cell r="DS735">
            <v>-3.0000000000000001E-3</v>
          </cell>
          <cell r="DT735">
            <v>-4.0000000000000001E-3</v>
          </cell>
          <cell r="DU735">
            <v>-2E-3</v>
          </cell>
          <cell r="DV735">
            <v>-3.0000000000000001E-3</v>
          </cell>
          <cell r="DW735">
            <v>-5.0000000000000001E-3</v>
          </cell>
          <cell r="DX735">
            <v>-5.0000000000000001E-3</v>
          </cell>
          <cell r="DY735">
            <v>-1E-3</v>
          </cell>
          <cell r="DZ735">
            <v>-2E-3</v>
          </cell>
          <cell r="EA735">
            <v>-4.0000000000000001E-3</v>
          </cell>
          <cell r="EB735">
            <v>-4.0000000000000001E-3</v>
          </cell>
          <cell r="EC735">
            <v>-2E-3</v>
          </cell>
          <cell r="ED735">
            <v>-1E-3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-4.0000000000000001E-3</v>
          </cell>
          <cell r="R736">
            <v>-5.0000000000000001E-3</v>
          </cell>
          <cell r="S736">
            <v>-2E-3</v>
          </cell>
          <cell r="T736">
            <v>-4.0000000000000001E-3</v>
          </cell>
          <cell r="U736">
            <v>-5.0000000000000001E-3</v>
          </cell>
          <cell r="V736">
            <v>-2E-3</v>
          </cell>
          <cell r="W736">
            <v>-2E-3</v>
          </cell>
          <cell r="X736">
            <v>-0.01</v>
          </cell>
          <cell r="Y736">
            <v>-0.01</v>
          </cell>
          <cell r="Z736">
            <v>-7.0000000000000001E-3</v>
          </cell>
          <cell r="AA736">
            <v>-5.0000000000000001E-3</v>
          </cell>
          <cell r="AB736">
            <v>-3.0000000000000001E-3</v>
          </cell>
          <cell r="AC736">
            <v>-3.0000000000000001E-3</v>
          </cell>
          <cell r="AD736">
            <v>-3.0000000000000001E-3</v>
          </cell>
          <cell r="AE736">
            <v>-4.0000000000000001E-3</v>
          </cell>
          <cell r="AF736">
            <v>-3.0000000000000001E-3</v>
          </cell>
          <cell r="AG736">
            <v>-3.0000000000000001E-3</v>
          </cell>
          <cell r="AH736">
            <v>-3.0000000000000001E-3</v>
          </cell>
          <cell r="AI736">
            <v>-1E-3</v>
          </cell>
          <cell r="AJ736">
            <v>-3.0000000000000001E-3</v>
          </cell>
          <cell r="AK736">
            <v>-8.0000000000000002E-3</v>
          </cell>
          <cell r="AL736">
            <v>-6.0000000000000001E-3</v>
          </cell>
          <cell r="AM736">
            <v>-5.0000000000000001E-3</v>
          </cell>
          <cell r="AN736">
            <v>-7.0000000000000001E-3</v>
          </cell>
          <cell r="AO736">
            <v>-4.0000000000000001E-3</v>
          </cell>
          <cell r="AP736">
            <v>-4.0000000000000001E-3</v>
          </cell>
          <cell r="AQ736">
            <v>-2E-3</v>
          </cell>
          <cell r="AR736">
            <v>-4.0000000000000001E-3</v>
          </cell>
          <cell r="AS736">
            <v>-3.0000000000000001E-3</v>
          </cell>
          <cell r="AT736">
            <v>-3.0000000000000001E-3</v>
          </cell>
          <cell r="AU736">
            <v>-2E-3</v>
          </cell>
          <cell r="AV736">
            <v>-1E-3</v>
          </cell>
          <cell r="AW736">
            <v>-3.0000000000000001E-3</v>
          </cell>
          <cell r="AX736">
            <v>-1.0999999999999999E-2</v>
          </cell>
          <cell r="AY736">
            <v>-6.0000000000000001E-3</v>
          </cell>
          <cell r="AZ736">
            <v>-7.0000000000000001E-3</v>
          </cell>
          <cell r="BA736">
            <v>-5.0000000000000001E-3</v>
          </cell>
          <cell r="BB736">
            <v>-4.0000000000000001E-3</v>
          </cell>
          <cell r="BC736">
            <v>-4.0000000000000001E-3</v>
          </cell>
          <cell r="BD736">
            <v>-2E-3</v>
          </cell>
          <cell r="BE736">
            <v>-5.0000000000000001E-3</v>
          </cell>
          <cell r="BF736">
            <v>-5.0000000000000001E-3</v>
          </cell>
          <cell r="BG736">
            <v>-4.0000000000000001E-3</v>
          </cell>
          <cell r="BH736">
            <v>-3.0000000000000001E-3</v>
          </cell>
          <cell r="BI736">
            <v>-1E-3</v>
          </cell>
          <cell r="BJ736">
            <v>-3.0000000000000001E-3</v>
          </cell>
          <cell r="BK736">
            <v>-0.01</v>
          </cell>
          <cell r="BL736">
            <v>-4.0000000000000001E-3</v>
          </cell>
          <cell r="BM736">
            <v>-7.0000000000000001E-3</v>
          </cell>
          <cell r="BN736">
            <v>-6.0000000000000001E-3</v>
          </cell>
          <cell r="BO736">
            <v>-6.0000000000000001E-3</v>
          </cell>
          <cell r="BP736">
            <v>-5.0000000000000001E-3</v>
          </cell>
          <cell r="BQ736">
            <v>-2E-3</v>
          </cell>
          <cell r="BR736">
            <v>-5.0000000000000001E-3</v>
          </cell>
          <cell r="BS736">
            <v>-4.0000000000000001E-3</v>
          </cell>
          <cell r="BT736">
            <v>-5.0000000000000001E-3</v>
          </cell>
          <cell r="BU736">
            <v>-3.0000000000000001E-3</v>
          </cell>
          <cell r="BV736">
            <v>-1E-3</v>
          </cell>
          <cell r="BW736">
            <v>-3.0000000000000001E-3</v>
          </cell>
          <cell r="BX736">
            <v>-8.9999999999999993E-3</v>
          </cell>
          <cell r="BY736">
            <v>-5.0000000000000001E-3</v>
          </cell>
          <cell r="BZ736">
            <v>-7.0000000000000001E-3</v>
          </cell>
          <cell r="CA736">
            <v>-7.0000000000000001E-3</v>
          </cell>
          <cell r="CB736">
            <v>-6.0000000000000001E-3</v>
          </cell>
          <cell r="CC736">
            <v>-4.0000000000000001E-3</v>
          </cell>
          <cell r="CD736">
            <v>-3.0000000000000001E-3</v>
          </cell>
          <cell r="CE736">
            <v>-3.0000000000000001E-3</v>
          </cell>
          <cell r="CF736">
            <v>-3.0000000000000001E-3</v>
          </cell>
          <cell r="CG736">
            <v>-3.0000000000000001E-3</v>
          </cell>
          <cell r="CH736">
            <v>-3.0000000000000001E-3</v>
          </cell>
          <cell r="CI736">
            <v>-4.0000000000000001E-3</v>
          </cell>
          <cell r="CJ736">
            <v>-7.0000000000000001E-3</v>
          </cell>
          <cell r="CK736">
            <v>-6.0000000000000001E-3</v>
          </cell>
          <cell r="CL736">
            <v>-1E-3</v>
          </cell>
          <cell r="CM736">
            <v>-2E-3</v>
          </cell>
          <cell r="CN736">
            <v>-4.0000000000000001E-3</v>
          </cell>
          <cell r="CO736">
            <v>-4.0000000000000001E-3</v>
          </cell>
          <cell r="CP736">
            <v>-3.0000000000000001E-3</v>
          </cell>
          <cell r="CQ736">
            <v>-2E-3</v>
          </cell>
          <cell r="CR736">
            <v>-3.0000000000000001E-3</v>
          </cell>
          <cell r="CS736">
            <v>-2E-3</v>
          </cell>
          <cell r="CT736">
            <v>-3.0000000000000001E-3</v>
          </cell>
          <cell r="CU736">
            <v>-4.0000000000000001E-3</v>
          </cell>
          <cell r="CV736">
            <v>-5.0000000000000001E-3</v>
          </cell>
          <cell r="CW736">
            <v>-6.0000000000000001E-3</v>
          </cell>
          <cell r="CX736">
            <v>-7.0000000000000001E-3</v>
          </cell>
          <cell r="CY736">
            <v>-1E-3</v>
          </cell>
          <cell r="CZ736">
            <v>-3.0000000000000001E-3</v>
          </cell>
          <cell r="DA736">
            <v>-3.0000000000000001E-3</v>
          </cell>
          <cell r="DB736">
            <v>-3.0000000000000001E-3</v>
          </cell>
          <cell r="DC736">
            <v>-2E-3</v>
          </cell>
          <cell r="DD736">
            <v>-1E-3</v>
          </cell>
          <cell r="DE736">
            <v>-3.0000000000000001E-3</v>
          </cell>
          <cell r="DF736">
            <v>-3.0000000000000001E-3</v>
          </cell>
          <cell r="DG736">
            <v>-3.0000000000000001E-3</v>
          </cell>
          <cell r="DH736">
            <v>-3.0000000000000001E-3</v>
          </cell>
          <cell r="DI736">
            <v>-4.0000000000000001E-3</v>
          </cell>
          <cell r="DJ736">
            <v>-5.0000000000000001E-3</v>
          </cell>
          <cell r="DK736">
            <v>-8.0000000000000002E-3</v>
          </cell>
          <cell r="DL736">
            <v>-2E-3</v>
          </cell>
          <cell r="DM736">
            <v>-4.0000000000000001E-3</v>
          </cell>
          <cell r="DN736">
            <v>-4.0000000000000001E-3</v>
          </cell>
          <cell r="DO736">
            <v>-2E-3</v>
          </cell>
          <cell r="DP736">
            <v>-3.0000000000000001E-3</v>
          </cell>
          <cell r="DQ736">
            <v>-1E-3</v>
          </cell>
          <cell r="DR736">
            <v>-3.0000000000000001E-3</v>
          </cell>
          <cell r="DS736">
            <v>-2E-3</v>
          </cell>
          <cell r="DT736">
            <v>-3.0000000000000001E-3</v>
          </cell>
          <cell r="DU736">
            <v>-3.0000000000000001E-3</v>
          </cell>
          <cell r="DV736">
            <v>-4.0000000000000001E-3</v>
          </cell>
          <cell r="DW736">
            <v>-6.0000000000000001E-3</v>
          </cell>
          <cell r="DX736">
            <v>-8.0000000000000002E-3</v>
          </cell>
          <cell r="DY736">
            <v>-2E-3</v>
          </cell>
          <cell r="DZ736">
            <v>-3.0000000000000001E-3</v>
          </cell>
          <cell r="EA736">
            <v>-3.0000000000000001E-3</v>
          </cell>
          <cell r="EB736">
            <v>-2E-3</v>
          </cell>
          <cell r="EC736">
            <v>-2E-3</v>
          </cell>
          <cell r="ED736">
            <v>-1E-3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-3.0000000000000001E-3</v>
          </cell>
          <cell r="S737">
            <v>-1E-3</v>
          </cell>
          <cell r="T737">
            <v>-2E-3</v>
          </cell>
          <cell r="U737">
            <v>-3.0000000000000001E-3</v>
          </cell>
          <cell r="V737">
            <v>-2E-3</v>
          </cell>
          <cell r="W737">
            <v>-2E-3</v>
          </cell>
          <cell r="X737">
            <v>-5.0000000000000001E-3</v>
          </cell>
          <cell r="Y737">
            <v>-3.0000000000000001E-3</v>
          </cell>
          <cell r="Z737">
            <v>-5.0000000000000001E-3</v>
          </cell>
          <cell r="AA737">
            <v>-5.0000000000000001E-3</v>
          </cell>
          <cell r="AB737">
            <v>-3.0000000000000001E-3</v>
          </cell>
          <cell r="AC737">
            <v>-1E-3</v>
          </cell>
          <cell r="AD737">
            <v>0</v>
          </cell>
          <cell r="AE737">
            <v>-2E-3</v>
          </cell>
          <cell r="AF737">
            <v>0</v>
          </cell>
          <cell r="AG737">
            <v>-2E-3</v>
          </cell>
          <cell r="AH737">
            <v>-1E-3</v>
          </cell>
          <cell r="AI737">
            <v>-1E-3</v>
          </cell>
          <cell r="AJ737">
            <v>-3.0000000000000001E-3</v>
          </cell>
          <cell r="AK737">
            <v>-4.0000000000000001E-3</v>
          </cell>
          <cell r="AL737">
            <v>-1E-3</v>
          </cell>
          <cell r="AM737">
            <v>-4.0000000000000001E-3</v>
          </cell>
          <cell r="AN737">
            <v>-2E-3</v>
          </cell>
          <cell r="AO737">
            <v>-3.0000000000000001E-3</v>
          </cell>
          <cell r="AP737">
            <v>-1E-3</v>
          </cell>
          <cell r="AQ737">
            <v>0</v>
          </cell>
          <cell r="AR737">
            <v>-2E-3</v>
          </cell>
          <cell r="AS737">
            <v>0</v>
          </cell>
          <cell r="AT737">
            <v>-2E-3</v>
          </cell>
          <cell r="AU737">
            <v>-2E-3</v>
          </cell>
          <cell r="AV737">
            <v>-1E-3</v>
          </cell>
          <cell r="AW737">
            <v>-4.0000000000000001E-3</v>
          </cell>
          <cell r="AX737">
            <v>-3.0000000000000001E-3</v>
          </cell>
          <cell r="AY737">
            <v>-2E-3</v>
          </cell>
          <cell r="AZ737">
            <v>-2E-3</v>
          </cell>
          <cell r="BA737">
            <v>-3.0000000000000001E-3</v>
          </cell>
          <cell r="BB737">
            <v>-1E-3</v>
          </cell>
          <cell r="BC737">
            <v>-1E-3</v>
          </cell>
          <cell r="BD737">
            <v>0</v>
          </cell>
          <cell r="BE737">
            <v>-2E-3</v>
          </cell>
          <cell r="BF737">
            <v>0</v>
          </cell>
          <cell r="BG737">
            <v>-1E-3</v>
          </cell>
          <cell r="BH737">
            <v>-2E-3</v>
          </cell>
          <cell r="BI737">
            <v>-2E-3</v>
          </cell>
          <cell r="BJ737">
            <v>-4.0000000000000001E-3</v>
          </cell>
          <cell r="BK737">
            <v>-4.0000000000000001E-3</v>
          </cell>
          <cell r="BL737">
            <v>-3.0000000000000001E-3</v>
          </cell>
          <cell r="BM737">
            <v>-3.0000000000000001E-3</v>
          </cell>
          <cell r="BN737">
            <v>-3.0000000000000001E-3</v>
          </cell>
          <cell r="BO737">
            <v>-1E-3</v>
          </cell>
          <cell r="BP737">
            <v>-1E-3</v>
          </cell>
          <cell r="BQ737">
            <v>0</v>
          </cell>
          <cell r="BR737">
            <v>-2E-3</v>
          </cell>
          <cell r="BS737">
            <v>-1E-3</v>
          </cell>
          <cell r="BT737">
            <v>-1E-3</v>
          </cell>
          <cell r="BU737">
            <v>-2E-3</v>
          </cell>
          <cell r="BV737">
            <v>-1E-3</v>
          </cell>
          <cell r="BW737">
            <v>-4.0000000000000001E-3</v>
          </cell>
          <cell r="BX737">
            <v>-4.0000000000000001E-3</v>
          </cell>
          <cell r="BY737">
            <v>-1E-3</v>
          </cell>
          <cell r="BZ737">
            <v>-3.0000000000000001E-3</v>
          </cell>
          <cell r="CA737">
            <v>-3.0000000000000001E-3</v>
          </cell>
          <cell r="CB737">
            <v>-1E-3</v>
          </cell>
          <cell r="CC737">
            <v>-1E-3</v>
          </cell>
          <cell r="CD737">
            <v>0</v>
          </cell>
          <cell r="CE737">
            <v>-3.0000000000000001E-3</v>
          </cell>
          <cell r="CF737">
            <v>-1E-3</v>
          </cell>
          <cell r="CG737">
            <v>-2E-3</v>
          </cell>
          <cell r="CH737">
            <v>-2E-3</v>
          </cell>
          <cell r="CI737">
            <v>-2E-3</v>
          </cell>
          <cell r="CJ737">
            <v>-4.0000000000000001E-3</v>
          </cell>
          <cell r="CK737">
            <v>-5.0000000000000001E-3</v>
          </cell>
          <cell r="CL737">
            <v>-3.0000000000000001E-3</v>
          </cell>
          <cell r="CM737">
            <v>-3.0000000000000001E-3</v>
          </cell>
          <cell r="CN737">
            <v>-3.0000000000000001E-3</v>
          </cell>
          <cell r="CO737">
            <v>-3.0000000000000001E-3</v>
          </cell>
          <cell r="CP737">
            <v>-2E-3</v>
          </cell>
          <cell r="CQ737">
            <v>0</v>
          </cell>
          <cell r="CR737">
            <v>-2E-3</v>
          </cell>
          <cell r="CS737">
            <v>-2E-3</v>
          </cell>
          <cell r="CT737">
            <v>-2E-3</v>
          </cell>
          <cell r="CU737">
            <v>-1E-3</v>
          </cell>
          <cell r="CV737">
            <v>-1E-3</v>
          </cell>
          <cell r="CW737">
            <v>-1E-3</v>
          </cell>
          <cell r="CX737">
            <v>-3.0000000000000001E-3</v>
          </cell>
          <cell r="CY737">
            <v>0</v>
          </cell>
          <cell r="CZ737">
            <v>-3.0000000000000001E-3</v>
          </cell>
          <cell r="DA737">
            <v>-3.0000000000000001E-3</v>
          </cell>
          <cell r="DB737">
            <v>-2E-3</v>
          </cell>
          <cell r="DC737">
            <v>-1E-3</v>
          </cell>
          <cell r="DD737">
            <v>-1E-3</v>
          </cell>
          <cell r="DE737">
            <v>-2E-3</v>
          </cell>
          <cell r="DF737">
            <v>-2E-3</v>
          </cell>
          <cell r="DG737">
            <v>-1E-3</v>
          </cell>
          <cell r="DH737">
            <v>-1E-3</v>
          </cell>
          <cell r="DI737">
            <v>-1E-3</v>
          </cell>
          <cell r="DJ737">
            <v>-1E-3</v>
          </cell>
          <cell r="DK737">
            <v>-4.0000000000000001E-3</v>
          </cell>
          <cell r="DL737">
            <v>-3.0000000000000001E-3</v>
          </cell>
          <cell r="DM737">
            <v>-3.0000000000000001E-3</v>
          </cell>
          <cell r="DN737">
            <v>-4.0000000000000001E-3</v>
          </cell>
          <cell r="DO737">
            <v>-3.0000000000000001E-3</v>
          </cell>
          <cell r="DP737">
            <v>-1E-3</v>
          </cell>
          <cell r="DQ737">
            <v>-2E-3</v>
          </cell>
          <cell r="DR737">
            <v>-2E-3</v>
          </cell>
          <cell r="DS737">
            <v>-2E-3</v>
          </cell>
          <cell r="DT737">
            <v>-1E-3</v>
          </cell>
          <cell r="DU737">
            <v>-1E-3</v>
          </cell>
          <cell r="DV737">
            <v>-1E-3</v>
          </cell>
          <cell r="DW737">
            <v>-1E-3</v>
          </cell>
          <cell r="DX737">
            <v>-5.0000000000000001E-3</v>
          </cell>
          <cell r="DY737">
            <v>-2E-3</v>
          </cell>
          <cell r="DZ737">
            <v>-4.0000000000000001E-3</v>
          </cell>
          <cell r="EA737">
            <v>-4.0000000000000001E-3</v>
          </cell>
          <cell r="EB737">
            <v>-3.0000000000000001E-3</v>
          </cell>
          <cell r="EC737">
            <v>-1E-3</v>
          </cell>
          <cell r="ED737">
            <v>-2E-3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-3.0000000000000001E-3</v>
          </cell>
          <cell r="S738">
            <v>0</v>
          </cell>
          <cell r="T738">
            <v>-4.0000000000000001E-3</v>
          </cell>
          <cell r="U738">
            <v>-3.0000000000000001E-3</v>
          </cell>
          <cell r="V738">
            <v>-4.0000000000000001E-3</v>
          </cell>
          <cell r="W738">
            <v>-2E-3</v>
          </cell>
          <cell r="X738">
            <v>-5.0000000000000001E-3</v>
          </cell>
          <cell r="Y738">
            <v>-2E-3</v>
          </cell>
          <cell r="Z738">
            <v>-2E-3</v>
          </cell>
          <cell r="AA738">
            <v>-0.01</v>
          </cell>
          <cell r="AB738">
            <v>-3.0000000000000001E-3</v>
          </cell>
          <cell r="AC738">
            <v>-1E-3</v>
          </cell>
          <cell r="AD738">
            <v>0</v>
          </cell>
          <cell r="AE738">
            <v>-2E-3</v>
          </cell>
          <cell r="AF738">
            <v>-1E-3</v>
          </cell>
          <cell r="AG738">
            <v>-2E-3</v>
          </cell>
          <cell r="AH738">
            <v>-3.0000000000000001E-3</v>
          </cell>
          <cell r="AI738">
            <v>-4.0000000000000001E-3</v>
          </cell>
          <cell r="AJ738">
            <v>-4.0000000000000001E-3</v>
          </cell>
          <cell r="AK738">
            <v>-4.0000000000000001E-3</v>
          </cell>
          <cell r="AL738">
            <v>0</v>
          </cell>
          <cell r="AM738">
            <v>-2E-3</v>
          </cell>
          <cell r="AN738">
            <v>-5.0000000000000001E-3</v>
          </cell>
          <cell r="AO738">
            <v>-1E-3</v>
          </cell>
          <cell r="AP738">
            <v>0</v>
          </cell>
          <cell r="AQ738">
            <v>0</v>
          </cell>
          <cell r="AR738">
            <v>-2E-3</v>
          </cell>
          <cell r="AS738">
            <v>0</v>
          </cell>
          <cell r="AT738">
            <v>-2E-3</v>
          </cell>
          <cell r="AU738">
            <v>-3.0000000000000001E-3</v>
          </cell>
          <cell r="AV738">
            <v>-3.0000000000000001E-3</v>
          </cell>
          <cell r="AW738">
            <v>-6.0000000000000001E-3</v>
          </cell>
          <cell r="AX738">
            <v>-4.0000000000000001E-3</v>
          </cell>
          <cell r="AY738">
            <v>-1E-3</v>
          </cell>
          <cell r="AZ738">
            <v>-2E-3</v>
          </cell>
          <cell r="BA738">
            <v>-1E-3</v>
          </cell>
          <cell r="BB738">
            <v>-1E-3</v>
          </cell>
          <cell r="BC738">
            <v>-1E-3</v>
          </cell>
          <cell r="BD738">
            <v>0</v>
          </cell>
          <cell r="BE738">
            <v>-3.0000000000000001E-3</v>
          </cell>
          <cell r="BF738">
            <v>-1E-3</v>
          </cell>
          <cell r="BG738">
            <v>-2E-3</v>
          </cell>
          <cell r="BH738">
            <v>-4.0000000000000001E-3</v>
          </cell>
          <cell r="BI738">
            <v>-3.0000000000000001E-3</v>
          </cell>
          <cell r="BJ738">
            <v>-7.0000000000000001E-3</v>
          </cell>
          <cell r="BK738">
            <v>-5.0000000000000001E-3</v>
          </cell>
          <cell r="BL738">
            <v>-2E-3</v>
          </cell>
          <cell r="BM738">
            <v>-2E-3</v>
          </cell>
          <cell r="BN738">
            <v>-3.0000000000000001E-3</v>
          </cell>
          <cell r="BO738">
            <v>-2E-3</v>
          </cell>
          <cell r="BP738">
            <v>-1E-3</v>
          </cell>
          <cell r="BQ738">
            <v>0</v>
          </cell>
          <cell r="BR738">
            <v>-3.0000000000000001E-3</v>
          </cell>
          <cell r="BS738">
            <v>-1E-3</v>
          </cell>
          <cell r="BT738">
            <v>-3.0000000000000001E-3</v>
          </cell>
          <cell r="BU738">
            <v>-4.0000000000000001E-3</v>
          </cell>
          <cell r="BV738">
            <v>-2E-3</v>
          </cell>
          <cell r="BW738">
            <v>-6.0000000000000001E-3</v>
          </cell>
          <cell r="BX738">
            <v>-6.0000000000000001E-3</v>
          </cell>
          <cell r="BY738">
            <v>-4.0000000000000001E-3</v>
          </cell>
          <cell r="BZ738">
            <v>-2E-3</v>
          </cell>
          <cell r="CA738">
            <v>-4.0000000000000001E-3</v>
          </cell>
          <cell r="CB738">
            <v>-2E-3</v>
          </cell>
          <cell r="CC738">
            <v>-1E-3</v>
          </cell>
          <cell r="CD738">
            <v>-1E-3</v>
          </cell>
          <cell r="CE738">
            <v>-3.0000000000000001E-3</v>
          </cell>
          <cell r="CF738">
            <v>-2E-3</v>
          </cell>
          <cell r="CG738">
            <v>-4.0000000000000001E-3</v>
          </cell>
          <cell r="CH738">
            <v>-3.0000000000000001E-3</v>
          </cell>
          <cell r="CI738">
            <v>-3.0000000000000001E-3</v>
          </cell>
          <cell r="CJ738">
            <v>-5.0000000000000001E-3</v>
          </cell>
          <cell r="CK738">
            <v>-6.0000000000000001E-3</v>
          </cell>
          <cell r="CL738">
            <v>-1E-3</v>
          </cell>
          <cell r="CM738">
            <v>-1E-3</v>
          </cell>
          <cell r="CN738">
            <v>-4.0000000000000001E-3</v>
          </cell>
          <cell r="CO738">
            <v>-2E-3</v>
          </cell>
          <cell r="CP738">
            <v>-3.0000000000000001E-3</v>
          </cell>
          <cell r="CQ738">
            <v>-1E-3</v>
          </cell>
          <cell r="CR738">
            <v>-4.0000000000000001E-3</v>
          </cell>
          <cell r="CS738">
            <v>-3.0000000000000001E-3</v>
          </cell>
          <cell r="CT738">
            <v>-3.0000000000000001E-3</v>
          </cell>
          <cell r="CU738">
            <v>-2E-3</v>
          </cell>
          <cell r="CV738">
            <v>-1E-3</v>
          </cell>
          <cell r="CW738">
            <v>-2E-3</v>
          </cell>
          <cell r="CX738">
            <v>-5.0000000000000001E-3</v>
          </cell>
          <cell r="CY738">
            <v>-7.0000000000000001E-3</v>
          </cell>
          <cell r="CZ738">
            <v>-8.9999999999999993E-3</v>
          </cell>
          <cell r="DA738">
            <v>-5.0000000000000001E-3</v>
          </cell>
          <cell r="DB738">
            <v>-2E-3</v>
          </cell>
          <cell r="DC738">
            <v>-3.0000000000000001E-3</v>
          </cell>
          <cell r="DD738">
            <v>-3.0000000000000001E-3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-1E-3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-1E-3</v>
          </cell>
          <cell r="BJ739">
            <v>-1E-3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-1E-3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-1E-3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-1E-3</v>
          </cell>
          <cell r="CV739">
            <v>0</v>
          </cell>
          <cell r="CW739">
            <v>-1E-3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-1E-3</v>
          </cell>
          <cell r="DJ739">
            <v>-2E-3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-1E-3</v>
          </cell>
          <cell r="DV739">
            <v>-1E-3</v>
          </cell>
          <cell r="DW739">
            <v>-3.0000000000000001E-3</v>
          </cell>
          <cell r="DX739">
            <v>-1E-3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-1E-3</v>
          </cell>
          <cell r="AC741">
            <v>0</v>
          </cell>
          <cell r="AD741">
            <v>0</v>
          </cell>
          <cell r="AE741">
            <v>-1E-3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-2E-3</v>
          </cell>
          <cell r="AL741">
            <v>-2E-3</v>
          </cell>
          <cell r="AM741">
            <v>-4.0000000000000001E-3</v>
          </cell>
          <cell r="AN741">
            <v>-3.0000000000000001E-3</v>
          </cell>
          <cell r="AO741">
            <v>-3.0000000000000001E-3</v>
          </cell>
          <cell r="AP741">
            <v>0</v>
          </cell>
          <cell r="AQ741">
            <v>0</v>
          </cell>
          <cell r="AR741">
            <v>-1E-3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-1E-3</v>
          </cell>
          <cell r="AY741">
            <v>-1E-3</v>
          </cell>
          <cell r="AZ741">
            <v>-2E-3</v>
          </cell>
          <cell r="BA741">
            <v>-3.0000000000000001E-3</v>
          </cell>
          <cell r="BB741">
            <v>-3.0000000000000001E-3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-1E-3</v>
          </cell>
          <cell r="BL741">
            <v>-1E-3</v>
          </cell>
          <cell r="BM741">
            <v>0</v>
          </cell>
          <cell r="BN741">
            <v>-2E-3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-1E-3</v>
          </cell>
          <cell r="BZ741">
            <v>-1E-3</v>
          </cell>
          <cell r="CA741">
            <v>-2E-3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-1E-3</v>
          </cell>
          <cell r="CM741">
            <v>-1E-3</v>
          </cell>
          <cell r="CN741">
            <v>-1E-3</v>
          </cell>
          <cell r="CO741">
            <v>0</v>
          </cell>
          <cell r="CP741">
            <v>0</v>
          </cell>
          <cell r="CQ741">
            <v>0</v>
          </cell>
          <cell r="CR741">
            <v>-1E-3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-2E-3</v>
          </cell>
          <cell r="CY741">
            <v>0</v>
          </cell>
          <cell r="CZ741">
            <v>-1E-3</v>
          </cell>
          <cell r="DA741">
            <v>-2E-3</v>
          </cell>
          <cell r="DB741">
            <v>-3.0000000000000001E-3</v>
          </cell>
          <cell r="DC741">
            <v>0</v>
          </cell>
          <cell r="DD741">
            <v>0</v>
          </cell>
          <cell r="DE741">
            <v>-1E-3</v>
          </cell>
          <cell r="DF741">
            <v>0</v>
          </cell>
          <cell r="DG741">
            <v>-1E-3</v>
          </cell>
          <cell r="DH741">
            <v>0</v>
          </cell>
          <cell r="DI741">
            <v>0</v>
          </cell>
          <cell r="DJ741">
            <v>0</v>
          </cell>
          <cell r="DK741">
            <v>-3.0000000000000001E-3</v>
          </cell>
          <cell r="DL741">
            <v>-1E-3</v>
          </cell>
          <cell r="DM741">
            <v>-1E-3</v>
          </cell>
          <cell r="DN741">
            <v>-2E-3</v>
          </cell>
          <cell r="DO741">
            <v>-3.0000000000000001E-3</v>
          </cell>
          <cell r="DP741">
            <v>0</v>
          </cell>
          <cell r="DQ741">
            <v>0</v>
          </cell>
          <cell r="DR741">
            <v>-1E-3</v>
          </cell>
          <cell r="DS741">
            <v>0</v>
          </cell>
          <cell r="DT741">
            <v>-1E-3</v>
          </cell>
          <cell r="DU741">
            <v>0</v>
          </cell>
          <cell r="DV741">
            <v>0</v>
          </cell>
          <cell r="DW741">
            <v>0</v>
          </cell>
          <cell r="DX741">
            <v>-3.0000000000000001E-3</v>
          </cell>
          <cell r="DY741">
            <v>-1E-3</v>
          </cell>
          <cell r="DZ741">
            <v>-2E-3</v>
          </cell>
          <cell r="EA741">
            <v>-2E-3</v>
          </cell>
          <cell r="EB741">
            <v>-2E-3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-1E-3</v>
          </cell>
          <cell r="R743">
            <v>-1E-3</v>
          </cell>
          <cell r="S743">
            <v>-1E-3</v>
          </cell>
          <cell r="T743">
            <v>-1E-3</v>
          </cell>
          <cell r="U743">
            <v>0</v>
          </cell>
          <cell r="V743">
            <v>-1E-3</v>
          </cell>
          <cell r="W743">
            <v>-1E-3</v>
          </cell>
          <cell r="X743">
            <v>0</v>
          </cell>
          <cell r="Y743">
            <v>0</v>
          </cell>
          <cell r="Z743">
            <v>-1E-3</v>
          </cell>
          <cell r="AA743">
            <v>-4.0000000000000001E-3</v>
          </cell>
          <cell r="AB743">
            <v>0</v>
          </cell>
          <cell r="AC743">
            <v>0</v>
          </cell>
          <cell r="AD743">
            <v>-1E-3</v>
          </cell>
          <cell r="AE743">
            <v>-1E-3</v>
          </cell>
          <cell r="AF743">
            <v>-1E-3</v>
          </cell>
          <cell r="AG743">
            <v>-1E-3</v>
          </cell>
          <cell r="AH743">
            <v>0</v>
          </cell>
          <cell r="AI743">
            <v>-1E-3</v>
          </cell>
          <cell r="AJ743">
            <v>0</v>
          </cell>
          <cell r="AK743">
            <v>-2E-3</v>
          </cell>
          <cell r="AL743">
            <v>-2E-3</v>
          </cell>
          <cell r="AM743">
            <v>-2E-3</v>
          </cell>
          <cell r="AN743">
            <v>-2E-3</v>
          </cell>
          <cell r="AO743">
            <v>0</v>
          </cell>
          <cell r="AP743">
            <v>-1E-3</v>
          </cell>
          <cell r="AQ743">
            <v>-1E-3</v>
          </cell>
          <cell r="AR743">
            <v>-1E-3</v>
          </cell>
          <cell r="AS743">
            <v>-1E-3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-4.0000000000000001E-3</v>
          </cell>
          <cell r="AY743">
            <v>-2E-3</v>
          </cell>
          <cell r="AZ743">
            <v>-4.0000000000000001E-3</v>
          </cell>
          <cell r="BA743">
            <v>-2E-3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-2E-3</v>
          </cell>
          <cell r="BM743">
            <v>-1E-3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-1E-3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-2E-3</v>
          </cell>
          <cell r="BY743">
            <v>-3.0000000000000001E-3</v>
          </cell>
          <cell r="BZ743">
            <v>-2E-3</v>
          </cell>
          <cell r="CA743">
            <v>-1E-3</v>
          </cell>
          <cell r="CB743">
            <v>0</v>
          </cell>
          <cell r="CC743">
            <v>0</v>
          </cell>
          <cell r="CD743">
            <v>0</v>
          </cell>
          <cell r="CE743">
            <v>-1E-3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-2E-3</v>
          </cell>
          <cell r="CL743">
            <v>-2E-3</v>
          </cell>
          <cell r="CM743">
            <v>-2E-3</v>
          </cell>
          <cell r="CN743">
            <v>-1E-3</v>
          </cell>
          <cell r="CO743">
            <v>0</v>
          </cell>
          <cell r="CP743">
            <v>0</v>
          </cell>
          <cell r="CQ743">
            <v>0</v>
          </cell>
          <cell r="CR743">
            <v>-1E-3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-3.0000000000000001E-3</v>
          </cell>
          <cell r="CY743">
            <v>-3.0000000000000001E-3</v>
          </cell>
          <cell r="CZ743">
            <v>-3.0000000000000001E-3</v>
          </cell>
          <cell r="DA743">
            <v>-2E-3</v>
          </cell>
          <cell r="DB743">
            <v>0</v>
          </cell>
          <cell r="DC743">
            <v>0</v>
          </cell>
          <cell r="DD743">
            <v>0</v>
          </cell>
          <cell r="DE743">
            <v>-1E-3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-2E-3</v>
          </cell>
          <cell r="DL743">
            <v>-1E-3</v>
          </cell>
          <cell r="DM743">
            <v>-2E-3</v>
          </cell>
          <cell r="DN743">
            <v>-1E-3</v>
          </cell>
          <cell r="DO743">
            <v>0</v>
          </cell>
          <cell r="DP743">
            <v>0</v>
          </cell>
          <cell r="DQ743">
            <v>0</v>
          </cell>
          <cell r="DR743">
            <v>-1E-3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-2E-3</v>
          </cell>
          <cell r="DY743">
            <v>-1E-3</v>
          </cell>
          <cell r="DZ743">
            <v>-2E-3</v>
          </cell>
          <cell r="EA743">
            <v>-1E-3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-1E-3</v>
          </cell>
          <cell r="S746">
            <v>0</v>
          </cell>
          <cell r="T746">
            <v>-3.0000000000000001E-3</v>
          </cell>
          <cell r="U746">
            <v>0</v>
          </cell>
          <cell r="V746">
            <v>-2E-3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-1E-3</v>
          </cell>
          <cell r="AB746">
            <v>-1E-3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-1E-3</v>
          </cell>
          <cell r="AL746">
            <v>0</v>
          </cell>
          <cell r="AM746">
            <v>0</v>
          </cell>
          <cell r="AN746">
            <v>0</v>
          </cell>
          <cell r="AO746">
            <v>-1E-3</v>
          </cell>
          <cell r="AP746">
            <v>-2E-3</v>
          </cell>
          <cell r="AQ746">
            <v>0</v>
          </cell>
          <cell r="AR746">
            <v>-1E-3</v>
          </cell>
          <cell r="AS746">
            <v>0</v>
          </cell>
          <cell r="AT746">
            <v>0</v>
          </cell>
          <cell r="AU746">
            <v>-1E-3</v>
          </cell>
          <cell r="AV746">
            <v>0</v>
          </cell>
          <cell r="AW746">
            <v>0</v>
          </cell>
          <cell r="AX746">
            <v>-2E-3</v>
          </cell>
          <cell r="AY746">
            <v>-1E-3</v>
          </cell>
          <cell r="AZ746">
            <v>-1E-3</v>
          </cell>
          <cell r="BA746">
            <v>-3.0000000000000001E-3</v>
          </cell>
          <cell r="BB746">
            <v>-2E-3</v>
          </cell>
          <cell r="BC746">
            <v>0</v>
          </cell>
          <cell r="BD746">
            <v>0</v>
          </cell>
          <cell r="BE746">
            <v>-1E-3</v>
          </cell>
          <cell r="BF746">
            <v>0</v>
          </cell>
          <cell r="BG746">
            <v>0</v>
          </cell>
          <cell r="BH746">
            <v>-1E-3</v>
          </cell>
          <cell r="BI746">
            <v>0</v>
          </cell>
          <cell r="BJ746">
            <v>0</v>
          </cell>
          <cell r="BK746">
            <v>-2E-3</v>
          </cell>
          <cell r="BL746">
            <v>0</v>
          </cell>
          <cell r="BM746">
            <v>-4.0000000000000001E-3</v>
          </cell>
          <cell r="BN746">
            <v>-5.0000000000000001E-3</v>
          </cell>
          <cell r="BO746">
            <v>-1E-3</v>
          </cell>
          <cell r="BP746">
            <v>0</v>
          </cell>
          <cell r="BQ746">
            <v>0</v>
          </cell>
          <cell r="BR746">
            <v>-1E-3</v>
          </cell>
          <cell r="BS746">
            <v>0</v>
          </cell>
          <cell r="BT746">
            <v>0</v>
          </cell>
          <cell r="BU746">
            <v>0</v>
          </cell>
          <cell r="BV746">
            <v>-2E-3</v>
          </cell>
          <cell r="BW746">
            <v>0</v>
          </cell>
          <cell r="BX746">
            <v>-1E-3</v>
          </cell>
          <cell r="BY746">
            <v>0</v>
          </cell>
          <cell r="BZ746">
            <v>-4.0000000000000001E-3</v>
          </cell>
          <cell r="CA746">
            <v>-5.0000000000000001E-3</v>
          </cell>
          <cell r="CB746">
            <v>-2E-3</v>
          </cell>
          <cell r="CC746">
            <v>0</v>
          </cell>
          <cell r="CD746">
            <v>0</v>
          </cell>
          <cell r="CE746">
            <v>-1E-3</v>
          </cell>
          <cell r="CF746">
            <v>0</v>
          </cell>
          <cell r="CG746">
            <v>-1E-3</v>
          </cell>
          <cell r="CH746">
            <v>0</v>
          </cell>
          <cell r="CI746">
            <v>0</v>
          </cell>
          <cell r="CJ746">
            <v>0</v>
          </cell>
          <cell r="CK746">
            <v>-2E-3</v>
          </cell>
          <cell r="CL746">
            <v>0</v>
          </cell>
          <cell r="CM746">
            <v>-2E-3</v>
          </cell>
          <cell r="CN746">
            <v>-2E-3</v>
          </cell>
          <cell r="CO746">
            <v>-1E-3</v>
          </cell>
          <cell r="CP746">
            <v>0</v>
          </cell>
          <cell r="CQ746">
            <v>0</v>
          </cell>
          <cell r="CR746">
            <v>-1E-3</v>
          </cell>
          <cell r="CS746">
            <v>-1E-3</v>
          </cell>
          <cell r="CT746">
            <v>-1E-3</v>
          </cell>
          <cell r="CU746">
            <v>-1E-3</v>
          </cell>
          <cell r="CV746">
            <v>0</v>
          </cell>
          <cell r="CW746">
            <v>0</v>
          </cell>
          <cell r="CX746">
            <v>-1E-3</v>
          </cell>
          <cell r="CY746">
            <v>0</v>
          </cell>
          <cell r="CZ746">
            <v>0</v>
          </cell>
          <cell r="DA746">
            <v>-1E-3</v>
          </cell>
          <cell r="DB746">
            <v>-2E-3</v>
          </cell>
          <cell r="DC746">
            <v>-1E-3</v>
          </cell>
          <cell r="DD746">
            <v>-1E-3</v>
          </cell>
          <cell r="DE746">
            <v>-1E-3</v>
          </cell>
          <cell r="DF746">
            <v>-1E-3</v>
          </cell>
          <cell r="DG746">
            <v>-2E-3</v>
          </cell>
          <cell r="DH746">
            <v>0</v>
          </cell>
          <cell r="DI746">
            <v>0</v>
          </cell>
          <cell r="DJ746">
            <v>0</v>
          </cell>
          <cell r="DK746">
            <v>-2E-3</v>
          </cell>
          <cell r="DL746">
            <v>0</v>
          </cell>
          <cell r="DM746">
            <v>-2E-3</v>
          </cell>
          <cell r="DN746">
            <v>-1E-3</v>
          </cell>
          <cell r="DO746">
            <v>-1E-3</v>
          </cell>
          <cell r="DP746">
            <v>-1E-3</v>
          </cell>
          <cell r="DQ746">
            <v>0</v>
          </cell>
          <cell r="DR746">
            <v>-1E-3</v>
          </cell>
          <cell r="DS746">
            <v>-1E-3</v>
          </cell>
          <cell r="DT746">
            <v>-2E-3</v>
          </cell>
          <cell r="DU746">
            <v>0</v>
          </cell>
          <cell r="DV746">
            <v>0</v>
          </cell>
          <cell r="DW746">
            <v>0</v>
          </cell>
          <cell r="DX746">
            <v>-1E-3</v>
          </cell>
          <cell r="DY746">
            <v>0</v>
          </cell>
          <cell r="DZ746">
            <v>-1E-3</v>
          </cell>
          <cell r="EA746">
            <v>-3.0000000000000001E-3</v>
          </cell>
          <cell r="EB746">
            <v>-2E-3</v>
          </cell>
          <cell r="EC746">
            <v>-2E-3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-1E-3</v>
          </cell>
          <cell r="R747">
            <v>-1E-3</v>
          </cell>
          <cell r="S747">
            <v>-1E-3</v>
          </cell>
          <cell r="T747">
            <v>-1E-3</v>
          </cell>
          <cell r="U747">
            <v>0</v>
          </cell>
          <cell r="V747">
            <v>0</v>
          </cell>
          <cell r="W747">
            <v>0</v>
          </cell>
          <cell r="X747">
            <v>-1E-3</v>
          </cell>
          <cell r="Y747">
            <v>-1E-3</v>
          </cell>
          <cell r="Z747">
            <v>-1E-3</v>
          </cell>
          <cell r="AA747">
            <v>-2E-3</v>
          </cell>
          <cell r="AB747">
            <v>-1E-3</v>
          </cell>
          <cell r="AC747">
            <v>-1E-3</v>
          </cell>
          <cell r="AD747">
            <v>0</v>
          </cell>
          <cell r="AE747">
            <v>-1E-3</v>
          </cell>
          <cell r="AF747">
            <v>-1E-3</v>
          </cell>
          <cell r="AG747">
            <v>-1E-3</v>
          </cell>
          <cell r="AH747">
            <v>-1E-3</v>
          </cell>
          <cell r="AI747">
            <v>0</v>
          </cell>
          <cell r="AJ747">
            <v>0</v>
          </cell>
          <cell r="AK747">
            <v>-2E-3</v>
          </cell>
          <cell r="AL747">
            <v>-1E-3</v>
          </cell>
          <cell r="AM747">
            <v>-2E-3</v>
          </cell>
          <cell r="AN747">
            <v>-3.0000000000000001E-3</v>
          </cell>
          <cell r="AO747">
            <v>-2E-3</v>
          </cell>
          <cell r="AP747">
            <v>-1E-3</v>
          </cell>
          <cell r="AQ747">
            <v>-1E-3</v>
          </cell>
          <cell r="AR747">
            <v>-1E-3</v>
          </cell>
          <cell r="AS747">
            <v>-2E-3</v>
          </cell>
          <cell r="AT747">
            <v>-2E-3</v>
          </cell>
          <cell r="AU747">
            <v>-1E-3</v>
          </cell>
          <cell r="AV747">
            <v>0</v>
          </cell>
          <cell r="AW747">
            <v>0</v>
          </cell>
          <cell r="AX747">
            <v>-2E-3</v>
          </cell>
          <cell r="AY747">
            <v>-2E-3</v>
          </cell>
          <cell r="AZ747">
            <v>-4.0000000000000001E-3</v>
          </cell>
          <cell r="BA747">
            <v>-3.0000000000000001E-3</v>
          </cell>
          <cell r="BB747">
            <v>-1E-3</v>
          </cell>
          <cell r="BC747">
            <v>0</v>
          </cell>
          <cell r="BD747">
            <v>0</v>
          </cell>
          <cell r="BE747">
            <v>-1E-3</v>
          </cell>
          <cell r="BF747">
            <v>0</v>
          </cell>
          <cell r="BG747">
            <v>0</v>
          </cell>
          <cell r="BH747">
            <v>-1E-3</v>
          </cell>
          <cell r="BI747">
            <v>0</v>
          </cell>
          <cell r="BJ747">
            <v>0</v>
          </cell>
          <cell r="BK747">
            <v>-5.0000000000000001E-3</v>
          </cell>
          <cell r="BL747">
            <v>-3.0000000000000001E-3</v>
          </cell>
          <cell r="BM747">
            <v>-4.0000000000000001E-3</v>
          </cell>
          <cell r="BN747">
            <v>-3.0000000000000001E-3</v>
          </cell>
          <cell r="BO747">
            <v>0</v>
          </cell>
          <cell r="BP747">
            <v>0</v>
          </cell>
          <cell r="BQ747">
            <v>0</v>
          </cell>
          <cell r="BR747">
            <v>-1E-3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-4.0000000000000001E-3</v>
          </cell>
          <cell r="BY747">
            <v>-3.0000000000000001E-3</v>
          </cell>
          <cell r="BZ747">
            <v>-3.0000000000000001E-3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-1E-3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-4.0000000000000001E-3</v>
          </cell>
          <cell r="CL747">
            <v>-3.0000000000000001E-3</v>
          </cell>
          <cell r="CM747">
            <v>-4.0000000000000001E-3</v>
          </cell>
          <cell r="CN747">
            <v>-1E-3</v>
          </cell>
          <cell r="CO747">
            <v>0</v>
          </cell>
          <cell r="CP747">
            <v>-1E-3</v>
          </cell>
          <cell r="CQ747">
            <v>-1E-3</v>
          </cell>
          <cell r="CR747">
            <v>-1E-3</v>
          </cell>
          <cell r="CS747">
            <v>0</v>
          </cell>
          <cell r="CT747">
            <v>0</v>
          </cell>
          <cell r="CU747">
            <v>-1E-3</v>
          </cell>
          <cell r="CV747">
            <v>0</v>
          </cell>
          <cell r="CW747">
            <v>0</v>
          </cell>
          <cell r="CX747">
            <v>-3.0000000000000001E-3</v>
          </cell>
          <cell r="CY747">
            <v>-3.0000000000000001E-3</v>
          </cell>
          <cell r="CZ747">
            <v>-4.0000000000000001E-3</v>
          </cell>
          <cell r="DA747">
            <v>-3.0000000000000001E-3</v>
          </cell>
          <cell r="DB747">
            <v>-1E-3</v>
          </cell>
          <cell r="DC747">
            <v>-1E-3</v>
          </cell>
          <cell r="DD747">
            <v>-1E-3</v>
          </cell>
          <cell r="DE747">
            <v>-1E-3</v>
          </cell>
          <cell r="DF747">
            <v>0</v>
          </cell>
          <cell r="DG747">
            <v>-1E-3</v>
          </cell>
          <cell r="DH747">
            <v>0</v>
          </cell>
          <cell r="DI747">
            <v>0</v>
          </cell>
          <cell r="DJ747">
            <v>0</v>
          </cell>
          <cell r="DK747">
            <v>-1E-3</v>
          </cell>
          <cell r="DL747">
            <v>-1E-3</v>
          </cell>
          <cell r="DM747">
            <v>-3.0000000000000001E-3</v>
          </cell>
          <cell r="DN747">
            <v>-1E-3</v>
          </cell>
          <cell r="DO747">
            <v>-1E-3</v>
          </cell>
          <cell r="DP747">
            <v>0</v>
          </cell>
          <cell r="DQ747">
            <v>0</v>
          </cell>
          <cell r="DR747">
            <v>-1E-3</v>
          </cell>
          <cell r="DS747">
            <v>-1E-3</v>
          </cell>
          <cell r="DT747">
            <v>0</v>
          </cell>
          <cell r="DU747">
            <v>-1E-3</v>
          </cell>
          <cell r="DV747">
            <v>0</v>
          </cell>
          <cell r="DW747">
            <v>0</v>
          </cell>
          <cell r="DX747">
            <v>-5.0000000000000001E-3</v>
          </cell>
          <cell r="DY747">
            <v>-1E-3</v>
          </cell>
          <cell r="DZ747">
            <v>-2E-3</v>
          </cell>
          <cell r="EA747">
            <v>-1E-3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-1E-3</v>
          </cell>
          <cell r="R748">
            <v>-2E-3</v>
          </cell>
          <cell r="S748">
            <v>0</v>
          </cell>
          <cell r="T748">
            <v>-1E-3</v>
          </cell>
          <cell r="U748">
            <v>-1E-3</v>
          </cell>
          <cell r="V748">
            <v>0</v>
          </cell>
          <cell r="W748">
            <v>0</v>
          </cell>
          <cell r="X748">
            <v>-4.0000000000000001E-3</v>
          </cell>
          <cell r="Y748">
            <v>-2E-3</v>
          </cell>
          <cell r="Z748">
            <v>-1.2E-2</v>
          </cell>
          <cell r="AA748">
            <v>-3.0000000000000001E-3</v>
          </cell>
          <cell r="AB748">
            <v>-5.0000000000000001E-3</v>
          </cell>
          <cell r="AC748">
            <v>-1E-3</v>
          </cell>
          <cell r="AD748">
            <v>-1E-3</v>
          </cell>
          <cell r="AE748">
            <v>-2E-3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-1.2999999999999999E-2</v>
          </cell>
          <cell r="AM748">
            <v>-5.0000000000000001E-3</v>
          </cell>
          <cell r="AN748">
            <v>0</v>
          </cell>
          <cell r="AO748">
            <v>-1.0999999999999999E-2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-1E-3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-1E-3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-8.0000000000000002E-3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-2E-3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-2E-3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-1E-3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-1E-3</v>
          </cell>
          <cell r="DY748">
            <v>0</v>
          </cell>
          <cell r="DZ748">
            <v>-1E-3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-9.5295172305442932E-6</v>
          </cell>
          <cell r="S761">
            <v>0</v>
          </cell>
          <cell r="T761">
            <v>0</v>
          </cell>
          <cell r="U761">
            <v>0</v>
          </cell>
          <cell r="V761">
            <v>-4.258420734926105E-7</v>
          </cell>
          <cell r="W761">
            <v>0</v>
          </cell>
          <cell r="X761">
            <v>0</v>
          </cell>
          <cell r="Y761">
            <v>-8.6543302650177178E-5</v>
          </cell>
          <cell r="Z761">
            <v>0</v>
          </cell>
          <cell r="AA761">
            <v>-2.608853815938561E-5</v>
          </cell>
          <cell r="AB761">
            <v>0</v>
          </cell>
          <cell r="AC761">
            <v>0</v>
          </cell>
          <cell r="AD761">
            <v>0</v>
          </cell>
          <cell r="AE761">
            <v>-2.1502659794392365E-6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-2.6233244949491752E-5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-1.7165892947701433E-5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-2.0211454599766698E-4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-7.2371129098414144E-6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-8.8051540403977224E-5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-2.445349119611917E-5</v>
          </cell>
          <cell r="CF761">
            <v>0</v>
          </cell>
          <cell r="CG761">
            <v>0</v>
          </cell>
          <cell r="CH761">
            <v>0</v>
          </cell>
          <cell r="CI761">
            <v>-1.6974252244666976E-4</v>
          </cell>
          <cell r="CJ761">
            <v>0</v>
          </cell>
          <cell r="CK761">
            <v>-1.8772814253609216E-5</v>
          </cell>
          <cell r="CL761">
            <v>0</v>
          </cell>
          <cell r="CM761">
            <v>0</v>
          </cell>
          <cell r="CN761">
            <v>0</v>
          </cell>
          <cell r="CO761">
            <v>-1.0627476376662282E-4</v>
          </cell>
          <cell r="CP761">
            <v>0</v>
          </cell>
          <cell r="CQ761">
            <v>0</v>
          </cell>
          <cell r="CR761">
            <v>-1.1675184723941578E-4</v>
          </cell>
          <cell r="CS761">
            <v>0</v>
          </cell>
          <cell r="CT761">
            <v>0</v>
          </cell>
          <cell r="CU761">
            <v>-1.0775830889536708E-4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-1.2669005376343412E-3</v>
          </cell>
          <cell r="DC761">
            <v>0</v>
          </cell>
          <cell r="DD761">
            <v>0</v>
          </cell>
          <cell r="DE761">
            <v>-2.1625865389052201E-4</v>
          </cell>
          <cell r="DF761">
            <v>-4.2676652275441818E-4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-1.1294948372615465E-3</v>
          </cell>
          <cell r="DL761">
            <v>0</v>
          </cell>
          <cell r="DM761">
            <v>0</v>
          </cell>
          <cell r="DN761">
            <v>0</v>
          </cell>
          <cell r="DO761">
            <v>-1.0264452047354933E-3</v>
          </cell>
          <cell r="DP761">
            <v>0</v>
          </cell>
          <cell r="DQ761">
            <v>0</v>
          </cell>
          <cell r="DR761">
            <v>-1.4625111272542624E-4</v>
          </cell>
          <cell r="DS761">
            <v>0</v>
          </cell>
          <cell r="DT761">
            <v>0</v>
          </cell>
          <cell r="DU761">
            <v>-1.0820969547626902E-3</v>
          </cell>
          <cell r="DV761">
            <v>0</v>
          </cell>
          <cell r="DW761">
            <v>0</v>
          </cell>
          <cell r="DX761">
            <v>-1.1057719837254121E-4</v>
          </cell>
          <cell r="DY761">
            <v>-4.4492610242202746E-4</v>
          </cell>
          <cell r="DZ761">
            <v>0</v>
          </cell>
          <cell r="EA761">
            <v>0</v>
          </cell>
          <cell r="EB761">
            <v>0</v>
          </cell>
          <cell r="EC761">
            <v>-9.088751402919204E-5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-2.0197531026777682E-5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-1.7151228977108079E-4</v>
          </cell>
          <cell r="Z762">
            <v>0</v>
          </cell>
          <cell r="AA762">
            <v>-6.8507261395955865E-5</v>
          </cell>
          <cell r="AB762">
            <v>0</v>
          </cell>
          <cell r="AC762">
            <v>0</v>
          </cell>
          <cell r="AD762">
            <v>0</v>
          </cell>
          <cell r="AE762">
            <v>-3.7271971767283141E-6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-4.547180555553032E-5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-3.3118783222096937E-5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-3.8994696374416993E-4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-2.0012208757802519E-5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-2.4348187321937553E-4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-4.9664416946926249E-5</v>
          </cell>
          <cell r="CF762">
            <v>0</v>
          </cell>
          <cell r="CG762">
            <v>0</v>
          </cell>
          <cell r="CH762">
            <v>0</v>
          </cell>
          <cell r="CI762">
            <v>-3.4530105056984617E-4</v>
          </cell>
          <cell r="CJ762">
            <v>0</v>
          </cell>
          <cell r="CK762">
            <v>-5.3780192307673058E-5</v>
          </cell>
          <cell r="CL762">
            <v>0</v>
          </cell>
          <cell r="CM762">
            <v>0</v>
          </cell>
          <cell r="CN762">
            <v>0</v>
          </cell>
          <cell r="CO762">
            <v>-2.0015288116898011E-4</v>
          </cell>
          <cell r="CP762">
            <v>0</v>
          </cell>
          <cell r="CQ762">
            <v>0</v>
          </cell>
          <cell r="CR762">
            <v>-1.561722061234061E-4</v>
          </cell>
          <cell r="CS762">
            <v>0</v>
          </cell>
          <cell r="CT762">
            <v>0</v>
          </cell>
          <cell r="CU762">
            <v>-2.1865779225260784E-4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-1.6201439895230374E-3</v>
          </cell>
          <cell r="DC762">
            <v>0</v>
          </cell>
          <cell r="DD762">
            <v>0</v>
          </cell>
          <cell r="DE762">
            <v>-2.5779653623692056E-4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-3.1365245242165884E-3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-6.5540905924366122E-4</v>
          </cell>
          <cell r="DS762">
            <v>0</v>
          </cell>
          <cell r="DT762">
            <v>0</v>
          </cell>
          <cell r="DU762">
            <v>-3.557749965536261E-3</v>
          </cell>
          <cell r="DV762">
            <v>0</v>
          </cell>
          <cell r="DW762">
            <v>0</v>
          </cell>
          <cell r="DX762">
            <v>-1.1756913105413491E-3</v>
          </cell>
          <cell r="DY762">
            <v>-5.0904948993624188E-5</v>
          </cell>
          <cell r="DZ762">
            <v>0</v>
          </cell>
          <cell r="EA762">
            <v>0</v>
          </cell>
          <cell r="EB762">
            <v>-4.4531937551695044E-4</v>
          </cell>
          <cell r="EC762">
            <v>-2.609345477208036E-3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-7.6897929062735848E-6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-9.0541110025044169E-5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-2.3355401042424173E-5</v>
          </cell>
          <cell r="AS769">
            <v>0</v>
          </cell>
          <cell r="AT769">
            <v>0</v>
          </cell>
          <cell r="AU769">
            <v>-2.8838166612421556E-5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-2.4615284566092965E-4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-1.4877103227228794E-5</v>
          </cell>
          <cell r="CF769">
            <v>0</v>
          </cell>
          <cell r="CG769">
            <v>0</v>
          </cell>
          <cell r="CH769">
            <v>0</v>
          </cell>
          <cell r="CI769">
            <v>-1.2011265432110285E-4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-5.940774682305916E-5</v>
          </cell>
          <cell r="CP769">
            <v>0</v>
          </cell>
          <cell r="CQ769">
            <v>0</v>
          </cell>
          <cell r="CR769">
            <v>-2.314511784506923E-5</v>
          </cell>
          <cell r="CS769">
            <v>0</v>
          </cell>
          <cell r="CT769">
            <v>0</v>
          </cell>
          <cell r="CU769">
            <v>-2.7251509720860323E-4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-1.6208601079281681E-4</v>
          </cell>
          <cell r="DF769">
            <v>-5.2169802867391146E-4</v>
          </cell>
          <cell r="DG769">
            <v>-7.0127505711892191E-4</v>
          </cell>
          <cell r="DH769">
            <v>0</v>
          </cell>
          <cell r="DI769">
            <v>0</v>
          </cell>
          <cell r="DJ769">
            <v>0</v>
          </cell>
          <cell r="DK769">
            <v>-7.7843511503927765E-4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-5.692266961865311E-5</v>
          </cell>
          <cell r="DS769">
            <v>0</v>
          </cell>
          <cell r="DT769">
            <v>0</v>
          </cell>
          <cell r="DU769">
            <v>-6.7021852937981796E-4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A773" t="str">
            <v>Integration Charge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-8.2643785229884088</v>
          </cell>
          <cell r="S779">
            <v>0</v>
          </cell>
          <cell r="T779">
            <v>0</v>
          </cell>
          <cell r="U779">
            <v>0</v>
          </cell>
          <cell r="V779">
            <v>-3.0354022997926222E-2</v>
          </cell>
          <cell r="W779">
            <v>0</v>
          </cell>
          <cell r="X779">
            <v>0</v>
          </cell>
          <cell r="Y779">
            <v>-6.3744335000010324</v>
          </cell>
          <cell r="Z779">
            <v>0</v>
          </cell>
          <cell r="AA779">
            <v>-1.8595910000003641</v>
          </cell>
          <cell r="AB779">
            <v>0</v>
          </cell>
          <cell r="AC779">
            <v>0</v>
          </cell>
          <cell r="AD779">
            <v>0</v>
          </cell>
          <cell r="AE779">
            <v>-1.8699056999757886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-1.8699057000012544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-14.8869489999488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-14.886948999999731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-6.2763137999572791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-6.2763137999972969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-21.265147200028878</v>
          </cell>
          <cell r="CF779">
            <v>0</v>
          </cell>
          <cell r="CG779">
            <v>0</v>
          </cell>
          <cell r="CH779">
            <v>0</v>
          </cell>
          <cell r="CI779">
            <v>-12.099247000001924</v>
          </cell>
          <cell r="CJ779">
            <v>0</v>
          </cell>
          <cell r="CK779">
            <v>-1.3381262000002607</v>
          </cell>
          <cell r="CL779">
            <v>0</v>
          </cell>
          <cell r="CM779">
            <v>0</v>
          </cell>
          <cell r="CN779">
            <v>0</v>
          </cell>
          <cell r="CO779">
            <v>-7.8277739999975893</v>
          </cell>
          <cell r="CP779">
            <v>0</v>
          </cell>
          <cell r="CQ779">
            <v>0</v>
          </cell>
          <cell r="CR779">
            <v>-101.25187199993525</v>
          </cell>
          <cell r="CS779">
            <v>0</v>
          </cell>
          <cell r="CT779">
            <v>0</v>
          </cell>
          <cell r="CU779">
            <v>-7.9370459999990999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-93.314826000001631</v>
          </cell>
          <cell r="DC779">
            <v>0</v>
          </cell>
          <cell r="DD779">
            <v>0</v>
          </cell>
          <cell r="DE779">
            <v>-187.54815500002587</v>
          </cell>
          <cell r="DF779">
            <v>-31.433915000001434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-80.510392000000138</v>
          </cell>
          <cell r="DL779">
            <v>0</v>
          </cell>
          <cell r="DM779">
            <v>0</v>
          </cell>
          <cell r="DN779">
            <v>0</v>
          </cell>
          <cell r="DO779">
            <v>-75.603848000002472</v>
          </cell>
          <cell r="DP779">
            <v>0</v>
          </cell>
          <cell r="DQ779">
            <v>0</v>
          </cell>
          <cell r="DR779">
            <v>-126.83481500000926</v>
          </cell>
          <cell r="DS779">
            <v>0</v>
          </cell>
          <cell r="DT779">
            <v>0</v>
          </cell>
          <cell r="DU779">
            <v>-79.702933299999131</v>
          </cell>
          <cell r="DV779">
            <v>0</v>
          </cell>
          <cell r="DW779">
            <v>0</v>
          </cell>
          <cell r="DX779">
            <v>-7.8819426999980351</v>
          </cell>
          <cell r="DY779">
            <v>-32.771476999998413</v>
          </cell>
          <cell r="DZ779">
            <v>0</v>
          </cell>
          <cell r="EA779">
            <v>0</v>
          </cell>
          <cell r="EB779">
            <v>0</v>
          </cell>
          <cell r="EC779">
            <v>-6.4784619999991264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-6.9002845000068191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-4.9766005999990739</v>
          </cell>
          <cell r="Z780">
            <v>0</v>
          </cell>
          <cell r="AA780">
            <v>-1.9236839000004693</v>
          </cell>
          <cell r="AB780">
            <v>0</v>
          </cell>
          <cell r="AC780">
            <v>0</v>
          </cell>
          <cell r="AD780">
            <v>0</v>
          </cell>
          <cell r="AE780">
            <v>-1.2768483000108972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-1.2768482999999833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-11.314701099996455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-11.314701100000093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-6.8369710000115447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-6.8369710000006307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-17.013837300008163</v>
          </cell>
          <cell r="CF780">
            <v>0</v>
          </cell>
          <cell r="CG780">
            <v>0</v>
          </cell>
          <cell r="CH780">
            <v>0</v>
          </cell>
          <cell r="CI780">
            <v>-9.6960534999998345</v>
          </cell>
          <cell r="CJ780">
            <v>0</v>
          </cell>
          <cell r="CK780">
            <v>-1.510147799999686</v>
          </cell>
          <cell r="CL780">
            <v>0</v>
          </cell>
          <cell r="CM780">
            <v>0</v>
          </cell>
          <cell r="CN780">
            <v>0</v>
          </cell>
          <cell r="CO780">
            <v>-5.8076359999995475</v>
          </cell>
          <cell r="CP780">
            <v>0</v>
          </cell>
          <cell r="CQ780">
            <v>0</v>
          </cell>
          <cell r="CR780">
            <v>-53.35467250001966</v>
          </cell>
          <cell r="CS780">
            <v>0</v>
          </cell>
          <cell r="CT780">
            <v>0</v>
          </cell>
          <cell r="CU780">
            <v>-6.3445745000008174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-47.010097999998834</v>
          </cell>
          <cell r="DC780">
            <v>0</v>
          </cell>
          <cell r="DD780">
            <v>0</v>
          </cell>
          <cell r="DE780">
            <v>-88.073608639999293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-88.073608640001112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-223.9139510000241</v>
          </cell>
          <cell r="DS780">
            <v>0</v>
          </cell>
          <cell r="DT780">
            <v>0</v>
          </cell>
          <cell r="DU780">
            <v>-103.23167300000023</v>
          </cell>
          <cell r="DV780">
            <v>0</v>
          </cell>
          <cell r="DW780">
            <v>0</v>
          </cell>
          <cell r="DX780">
            <v>-33.013412000000244</v>
          </cell>
          <cell r="DY780">
            <v>-1.4770579999985785</v>
          </cell>
          <cell r="DZ780">
            <v>0</v>
          </cell>
          <cell r="EA780">
            <v>0</v>
          </cell>
          <cell r="EB780">
            <v>-12.921387000000323</v>
          </cell>
          <cell r="EC780">
            <v>-73.270421000001079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-6.668896000017412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-6.6688960000028601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-20.254738000046927</v>
          </cell>
          <cell r="AS788">
            <v>0</v>
          </cell>
          <cell r="AT788">
            <v>0</v>
          </cell>
          <cell r="AU788">
            <v>-2.1241040000022622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-18.13063400000101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-12.93736700003501</v>
          </cell>
          <cell r="CF788">
            <v>0</v>
          </cell>
          <cell r="CG788">
            <v>0</v>
          </cell>
          <cell r="CH788">
            <v>0</v>
          </cell>
          <cell r="CI788">
            <v>-8.5616300000037882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-4.3757369999984803</v>
          </cell>
          <cell r="CP788">
            <v>0</v>
          </cell>
          <cell r="CQ788">
            <v>0</v>
          </cell>
          <cell r="CR788">
            <v>-20.072371999965981</v>
          </cell>
          <cell r="CS788">
            <v>0</v>
          </cell>
          <cell r="CT788">
            <v>0</v>
          </cell>
          <cell r="CU788">
            <v>-20.07237200000236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-140.56747199996607</v>
          </cell>
          <cell r="DF788">
            <v>-38.42619000000559</v>
          </cell>
          <cell r="DG788">
            <v>-46.654427000001306</v>
          </cell>
          <cell r="DH788">
            <v>0</v>
          </cell>
          <cell r="DI788">
            <v>0</v>
          </cell>
          <cell r="DJ788">
            <v>0</v>
          </cell>
          <cell r="DK788">
            <v>-55.486854999999196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-49.365616000024602</v>
          </cell>
          <cell r="DS788">
            <v>0</v>
          </cell>
          <cell r="DT788">
            <v>0</v>
          </cell>
          <cell r="DU788">
            <v>-49.365616000002774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-100.16675739997299</v>
          </cell>
          <cell r="S805">
            <v>0</v>
          </cell>
          <cell r="T805">
            <v>0</v>
          </cell>
          <cell r="U805">
            <v>0</v>
          </cell>
          <cell r="V805">
            <v>-14.598658399998385</v>
          </cell>
          <cell r="W805">
            <v>0</v>
          </cell>
          <cell r="X805">
            <v>0</v>
          </cell>
          <cell r="Y805">
            <v>-61.356256999999459</v>
          </cell>
          <cell r="Z805">
            <v>0</v>
          </cell>
          <cell r="AA805">
            <v>-24.211841999996977</v>
          </cell>
          <cell r="AB805">
            <v>0</v>
          </cell>
          <cell r="AC805">
            <v>0</v>
          </cell>
          <cell r="AD805">
            <v>0</v>
          </cell>
          <cell r="AE805">
            <v>-34.724760000011884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-34.72476000000097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-0.55836330002057366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-0.55836330000056478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-30.937518000020646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-30.937518000002456</v>
          </cell>
          <cell r="BO805">
            <v>0</v>
          </cell>
          <cell r="BP805">
            <v>0</v>
          </cell>
          <cell r="BQ805">
            <v>0</v>
          </cell>
          <cell r="BR805">
            <v>-35.58431299997028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-35.584312999999383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-413.84350499993889</v>
          </cell>
          <cell r="CF805">
            <v>0</v>
          </cell>
          <cell r="CG805">
            <v>0</v>
          </cell>
          <cell r="CH805">
            <v>0</v>
          </cell>
          <cell r="CI805">
            <v>-221.43104099999982</v>
          </cell>
          <cell r="CJ805">
            <v>0</v>
          </cell>
          <cell r="CK805">
            <v>-29.460601999999199</v>
          </cell>
          <cell r="CL805">
            <v>-56.401761999999508</v>
          </cell>
          <cell r="CM805">
            <v>0</v>
          </cell>
          <cell r="CN805">
            <v>0</v>
          </cell>
          <cell r="CO805">
            <v>-106.55010000000038</v>
          </cell>
          <cell r="CP805">
            <v>0</v>
          </cell>
          <cell r="CQ805">
            <v>0</v>
          </cell>
          <cell r="CR805">
            <v>-486.00900749990251</v>
          </cell>
          <cell r="CS805">
            <v>0</v>
          </cell>
          <cell r="CT805">
            <v>0</v>
          </cell>
          <cell r="CU805">
            <v>-167.1484930000006</v>
          </cell>
          <cell r="CV805">
            <v>0</v>
          </cell>
          <cell r="CW805">
            <v>0</v>
          </cell>
          <cell r="CX805">
            <v>0</v>
          </cell>
          <cell r="CY805">
            <v>-190.81679350000013</v>
          </cell>
          <cell r="CZ805">
            <v>0</v>
          </cell>
          <cell r="DA805">
            <v>0</v>
          </cell>
          <cell r="DB805">
            <v>-128.04372099999819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-270.62112900003558</v>
          </cell>
          <cell r="S806">
            <v>0</v>
          </cell>
          <cell r="T806">
            <v>0</v>
          </cell>
          <cell r="U806">
            <v>0</v>
          </cell>
          <cell r="V806">
            <v>-85.37985800000024</v>
          </cell>
          <cell r="W806">
            <v>0</v>
          </cell>
          <cell r="X806">
            <v>0</v>
          </cell>
          <cell r="Y806">
            <v>-71.237120000001596</v>
          </cell>
          <cell r="Z806">
            <v>-84.522837000000436</v>
          </cell>
          <cell r="AA806">
            <v>-29.481314000000566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-43.299510000040755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-27.108860000000277</v>
          </cell>
          <cell r="BL806">
            <v>0</v>
          </cell>
          <cell r="BM806">
            <v>0</v>
          </cell>
          <cell r="BN806">
            <v>-16.19065000000046</v>
          </cell>
          <cell r="BO806">
            <v>0</v>
          </cell>
          <cell r="BP806">
            <v>0</v>
          </cell>
          <cell r="BQ806">
            <v>0</v>
          </cell>
          <cell r="BR806">
            <v>-35.791320000018459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-35.791320000000269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-689.04993000009563</v>
          </cell>
          <cell r="CF806">
            <v>-66.163200000009965</v>
          </cell>
          <cell r="CG806">
            <v>-47.690820000003441</v>
          </cell>
          <cell r="CH806">
            <v>-15.398594000005687</v>
          </cell>
          <cell r="CI806">
            <v>-267.87880900000164</v>
          </cell>
          <cell r="CJ806">
            <v>0</v>
          </cell>
          <cell r="CK806">
            <v>-69.82764099999622</v>
          </cell>
          <cell r="CL806">
            <v>-166.08008699999846</v>
          </cell>
          <cell r="CM806">
            <v>0</v>
          </cell>
          <cell r="CN806">
            <v>0</v>
          </cell>
          <cell r="CO806">
            <v>-56.010778999996546</v>
          </cell>
          <cell r="CP806">
            <v>0</v>
          </cell>
          <cell r="CQ806">
            <v>0</v>
          </cell>
          <cell r="CR806">
            <v>-827.97615530004259</v>
          </cell>
          <cell r="CS806">
            <v>0</v>
          </cell>
          <cell r="CT806">
            <v>0</v>
          </cell>
          <cell r="CU806">
            <v>-147.943217</v>
          </cell>
          <cell r="CV806">
            <v>-234.57051799999317</v>
          </cell>
          <cell r="CW806">
            <v>0</v>
          </cell>
          <cell r="CX806">
            <v>0</v>
          </cell>
          <cell r="CY806">
            <v>-279.50722929999756</v>
          </cell>
          <cell r="CZ806">
            <v>0</v>
          </cell>
          <cell r="DA806">
            <v>0</v>
          </cell>
          <cell r="DB806">
            <v>-165.95519100000092</v>
          </cell>
          <cell r="DC806">
            <v>0</v>
          </cell>
          <cell r="DD806">
            <v>0</v>
          </cell>
          <cell r="DE806">
            <v>-207.64319599996088</v>
          </cell>
          <cell r="DF806">
            <v>-27.539600000003702</v>
          </cell>
          <cell r="DG806">
            <v>-94.931754999997793</v>
          </cell>
          <cell r="DH806">
            <v>0</v>
          </cell>
          <cell r="DI806">
            <v>0</v>
          </cell>
          <cell r="DJ806">
            <v>0</v>
          </cell>
          <cell r="DK806">
            <v>-85.171840999995766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-392.62144541926682</v>
          </cell>
          <cell r="S844">
            <v>0</v>
          </cell>
          <cell r="T844">
            <v>0</v>
          </cell>
          <cell r="U844">
            <v>0</v>
          </cell>
          <cell r="V844">
            <v>-100.00887042284012</v>
          </cell>
          <cell r="W844">
            <v>0</v>
          </cell>
          <cell r="X844">
            <v>0</v>
          </cell>
          <cell r="Y844">
            <v>-150.61330710025504</v>
          </cell>
          <cell r="Z844">
            <v>-84.522836999967694</v>
          </cell>
          <cell r="AA844">
            <v>-57.476430899929255</v>
          </cell>
          <cell r="AB844">
            <v>0</v>
          </cell>
          <cell r="AC844">
            <v>0</v>
          </cell>
          <cell r="AD844">
            <v>0</v>
          </cell>
          <cell r="AE844">
            <v>-37.871513999998569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-37.871513999998569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-47.014751397073269</v>
          </cell>
          <cell r="AS844">
            <v>0</v>
          </cell>
          <cell r="AT844">
            <v>0</v>
          </cell>
          <cell r="AU844">
            <v>-2.1241039999295026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-44.890647399937734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-87.350312802940607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-27.108860000036657</v>
          </cell>
          <cell r="BL844">
            <v>0</v>
          </cell>
          <cell r="BM844">
            <v>0</v>
          </cell>
          <cell r="BN844">
            <v>-60.241452799877152</v>
          </cell>
          <cell r="BO844">
            <v>0</v>
          </cell>
          <cell r="BP844">
            <v>0</v>
          </cell>
          <cell r="BQ844">
            <v>0</v>
          </cell>
          <cell r="BR844">
            <v>-71.375632999464869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-71.375633000163361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-1154.1097865011543</v>
          </cell>
          <cell r="CF844">
            <v>-66.163200000068173</v>
          </cell>
          <cell r="CG844">
            <v>-47.690820000134408</v>
          </cell>
          <cell r="CH844">
            <v>-15.3985939999111</v>
          </cell>
          <cell r="CI844">
            <v>-519.66678049997427</v>
          </cell>
          <cell r="CJ844">
            <v>0</v>
          </cell>
          <cell r="CK844">
            <v>-102.1365170001518</v>
          </cell>
          <cell r="CL844">
            <v>-222.4818489998579</v>
          </cell>
          <cell r="CM844">
            <v>0</v>
          </cell>
          <cell r="CN844">
            <v>0</v>
          </cell>
          <cell r="CO844">
            <v>-180.57202600012533</v>
          </cell>
          <cell r="CP844">
            <v>0</v>
          </cell>
          <cell r="CQ844">
            <v>0</v>
          </cell>
          <cell r="CR844">
            <v>-1488.6640793010592</v>
          </cell>
          <cell r="CS844">
            <v>0</v>
          </cell>
          <cell r="CT844">
            <v>0</v>
          </cell>
          <cell r="CU844">
            <v>-349.44570250017568</v>
          </cell>
          <cell r="CV844">
            <v>-234.57051800005138</v>
          </cell>
          <cell r="CW844">
            <v>0</v>
          </cell>
          <cell r="CX844">
            <v>0</v>
          </cell>
          <cell r="CY844">
            <v>-470.32402279996313</v>
          </cell>
          <cell r="CZ844">
            <v>0</v>
          </cell>
          <cell r="DA844">
            <v>0</v>
          </cell>
          <cell r="DB844">
            <v>-434.32383599993773</v>
          </cell>
          <cell r="DC844">
            <v>0</v>
          </cell>
          <cell r="DD844">
            <v>0</v>
          </cell>
          <cell r="DE844">
            <v>-623.83243164047599</v>
          </cell>
          <cell r="DF844">
            <v>-97.399704999988899</v>
          </cell>
          <cell r="DG844">
            <v>-141.58618200011551</v>
          </cell>
          <cell r="DH844">
            <v>0</v>
          </cell>
          <cell r="DI844">
            <v>0</v>
          </cell>
          <cell r="DJ844">
            <v>0</v>
          </cell>
          <cell r="DK844">
            <v>-309.24269663984887</v>
          </cell>
          <cell r="DL844">
            <v>0</v>
          </cell>
          <cell r="DM844">
            <v>0</v>
          </cell>
          <cell r="DN844">
            <v>0</v>
          </cell>
          <cell r="DO844">
            <v>-75.603848000057042</v>
          </cell>
          <cell r="DP844">
            <v>0</v>
          </cell>
          <cell r="DQ844">
            <v>0</v>
          </cell>
          <cell r="DR844">
            <v>-400.11438199877739</v>
          </cell>
          <cell r="DS844">
            <v>0</v>
          </cell>
          <cell r="DT844">
            <v>0</v>
          </cell>
          <cell r="DU844">
            <v>-232.30022229999304</v>
          </cell>
          <cell r="DV844">
            <v>0</v>
          </cell>
          <cell r="DW844">
            <v>0</v>
          </cell>
          <cell r="DX844">
            <v>-40.895354700274765</v>
          </cell>
          <cell r="DY844">
            <v>-34.248535000253469</v>
          </cell>
          <cell r="DZ844">
            <v>0</v>
          </cell>
          <cell r="EA844">
            <v>0</v>
          </cell>
          <cell r="EB844">
            <v>-12.921387000009418</v>
          </cell>
          <cell r="EC844">
            <v>-79.748882999876514</v>
          </cell>
          <cell r="ED844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-66.745645721442997</v>
          </cell>
          <cell r="S846">
            <v>0</v>
          </cell>
          <cell r="T846">
            <v>0</v>
          </cell>
          <cell r="U846">
            <v>0</v>
          </cell>
          <cell r="V846">
            <v>-17.001507971872343</v>
          </cell>
          <cell r="W846">
            <v>0</v>
          </cell>
          <cell r="X846">
            <v>0</v>
          </cell>
          <cell r="Y846">
            <v>-25.60426220705267</v>
          </cell>
          <cell r="Z846">
            <v>-14.368882290000329</v>
          </cell>
          <cell r="AA846">
            <v>-9.7709932529833168</v>
          </cell>
          <cell r="AB846">
            <v>0</v>
          </cell>
          <cell r="AC846">
            <v>0</v>
          </cell>
          <cell r="AD846">
            <v>0</v>
          </cell>
          <cell r="AE846">
            <v>-6.4381573800928891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-6.4381573799764737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-8.4626552513800561</v>
          </cell>
          <cell r="AS846">
            <v>0</v>
          </cell>
          <cell r="AT846">
            <v>0</v>
          </cell>
          <cell r="AU846">
            <v>-0.38233871999545954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-8.0803165319666732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-15.7230563047342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-4.8795948000042699</v>
          </cell>
          <cell r="BL846">
            <v>0</v>
          </cell>
          <cell r="BM846">
            <v>0</v>
          </cell>
          <cell r="BN846">
            <v>-10.843461503973231</v>
          </cell>
          <cell r="BO846">
            <v>0</v>
          </cell>
          <cell r="BP846">
            <v>0</v>
          </cell>
          <cell r="BQ846">
            <v>0</v>
          </cell>
          <cell r="BR846">
            <v>-12.847613939549774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-12.847613940044539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-219.28085943497717</v>
          </cell>
          <cell r="CF846">
            <v>-12.571007999998983</v>
          </cell>
          <cell r="CG846">
            <v>-9.0612558000429999</v>
          </cell>
          <cell r="CH846">
            <v>-2.9257328599924222</v>
          </cell>
          <cell r="CI846">
            <v>-98.736688295000931</v>
          </cell>
          <cell r="CJ846">
            <v>0</v>
          </cell>
          <cell r="CK846">
            <v>-19.405938230018364</v>
          </cell>
          <cell r="CL846">
            <v>-42.271551309968345</v>
          </cell>
          <cell r="CM846">
            <v>0</v>
          </cell>
          <cell r="CN846">
            <v>0</v>
          </cell>
          <cell r="CO846">
            <v>-34.308684940013336</v>
          </cell>
          <cell r="CP846">
            <v>0</v>
          </cell>
          <cell r="CQ846">
            <v>0</v>
          </cell>
          <cell r="CR846">
            <v>-282.84617506712675</v>
          </cell>
          <cell r="CS846">
            <v>0</v>
          </cell>
          <cell r="CT846">
            <v>0</v>
          </cell>
          <cell r="CU846">
            <v>-66.394683475024067</v>
          </cell>
          <cell r="CV846">
            <v>-44.568398420000449</v>
          </cell>
          <cell r="CW846">
            <v>0</v>
          </cell>
          <cell r="CX846">
            <v>0</v>
          </cell>
          <cell r="CY846">
            <v>-89.361564332008129</v>
          </cell>
          <cell r="CZ846">
            <v>0</v>
          </cell>
          <cell r="DA846">
            <v>0</v>
          </cell>
          <cell r="DB846">
            <v>-82.521528839977691</v>
          </cell>
          <cell r="DC846">
            <v>0</v>
          </cell>
          <cell r="DD846">
            <v>0</v>
          </cell>
          <cell r="DE846">
            <v>-124.7664863280952</v>
          </cell>
          <cell r="DF846">
            <v>-19.47994099999778</v>
          </cell>
          <cell r="DG846">
            <v>-28.317236400034744</v>
          </cell>
          <cell r="DH846">
            <v>0</v>
          </cell>
          <cell r="DI846">
            <v>0</v>
          </cell>
          <cell r="DJ846">
            <v>0</v>
          </cell>
          <cell r="DK846">
            <v>-61.848539327969775</v>
          </cell>
          <cell r="DL846">
            <v>0</v>
          </cell>
          <cell r="DM846">
            <v>0</v>
          </cell>
          <cell r="DN846">
            <v>0</v>
          </cell>
          <cell r="DO846">
            <v>-15.120769600005588</v>
          </cell>
          <cell r="DP846">
            <v>0</v>
          </cell>
          <cell r="DQ846">
            <v>0</v>
          </cell>
          <cell r="DR846">
            <v>-80.022876400034875</v>
          </cell>
          <cell r="DS846">
            <v>0</v>
          </cell>
          <cell r="DT846">
            <v>0</v>
          </cell>
          <cell r="DU846">
            <v>-46.460044459963683</v>
          </cell>
          <cell r="DV846">
            <v>0</v>
          </cell>
          <cell r="DW846">
            <v>0</v>
          </cell>
          <cell r="DX846">
            <v>-8.1790709400374908</v>
          </cell>
          <cell r="DY846">
            <v>-6.8497070000739768</v>
          </cell>
          <cell r="DZ846">
            <v>0</v>
          </cell>
          <cell r="EA846">
            <v>0</v>
          </cell>
          <cell r="EB846">
            <v>-2.584277399990242</v>
          </cell>
          <cell r="EC846">
            <v>-15.949776599969482</v>
          </cell>
          <cell r="ED846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7399.5671735870001</v>
          </cell>
          <cell r="R857">
            <v>206106.15186541798</v>
          </cell>
          <cell r="S857">
            <v>8664.9507665550009</v>
          </cell>
          <cell r="T857">
            <v>11227.035427598999</v>
          </cell>
          <cell r="U857">
            <v>17242.173108699</v>
          </cell>
          <cell r="V857">
            <v>19477.594964103999</v>
          </cell>
          <cell r="W857">
            <v>22894.224782843001</v>
          </cell>
          <cell r="X857">
            <v>24429.296097207</v>
          </cell>
          <cell r="Y857">
            <v>25357.432489645002</v>
          </cell>
          <cell r="Z857">
            <v>23235.572478006001</v>
          </cell>
          <cell r="AA857">
            <v>19979.639574681001</v>
          </cell>
          <cell r="AB857">
            <v>16226.938866500001</v>
          </cell>
          <cell r="AC857">
            <v>9990.2858589059997</v>
          </cell>
          <cell r="AD857">
            <v>7381.0074506729998</v>
          </cell>
          <cell r="AE857">
            <v>206303.56212962698</v>
          </cell>
          <cell r="AF857">
            <v>8643.2172438809994</v>
          </cell>
          <cell r="AG857">
            <v>11913.244659069</v>
          </cell>
          <cell r="AH857">
            <v>17198.926572916</v>
          </cell>
          <cell r="AI857">
            <v>19428.741294398002</v>
          </cell>
          <cell r="AJ857">
            <v>22836.801183054999</v>
          </cell>
          <cell r="AK857">
            <v>24368.022168420001</v>
          </cell>
          <cell r="AL857">
            <v>25293.830027914999</v>
          </cell>
          <cell r="AM857">
            <v>23177.292433720999</v>
          </cell>
          <cell r="AN857">
            <v>19929.525967859001</v>
          </cell>
          <cell r="AO857">
            <v>16186.238205015999</v>
          </cell>
          <cell r="AP857">
            <v>9965.2280802179994</v>
          </cell>
          <cell r="AQ857">
            <v>7362.4942931590003</v>
          </cell>
          <cell r="AR857">
            <v>205073.53277322202</v>
          </cell>
          <cell r="AS857">
            <v>8621.5381684090007</v>
          </cell>
          <cell r="AT857">
            <v>11170.786469466</v>
          </cell>
          <cell r="AU857">
            <v>17155.788208975999</v>
          </cell>
          <cell r="AV857">
            <v>19380.009524281999</v>
          </cell>
          <cell r="AW857">
            <v>22779.521595732</v>
          </cell>
          <cell r="AX857">
            <v>24306.901907232001</v>
          </cell>
          <cell r="AY857">
            <v>25230.388444444001</v>
          </cell>
          <cell r="AZ857">
            <v>23119.159133435001</v>
          </cell>
          <cell r="BA857">
            <v>19879.538956609998</v>
          </cell>
          <cell r="BB857">
            <v>16145.639665425</v>
          </cell>
          <cell r="BC857">
            <v>9940.2331355599999</v>
          </cell>
          <cell r="BD857">
            <v>7344.0275636509996</v>
          </cell>
          <cell r="BE857">
            <v>204559.16330043899</v>
          </cell>
          <cell r="BF857">
            <v>8599.9134487070005</v>
          </cell>
          <cell r="BG857">
            <v>11142.767703444</v>
          </cell>
          <cell r="BH857">
            <v>17112.757789824998</v>
          </cell>
          <cell r="BI857">
            <v>19331.400385104</v>
          </cell>
          <cell r="BJ857">
            <v>22722.385615965999</v>
          </cell>
          <cell r="BK857">
            <v>24245.934983563999</v>
          </cell>
          <cell r="BL857">
            <v>25167.104760941002</v>
          </cell>
          <cell r="BM857">
            <v>23061.171076768998</v>
          </cell>
          <cell r="BN857">
            <v>19829.676516313</v>
          </cell>
          <cell r="BO857">
            <v>16105.142900895</v>
          </cell>
          <cell r="BP857">
            <v>9915.300930374</v>
          </cell>
          <cell r="BQ857">
            <v>7325.6071885370002</v>
          </cell>
          <cell r="BR857">
            <v>204046.08530002504</v>
          </cell>
          <cell r="BS857">
            <v>8578.3430718849995</v>
          </cell>
          <cell r="BT857">
            <v>11114.819182634001</v>
          </cell>
          <cell r="BU857">
            <v>17069.835120385</v>
          </cell>
          <cell r="BV857">
            <v>19282.913282906</v>
          </cell>
          <cell r="BW857">
            <v>22665.392947026001</v>
          </cell>
          <cell r="BX857">
            <v>24185.120989476</v>
          </cell>
          <cell r="BY857">
            <v>25103.980479678001</v>
          </cell>
          <cell r="BZ857">
            <v>23003.328782805998</v>
          </cell>
          <cell r="CA857">
            <v>19779.939572376999</v>
          </cell>
          <cell r="CB857">
            <v>16064.747730810999</v>
          </cell>
          <cell r="CC857">
            <v>9890.4311489360007</v>
          </cell>
          <cell r="CD857">
            <v>7307.2329911050001</v>
          </cell>
          <cell r="CE857">
            <v>204241.52063806201</v>
          </cell>
          <cell r="CF857">
            <v>8556.826705382</v>
          </cell>
          <cell r="CG857">
            <v>11794.169666528</v>
          </cell>
          <cell r="CH857">
            <v>17027.020482960001</v>
          </cell>
          <cell r="CI857">
            <v>19234.547232155001</v>
          </cell>
          <cell r="CJ857">
            <v>22608.543273862</v>
          </cell>
          <cell r="CK857">
            <v>24124.459436527999</v>
          </cell>
          <cell r="CL857">
            <v>25041.013439541999</v>
          </cell>
          <cell r="CM857">
            <v>22945.631076587</v>
          </cell>
          <cell r="CN857">
            <v>19730.326649822</v>
          </cell>
          <cell r="CO857">
            <v>16024.453929989</v>
          </cell>
          <cell r="CP857">
            <v>9865.6238604099999</v>
          </cell>
          <cell r="CQ857">
            <v>7288.9048842969996</v>
          </cell>
          <cell r="CR857">
            <v>203023.78486355097</v>
          </cell>
          <cell r="CS857">
            <v>8535.3643743659995</v>
          </cell>
          <cell r="CT857">
            <v>11059.132470351</v>
          </cell>
          <cell r="CU857">
            <v>16984.312457522999</v>
          </cell>
          <cell r="CV857">
            <v>19186.302776700999</v>
          </cell>
          <cell r="CW857">
            <v>22551.836256033999</v>
          </cell>
          <cell r="CX857">
            <v>24063.950120297999</v>
          </cell>
          <cell r="CY857">
            <v>24978.205799265001</v>
          </cell>
          <cell r="CZ857">
            <v>22888.078843596999</v>
          </cell>
          <cell r="DA857">
            <v>19680.839192727999</v>
          </cell>
          <cell r="DB857">
            <v>15984.261110078</v>
          </cell>
          <cell r="DC857">
            <v>9840.8787665700002</v>
          </cell>
          <cell r="DD857">
            <v>7270.6226960399999</v>
          </cell>
          <cell r="DE857">
            <v>202514.56040042901</v>
          </cell>
          <cell r="DF857">
            <v>8513.955824441</v>
          </cell>
          <cell r="DG857">
            <v>11031.393756078</v>
          </cell>
          <cell r="DH857">
            <v>16941.712845147998</v>
          </cell>
          <cell r="DI857">
            <v>19138.179062903</v>
          </cell>
          <cell r="DJ857">
            <v>22495.271316831</v>
          </cell>
          <cell r="DK857">
            <v>24003.592582388999</v>
          </cell>
          <cell r="DL857">
            <v>24915.556278896998</v>
          </cell>
          <cell r="DM857">
            <v>22830.671248736999</v>
          </cell>
          <cell r="DN857">
            <v>19631.476194430001</v>
          </cell>
          <cell r="DO857">
            <v>15944.169170734</v>
          </cell>
          <cell r="DP857">
            <v>9816.1956799910004</v>
          </cell>
          <cell r="DQ857">
            <v>7252.38643985</v>
          </cell>
          <cell r="DR857">
            <v>202006.60606035197</v>
          </cell>
          <cell r="DS857">
            <v>8492.6010105500009</v>
          </cell>
          <cell r="DT857">
            <v>11003.724553344</v>
          </cell>
          <cell r="DU857">
            <v>16899.218740365999</v>
          </cell>
          <cell r="DV857">
            <v>19090.176882132</v>
          </cell>
          <cell r="DW857">
            <v>22438.848344562</v>
          </cell>
          <cell r="DX857">
            <v>23943.386202458001</v>
          </cell>
          <cell r="DY857">
            <v>24853.060990056001</v>
          </cell>
          <cell r="DZ857">
            <v>22773.40609389</v>
          </cell>
          <cell r="EA857">
            <v>19582.235014582999</v>
          </cell>
          <cell r="EB857">
            <v>15904.177773920999</v>
          </cell>
          <cell r="EC857">
            <v>9791.5745549189996</v>
          </cell>
          <cell r="ED857">
            <v>7234.1958995710002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7399.5671735870001</v>
          </cell>
          <cell r="R860">
            <v>206106.15186541798</v>
          </cell>
          <cell r="S860">
            <v>8664.9507665550009</v>
          </cell>
          <cell r="T860">
            <v>11227.035427598999</v>
          </cell>
          <cell r="U860">
            <v>17242.173108699</v>
          </cell>
          <cell r="V860">
            <v>19477.594964103999</v>
          </cell>
          <cell r="W860">
            <v>22894.224782843001</v>
          </cell>
          <cell r="X860">
            <v>24429.296097207</v>
          </cell>
          <cell r="Y860">
            <v>25357.432489645002</v>
          </cell>
          <cell r="Z860">
            <v>23235.572478006001</v>
          </cell>
          <cell r="AA860">
            <v>19979.639574681001</v>
          </cell>
          <cell r="AB860">
            <v>16226.938866500001</v>
          </cell>
          <cell r="AC860">
            <v>9990.2858589059997</v>
          </cell>
          <cell r="AD860">
            <v>7381.0074506729998</v>
          </cell>
          <cell r="AE860">
            <v>206303.56212962698</v>
          </cell>
          <cell r="AF860">
            <v>8643.2172438809994</v>
          </cell>
          <cell r="AG860">
            <v>11913.244659069</v>
          </cell>
          <cell r="AH860">
            <v>17198.926572916</v>
          </cell>
          <cell r="AI860">
            <v>19428.741294398002</v>
          </cell>
          <cell r="AJ860">
            <v>22836.801183054999</v>
          </cell>
          <cell r="AK860">
            <v>24368.022168420001</v>
          </cell>
          <cell r="AL860">
            <v>25293.830027914999</v>
          </cell>
          <cell r="AM860">
            <v>23177.292433720999</v>
          </cell>
          <cell r="AN860">
            <v>19929.525967859001</v>
          </cell>
          <cell r="AO860">
            <v>16186.238205015999</v>
          </cell>
          <cell r="AP860">
            <v>9965.2280802179994</v>
          </cell>
          <cell r="AQ860">
            <v>7362.4942931590003</v>
          </cell>
          <cell r="AR860">
            <v>205073.53277322202</v>
          </cell>
          <cell r="AS860">
            <v>8621.5381684090007</v>
          </cell>
          <cell r="AT860">
            <v>11170.786469466</v>
          </cell>
          <cell r="AU860">
            <v>17155.788208975999</v>
          </cell>
          <cell r="AV860">
            <v>19380.009524281999</v>
          </cell>
          <cell r="AW860">
            <v>22779.521595732</v>
          </cell>
          <cell r="AX860">
            <v>24306.901907232001</v>
          </cell>
          <cell r="AY860">
            <v>25230.388444444001</v>
          </cell>
          <cell r="AZ860">
            <v>23119.159133435001</v>
          </cell>
          <cell r="BA860">
            <v>19879.538956609998</v>
          </cell>
          <cell r="BB860">
            <v>16145.639665425</v>
          </cell>
          <cell r="BC860">
            <v>9940.2331355599999</v>
          </cell>
          <cell r="BD860">
            <v>7344.0275636509996</v>
          </cell>
          <cell r="BE860">
            <v>204559.16330043899</v>
          </cell>
          <cell r="BF860">
            <v>8599.9134487070005</v>
          </cell>
          <cell r="BG860">
            <v>11142.767703444</v>
          </cell>
          <cell r="BH860">
            <v>17112.757789824998</v>
          </cell>
          <cell r="BI860">
            <v>19331.400385104</v>
          </cell>
          <cell r="BJ860">
            <v>22722.385615965999</v>
          </cell>
          <cell r="BK860">
            <v>24245.934983563999</v>
          </cell>
          <cell r="BL860">
            <v>25167.104760941002</v>
          </cell>
          <cell r="BM860">
            <v>23061.171076768998</v>
          </cell>
          <cell r="BN860">
            <v>19829.676516313</v>
          </cell>
          <cell r="BO860">
            <v>16105.142900895</v>
          </cell>
          <cell r="BP860">
            <v>9915.300930374</v>
          </cell>
          <cell r="BQ860">
            <v>7325.6071885370002</v>
          </cell>
          <cell r="BR860">
            <v>204046.08530002504</v>
          </cell>
          <cell r="BS860">
            <v>8578.3430718849995</v>
          </cell>
          <cell r="BT860">
            <v>11114.819182634001</v>
          </cell>
          <cell r="BU860">
            <v>17069.835120385</v>
          </cell>
          <cell r="BV860">
            <v>19282.913282906</v>
          </cell>
          <cell r="BW860">
            <v>22665.392947026001</v>
          </cell>
          <cell r="BX860">
            <v>24185.120989476</v>
          </cell>
          <cell r="BY860">
            <v>25103.980479678001</v>
          </cell>
          <cell r="BZ860">
            <v>23003.328782805998</v>
          </cell>
          <cell r="CA860">
            <v>19779.939572376999</v>
          </cell>
          <cell r="CB860">
            <v>16064.747730810999</v>
          </cell>
          <cell r="CC860">
            <v>9890.4311489360007</v>
          </cell>
          <cell r="CD860">
            <v>7307.2329911050001</v>
          </cell>
          <cell r="CE860">
            <v>204241.52063806201</v>
          </cell>
          <cell r="CF860">
            <v>8556.826705382</v>
          </cell>
          <cell r="CG860">
            <v>11794.169666528</v>
          </cell>
          <cell r="CH860">
            <v>17027.020482960001</v>
          </cell>
          <cell r="CI860">
            <v>19234.547232155001</v>
          </cell>
          <cell r="CJ860">
            <v>22608.543273862</v>
          </cell>
          <cell r="CK860">
            <v>24124.459436527999</v>
          </cell>
          <cell r="CL860">
            <v>25041.013439541999</v>
          </cell>
          <cell r="CM860">
            <v>22945.631076587</v>
          </cell>
          <cell r="CN860">
            <v>19730.326649822</v>
          </cell>
          <cell r="CO860">
            <v>16024.453929989</v>
          </cell>
          <cell r="CP860">
            <v>9865.6238604099999</v>
          </cell>
          <cell r="CQ860">
            <v>7288.9048842969996</v>
          </cell>
          <cell r="CR860">
            <v>203023.78486355097</v>
          </cell>
          <cell r="CS860">
            <v>8535.3643743659995</v>
          </cell>
          <cell r="CT860">
            <v>11059.132470351</v>
          </cell>
          <cell r="CU860">
            <v>16984.312457522999</v>
          </cell>
          <cell r="CV860">
            <v>19186.302776700999</v>
          </cell>
          <cell r="CW860">
            <v>22551.836256033999</v>
          </cell>
          <cell r="CX860">
            <v>24063.950120297999</v>
          </cell>
          <cell r="CY860">
            <v>24978.205799265001</v>
          </cell>
          <cell r="CZ860">
            <v>22888.078843596999</v>
          </cell>
          <cell r="DA860">
            <v>19680.839192727999</v>
          </cell>
          <cell r="DB860">
            <v>15984.261110078</v>
          </cell>
          <cell r="DC860">
            <v>9840.8787665700002</v>
          </cell>
          <cell r="DD860">
            <v>7270.6226960399999</v>
          </cell>
          <cell r="DE860">
            <v>202514.56040042901</v>
          </cell>
          <cell r="DF860">
            <v>8513.955824441</v>
          </cell>
          <cell r="DG860">
            <v>11031.393756078</v>
          </cell>
          <cell r="DH860">
            <v>16941.712845147998</v>
          </cell>
          <cell r="DI860">
            <v>19138.179062903</v>
          </cell>
          <cell r="DJ860">
            <v>22495.271316831</v>
          </cell>
          <cell r="DK860">
            <v>24003.592582388999</v>
          </cell>
          <cell r="DL860">
            <v>24915.556278896998</v>
          </cell>
          <cell r="DM860">
            <v>22830.671248736999</v>
          </cell>
          <cell r="DN860">
            <v>19631.476194430001</v>
          </cell>
          <cell r="DO860">
            <v>15944.169170734</v>
          </cell>
          <cell r="DP860">
            <v>9816.1956799910004</v>
          </cell>
          <cell r="DQ860">
            <v>7252.38643985</v>
          </cell>
          <cell r="DR860">
            <v>202006.60606035197</v>
          </cell>
          <cell r="DS860">
            <v>8492.6010105500009</v>
          </cell>
          <cell r="DT860">
            <v>11003.724553344</v>
          </cell>
          <cell r="DU860">
            <v>16899.218740365999</v>
          </cell>
          <cell r="DV860">
            <v>19090.176882132</v>
          </cell>
          <cell r="DW860">
            <v>22438.848344562</v>
          </cell>
          <cell r="DX860">
            <v>23943.386202458001</v>
          </cell>
          <cell r="DY860">
            <v>24853.060990056001</v>
          </cell>
          <cell r="DZ860">
            <v>22773.40609389</v>
          </cell>
          <cell r="EA860">
            <v>19582.235014582999</v>
          </cell>
          <cell r="EB860">
            <v>15904.177773920999</v>
          </cell>
          <cell r="EC860">
            <v>9791.5745549189996</v>
          </cell>
          <cell r="ED860">
            <v>7234.1958995710002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5031.7056780391604</v>
          </cell>
          <cell r="R862">
            <v>144274.30630579259</v>
          </cell>
          <cell r="S862">
            <v>6065.465536588501</v>
          </cell>
          <cell r="T862">
            <v>7858.9247993193003</v>
          </cell>
          <cell r="U862">
            <v>12069.521176089302</v>
          </cell>
          <cell r="V862">
            <v>13634.316474872801</v>
          </cell>
          <cell r="W862">
            <v>16025.957347990103</v>
          </cell>
          <cell r="X862">
            <v>17100.507268044901</v>
          </cell>
          <cell r="Y862">
            <v>17750.202742751502</v>
          </cell>
          <cell r="Z862">
            <v>16264.900734604202</v>
          </cell>
          <cell r="AA862">
            <v>13985.747702276702</v>
          </cell>
          <cell r="AB862">
            <v>11358.857206550001</v>
          </cell>
          <cell r="AC862">
            <v>6993.2001012342007</v>
          </cell>
          <cell r="AD862">
            <v>5166.7052154711</v>
          </cell>
          <cell r="AE862">
            <v>146475.52911203518</v>
          </cell>
          <cell r="AF862">
            <v>6136.6842431555106</v>
          </cell>
          <cell r="AG862">
            <v>8458.4037079389909</v>
          </cell>
          <cell r="AH862">
            <v>12211.237866770362</v>
          </cell>
          <cell r="AI862">
            <v>13794.406319022582</v>
          </cell>
          <cell r="AJ862">
            <v>16214.128839969051</v>
          </cell>
          <cell r="AK862">
            <v>17301.295739578203</v>
          </cell>
          <cell r="AL862">
            <v>17958.619319819652</v>
          </cell>
          <cell r="AM862">
            <v>16455.877627941911</v>
          </cell>
          <cell r="AN862">
            <v>14149.963437179893</v>
          </cell>
          <cell r="AO862">
            <v>11492.22912556136</v>
          </cell>
          <cell r="AP862">
            <v>7075.3119369547803</v>
          </cell>
          <cell r="AQ862">
            <v>5227.3709481428905</v>
          </cell>
          <cell r="AR862">
            <v>151754.4142521843</v>
          </cell>
          <cell r="AS862">
            <v>6379.93824462266</v>
          </cell>
          <cell r="AT862">
            <v>8266.3819874048404</v>
          </cell>
          <cell r="AU862">
            <v>12695.283274642239</v>
          </cell>
          <cell r="AV862">
            <v>14341.207047968679</v>
          </cell>
          <cell r="AW862">
            <v>16856.845980841681</v>
          </cell>
          <cell r="AX862">
            <v>17987.107411351681</v>
          </cell>
          <cell r="AY862">
            <v>18670.487448888562</v>
          </cell>
          <cell r="AZ862">
            <v>17108.177758741902</v>
          </cell>
          <cell r="BA862">
            <v>14710.858827891399</v>
          </cell>
          <cell r="BB862">
            <v>11947.773352414501</v>
          </cell>
          <cell r="BC862">
            <v>7355.7725203144</v>
          </cell>
          <cell r="BD862">
            <v>5434.5803971017394</v>
          </cell>
          <cell r="BE862">
            <v>153419.37247532923</v>
          </cell>
          <cell r="BF862">
            <v>6449.9350865302504</v>
          </cell>
          <cell r="BG862">
            <v>8357.0757775830007</v>
          </cell>
          <cell r="BH862">
            <v>12834.568342368748</v>
          </cell>
          <cell r="BI862">
            <v>14498.550288827999</v>
          </cell>
          <cell r="BJ862">
            <v>17041.789211974501</v>
          </cell>
          <cell r="BK862">
            <v>18184.451237672998</v>
          </cell>
          <cell r="BL862">
            <v>18875.328570705751</v>
          </cell>
          <cell r="BM862">
            <v>17295.87830757675</v>
          </cell>
          <cell r="BN862">
            <v>14872.257387234749</v>
          </cell>
          <cell r="BO862">
            <v>12078.85717567125</v>
          </cell>
          <cell r="BP862">
            <v>7436.4756977805</v>
          </cell>
          <cell r="BQ862">
            <v>5494.2053914027501</v>
          </cell>
          <cell r="BR862">
            <v>155075.02482801903</v>
          </cell>
          <cell r="BS862">
            <v>6519.5407346326001</v>
          </cell>
          <cell r="BT862">
            <v>8447.2625788018413</v>
          </cell>
          <cell r="BU862">
            <v>12973.0746914926</v>
          </cell>
          <cell r="BV862">
            <v>14655.014095008561</v>
          </cell>
          <cell r="BW862">
            <v>17225.69863973976</v>
          </cell>
          <cell r="BX862">
            <v>18380.691952001758</v>
          </cell>
          <cell r="BY862">
            <v>19079.025164555282</v>
          </cell>
          <cell r="BZ862">
            <v>17482.529874932559</v>
          </cell>
          <cell r="CA862">
            <v>15032.75407500652</v>
          </cell>
          <cell r="CB862">
            <v>12209.20827541636</v>
          </cell>
          <cell r="CC862">
            <v>7516.7276731913607</v>
          </cell>
          <cell r="CD862">
            <v>5553.4970732398006</v>
          </cell>
          <cell r="CE862">
            <v>159308.38609768837</v>
          </cell>
          <cell r="CF862">
            <v>6674.3248301979602</v>
          </cell>
          <cell r="CG862">
            <v>9199.4523398918409</v>
          </cell>
          <cell r="CH862">
            <v>13281.0759767088</v>
          </cell>
          <cell r="CI862">
            <v>15002.9468410809</v>
          </cell>
          <cell r="CJ862">
            <v>17634.66375361236</v>
          </cell>
          <cell r="CK862">
            <v>18817.07836049184</v>
          </cell>
          <cell r="CL862">
            <v>19531.990482842761</v>
          </cell>
          <cell r="CM862">
            <v>17897.59223973786</v>
          </cell>
          <cell r="CN862">
            <v>15389.65478686116</v>
          </cell>
          <cell r="CO862">
            <v>12499.07406539142</v>
          </cell>
          <cell r="CP862">
            <v>7695.1866111198005</v>
          </cell>
          <cell r="CQ862">
            <v>5685.3458097516595</v>
          </cell>
          <cell r="CR862">
            <v>162419.02789084078</v>
          </cell>
          <cell r="CS862">
            <v>6828.2914994927996</v>
          </cell>
          <cell r="CT862">
            <v>8847.3059762808007</v>
          </cell>
          <cell r="CU862">
            <v>13587.449966018401</v>
          </cell>
          <cell r="CV862">
            <v>15349.0422213608</v>
          </cell>
          <cell r="CW862">
            <v>18041.469004827199</v>
          </cell>
          <cell r="CX862">
            <v>19251.1600962384</v>
          </cell>
          <cell r="CY862">
            <v>19982.564639412001</v>
          </cell>
          <cell r="CZ862">
            <v>18310.4630748776</v>
          </cell>
          <cell r="DA862">
            <v>15744.671354182399</v>
          </cell>
          <cell r="DB862">
            <v>12787.4088880624</v>
          </cell>
          <cell r="DC862">
            <v>7872.7030132560003</v>
          </cell>
          <cell r="DD862">
            <v>5816.4981568319999</v>
          </cell>
          <cell r="DE862">
            <v>166061.9395283518</v>
          </cell>
          <cell r="DF862">
            <v>6981.4437760416204</v>
          </cell>
          <cell r="DG862">
            <v>9045.7428799839599</v>
          </cell>
          <cell r="DH862">
            <v>13892.20453302136</v>
          </cell>
          <cell r="DI862">
            <v>15693.306831580461</v>
          </cell>
          <cell r="DJ862">
            <v>18446.122479801423</v>
          </cell>
          <cell r="DK862">
            <v>19682.94591755898</v>
          </cell>
          <cell r="DL862">
            <v>20430.756148695542</v>
          </cell>
          <cell r="DM862">
            <v>18721.15042396434</v>
          </cell>
          <cell r="DN862">
            <v>16097.810479432603</v>
          </cell>
          <cell r="DO862">
            <v>13074.218720001882</v>
          </cell>
          <cell r="DP862">
            <v>8049.2804575926211</v>
          </cell>
          <cell r="DQ862">
            <v>5946.9568806770003</v>
          </cell>
          <cell r="DR862">
            <v>169685.54909069568</v>
          </cell>
          <cell r="DS862">
            <v>7133.7848488620011</v>
          </cell>
          <cell r="DT862">
            <v>9243.12862480896</v>
          </cell>
          <cell r="DU862">
            <v>14195.34374190744</v>
          </cell>
          <cell r="DV862">
            <v>16035.748580990881</v>
          </cell>
          <cell r="DW862">
            <v>18848.632609432083</v>
          </cell>
          <cell r="DX862">
            <v>20112.444410064723</v>
          </cell>
          <cell r="DY862">
            <v>20876.571231647042</v>
          </cell>
          <cell r="DZ862">
            <v>19129.661118867603</v>
          </cell>
          <cell r="EA862">
            <v>16449.077412249721</v>
          </cell>
          <cell r="EB862">
            <v>13359.509330093641</v>
          </cell>
          <cell r="EC862">
            <v>8224.92262613196</v>
          </cell>
          <cell r="ED862">
            <v>6076.724555639641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33.720870199999808</v>
          </cell>
          <cell r="S872">
            <v>0</v>
          </cell>
          <cell r="T872">
            <v>0</v>
          </cell>
          <cell r="U872">
            <v>25.99559320000003</v>
          </cell>
          <cell r="V872">
            <v>7.7252770000000055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38.102700999999797</v>
          </cell>
          <cell r="AF872">
            <v>0</v>
          </cell>
          <cell r="AG872">
            <v>0</v>
          </cell>
          <cell r="AH872">
            <v>23.961905999999999</v>
          </cell>
          <cell r="AI872">
            <v>14.140795000000026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45.413382100000035</v>
          </cell>
          <cell r="AS872">
            <v>0</v>
          </cell>
          <cell r="AT872">
            <v>0</v>
          </cell>
          <cell r="AU872">
            <v>24.579406100000142</v>
          </cell>
          <cell r="AV872">
            <v>20.833975999999893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21.178930499999751</v>
          </cell>
          <cell r="BF872">
            <v>0</v>
          </cell>
          <cell r="BG872">
            <v>0</v>
          </cell>
          <cell r="BH872">
            <v>13.062075499999992</v>
          </cell>
          <cell r="BI872">
            <v>8.1168549999999868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45.806045339999855</v>
          </cell>
          <cell r="BS872">
            <v>0</v>
          </cell>
          <cell r="BT872">
            <v>0</v>
          </cell>
          <cell r="BU872">
            <v>25.922160339999891</v>
          </cell>
          <cell r="BV872">
            <v>19.883885000000078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62.506646499999079</v>
          </cell>
          <cell r="CF872">
            <v>0</v>
          </cell>
          <cell r="CG872">
            <v>0</v>
          </cell>
          <cell r="CH872">
            <v>25.335947499999747</v>
          </cell>
          <cell r="CI872">
            <v>22.826778000000104</v>
          </cell>
          <cell r="CJ872">
            <v>14.343920999999909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45.147690500000863</v>
          </cell>
          <cell r="CS872">
            <v>0</v>
          </cell>
          <cell r="CT872">
            <v>0</v>
          </cell>
          <cell r="CU872">
            <v>3.0654609999999991</v>
          </cell>
          <cell r="CV872">
            <v>21.777065000000221</v>
          </cell>
          <cell r="CW872">
            <v>20.305164500000046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273.13463680000132</v>
          </cell>
          <cell r="DF872">
            <v>0</v>
          </cell>
          <cell r="DG872">
            <v>0</v>
          </cell>
          <cell r="DH872">
            <v>79.906122200000027</v>
          </cell>
          <cell r="DI872">
            <v>94.658057599999665</v>
          </cell>
          <cell r="DJ872">
            <v>98.570456999999806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201.33027020000372</v>
          </cell>
          <cell r="DS872">
            <v>0</v>
          </cell>
          <cell r="DT872">
            <v>0</v>
          </cell>
          <cell r="DU872">
            <v>79.863675000000512</v>
          </cell>
          <cell r="DV872">
            <v>81.752833900000041</v>
          </cell>
          <cell r="DW872">
            <v>39.713761299999987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0.17529130730230236</v>
          </cell>
          <cell r="R873">
            <v>0</v>
          </cell>
          <cell r="S873">
            <v>0.26855768779078204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0.48519195220174538</v>
          </cell>
          <cell r="Z873">
            <v>-0.18973319773328967</v>
          </cell>
          <cell r="AA873">
            <v>0</v>
          </cell>
          <cell r="AB873">
            <v>0</v>
          </cell>
          <cell r="AC873">
            <v>0</v>
          </cell>
          <cell r="AD873">
            <v>1.1567746205084717E-2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0.93066468477909581</v>
          </cell>
          <cell r="AK873">
            <v>0</v>
          </cell>
          <cell r="AL873">
            <v>7.5069215265820759</v>
          </cell>
          <cell r="AM873">
            <v>3.7629951791783114</v>
          </cell>
          <cell r="AN873">
            <v>0.13258880875103785</v>
          </cell>
          <cell r="AO873">
            <v>0</v>
          </cell>
          <cell r="AP873">
            <v>0</v>
          </cell>
          <cell r="AQ873">
            <v>5.6523874964327092E-2</v>
          </cell>
          <cell r="AR873">
            <v>0</v>
          </cell>
          <cell r="AS873">
            <v>-2.5796942263994538E-2</v>
          </cell>
          <cell r="AT873">
            <v>0</v>
          </cell>
          <cell r="AU873">
            <v>0</v>
          </cell>
          <cell r="AV873">
            <v>0</v>
          </cell>
          <cell r="AW873">
            <v>1.6086687378186433</v>
          </cell>
          <cell r="AX873">
            <v>0</v>
          </cell>
          <cell r="AY873">
            <v>3.6076367500495223</v>
          </cell>
          <cell r="AZ873">
            <v>1.2556544513183212</v>
          </cell>
          <cell r="BA873">
            <v>2.5185801949951987</v>
          </cell>
          <cell r="BB873">
            <v>0.25218496627963916</v>
          </cell>
          <cell r="BC873">
            <v>0</v>
          </cell>
          <cell r="BD873">
            <v>0.14072817324986886</v>
          </cell>
          <cell r="BE873">
            <v>0</v>
          </cell>
          <cell r="BF873">
            <v>9.5416155073202447E-3</v>
          </cell>
          <cell r="BG873">
            <v>0</v>
          </cell>
          <cell r="BH873">
            <v>0</v>
          </cell>
          <cell r="BI873">
            <v>0</v>
          </cell>
          <cell r="BJ873">
            <v>1.6113174265064956</v>
          </cell>
          <cell r="BK873">
            <v>0</v>
          </cell>
          <cell r="BL873">
            <v>8.7233824984202215</v>
          </cell>
          <cell r="BM873">
            <v>10.672267340999838</v>
          </cell>
          <cell r="BN873">
            <v>1.707865265515025</v>
          </cell>
          <cell r="BO873">
            <v>0</v>
          </cell>
          <cell r="BP873">
            <v>0</v>
          </cell>
          <cell r="BQ873">
            <v>4.3572378727162686E-2</v>
          </cell>
          <cell r="BR873">
            <v>0</v>
          </cell>
          <cell r="BS873">
            <v>2.5671923828202381E-2</v>
          </cell>
          <cell r="BT873">
            <v>0</v>
          </cell>
          <cell r="BU873">
            <v>0</v>
          </cell>
          <cell r="BV873">
            <v>0</v>
          </cell>
          <cell r="BW873">
            <v>1.5967889137429943</v>
          </cell>
          <cell r="BX873">
            <v>-1.0351107122668353</v>
          </cell>
          <cell r="BY873">
            <v>0.56096738873159779</v>
          </cell>
          <cell r="BZ873">
            <v>5.2140351926683053</v>
          </cell>
          <cell r="CA873">
            <v>0.5935974989294337</v>
          </cell>
          <cell r="CB873">
            <v>0.20174037735569783</v>
          </cell>
          <cell r="CC873">
            <v>1.3541957229321611E-3</v>
          </cell>
          <cell r="CD873">
            <v>3.7506262237975818E-2</v>
          </cell>
          <cell r="CE873">
            <v>0.20484313194881731</v>
          </cell>
          <cell r="CF873">
            <v>1.5563671804862622E-2</v>
          </cell>
          <cell r="CG873">
            <v>0</v>
          </cell>
          <cell r="CH873">
            <v>0</v>
          </cell>
          <cell r="CI873">
            <v>0</v>
          </cell>
          <cell r="CJ873">
            <v>1.2031492592236219</v>
          </cell>
          <cell r="CK873">
            <v>0.53644159060650765</v>
          </cell>
          <cell r="CL873">
            <v>1.7782693579799229</v>
          </cell>
          <cell r="CM873">
            <v>2.9838983375508406</v>
          </cell>
          <cell r="CN873">
            <v>-0.21289839281478962</v>
          </cell>
          <cell r="CO873">
            <v>0</v>
          </cell>
          <cell r="CP873">
            <v>-2.3417703534835965E-2</v>
          </cell>
          <cell r="CQ873">
            <v>0.11181756415507493</v>
          </cell>
          <cell r="CR873">
            <v>0.13370179005779215</v>
          </cell>
          <cell r="CS873">
            <v>0.1393975333706976</v>
          </cell>
          <cell r="CT873">
            <v>0</v>
          </cell>
          <cell r="CU873">
            <v>0</v>
          </cell>
          <cell r="CV873">
            <v>0</v>
          </cell>
          <cell r="CW873">
            <v>0.44950048661248232</v>
          </cell>
          <cell r="CX873">
            <v>-0.39431101781285349</v>
          </cell>
          <cell r="CY873">
            <v>-6.1138398266791683E-2</v>
          </cell>
          <cell r="CZ873">
            <v>2.7623141575777197</v>
          </cell>
          <cell r="DA873">
            <v>0.51427107457280385</v>
          </cell>
          <cell r="DB873">
            <v>0.14688536972596111</v>
          </cell>
          <cell r="DC873">
            <v>0</v>
          </cell>
          <cell r="DD873">
            <v>2.1859560883857654E-2</v>
          </cell>
          <cell r="DE873">
            <v>0.11642793250163441</v>
          </cell>
          <cell r="DF873">
            <v>0.33373508027653997</v>
          </cell>
          <cell r="DG873">
            <v>0</v>
          </cell>
          <cell r="DH873">
            <v>0</v>
          </cell>
          <cell r="DI873">
            <v>0</v>
          </cell>
          <cell r="DJ873">
            <v>0.58128619627904854</v>
          </cell>
          <cell r="DK873">
            <v>0.52423197060695514</v>
          </cell>
          <cell r="DL873">
            <v>1.5131997034669098</v>
          </cell>
          <cell r="DM873">
            <v>1.5888979879432839</v>
          </cell>
          <cell r="DN873">
            <v>0.34108392908630947</v>
          </cell>
          <cell r="DO873">
            <v>0.64452406430916653</v>
          </cell>
          <cell r="DP873">
            <v>0.11230657021825508</v>
          </cell>
          <cell r="DQ873">
            <v>3.7976199609587979E-2</v>
          </cell>
          <cell r="DR873">
            <v>7.3417371229584028E-2</v>
          </cell>
          <cell r="DS873">
            <v>0.84419670605000263</v>
          </cell>
          <cell r="DT873">
            <v>0</v>
          </cell>
          <cell r="DU873">
            <v>0</v>
          </cell>
          <cell r="DV873">
            <v>0</v>
          </cell>
          <cell r="DW873">
            <v>0.68048727140873666</v>
          </cell>
          <cell r="DX873">
            <v>-3.0528790325590194E-4</v>
          </cell>
          <cell r="DY873">
            <v>0.59163062242879505</v>
          </cell>
          <cell r="DZ873">
            <v>2.9452383107721971</v>
          </cell>
          <cell r="EA873">
            <v>0.90280440777509341</v>
          </cell>
          <cell r="EB873">
            <v>0.40946744608199737</v>
          </cell>
          <cell r="EC873">
            <v>0.13268194779601217</v>
          </cell>
          <cell r="ED873">
            <v>-0.20516150335961569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1501.5159775718912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1501.5159775718912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622.91872793108541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622.91872793108541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2996.2387494379509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2996.2387494379509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1914.6850155940374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1914.6850155940374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1.5483365760406542E-2</v>
          </cell>
          <cell r="R877">
            <v>0.16696742964581901</v>
          </cell>
          <cell r="S877">
            <v>1.2973854244222593E-3</v>
          </cell>
          <cell r="T877">
            <v>2.801615677967817E-2</v>
          </cell>
          <cell r="U877">
            <v>0</v>
          </cell>
          <cell r="V877">
            <v>0</v>
          </cell>
          <cell r="W877">
            <v>0</v>
          </cell>
          <cell r="X877">
            <v>8.4356987707383979E-2</v>
          </cell>
          <cell r="Y877">
            <v>0.7107237051175872</v>
          </cell>
          <cell r="Z877">
            <v>0.76352611470653642</v>
          </cell>
          <cell r="AA877">
            <v>0.18664627051905569</v>
          </cell>
          <cell r="AB877">
            <v>8.3391805910409289E-2</v>
          </cell>
          <cell r="AC877">
            <v>4.8232353264111794E-2</v>
          </cell>
          <cell r="AD877">
            <v>9.7418376320604239E-2</v>
          </cell>
          <cell r="AE877">
            <v>0.25468707041395433</v>
          </cell>
          <cell r="AF877">
            <v>4.8429879988749036E-2</v>
          </cell>
          <cell r="AG877">
            <v>3.6003365161718648E-3</v>
          </cell>
          <cell r="AH877">
            <v>0</v>
          </cell>
          <cell r="AI877">
            <v>0</v>
          </cell>
          <cell r="AJ877">
            <v>0</v>
          </cell>
          <cell r="AK877">
            <v>0.38883495050951566</v>
          </cell>
          <cell r="AL877">
            <v>0.90712424756851817</v>
          </cell>
          <cell r="AM877">
            <v>1.1207953378870741</v>
          </cell>
          <cell r="AN877">
            <v>0.36501630857734924</v>
          </cell>
          <cell r="AO877">
            <v>0.13010058522390366</v>
          </cell>
          <cell r="AP877">
            <v>4.6334427659502353E-2</v>
          </cell>
          <cell r="AQ877">
            <v>4.6008771036664342E-2</v>
          </cell>
          <cell r="AR877">
            <v>0.26162571407244428</v>
          </cell>
          <cell r="AS877">
            <v>4.4642775223664444E-2</v>
          </cell>
          <cell r="AT877">
            <v>7.3214431128832302E-2</v>
          </cell>
          <cell r="AU877">
            <v>0</v>
          </cell>
          <cell r="AV877">
            <v>0</v>
          </cell>
          <cell r="AW877">
            <v>0</v>
          </cell>
          <cell r="AX877">
            <v>0.51427597949801651</v>
          </cell>
          <cell r="AY877">
            <v>0.86133689910792555</v>
          </cell>
          <cell r="AZ877">
            <v>1.1936055987104197</v>
          </cell>
          <cell r="BA877">
            <v>0.27728983946160213</v>
          </cell>
          <cell r="BB877">
            <v>9.0032261494076948E-2</v>
          </cell>
          <cell r="BC877">
            <v>3.4188288701219705E-2</v>
          </cell>
          <cell r="BD877">
            <v>5.0922495543527901E-2</v>
          </cell>
          <cell r="BE877">
            <v>0.26228509422975321</v>
          </cell>
          <cell r="BF877">
            <v>3.1100288549669841E-2</v>
          </cell>
          <cell r="BG877">
            <v>6.0899108805966051E-2</v>
          </cell>
          <cell r="BH877">
            <v>0</v>
          </cell>
          <cell r="BI877">
            <v>0</v>
          </cell>
          <cell r="BJ877">
            <v>0</v>
          </cell>
          <cell r="BK877">
            <v>0.63859908930074027</v>
          </cell>
          <cell r="BL877">
            <v>1.3147144699600375</v>
          </cell>
          <cell r="BM877">
            <v>0.68745829151166049</v>
          </cell>
          <cell r="BN877">
            <v>0.21810738682095376</v>
          </cell>
          <cell r="BO877">
            <v>0.10818582417961053</v>
          </cell>
          <cell r="BP877">
            <v>2.3694196883955243E-2</v>
          </cell>
          <cell r="BQ877">
            <v>6.466247474441289E-2</v>
          </cell>
          <cell r="BR877">
            <v>0.29223476822102512</v>
          </cell>
          <cell r="BS877">
            <v>2.4338835207668552E-2</v>
          </cell>
          <cell r="BT877">
            <v>2.8103468155883604E-2</v>
          </cell>
          <cell r="BU877">
            <v>0.11792549565785393</v>
          </cell>
          <cell r="BV877">
            <v>0.25487250165918596</v>
          </cell>
          <cell r="BW877">
            <v>0</v>
          </cell>
          <cell r="BX877">
            <v>0.63004595389614337</v>
          </cell>
          <cell r="BY877">
            <v>1.0147502492188352</v>
          </cell>
          <cell r="BZ877">
            <v>0.93837114492683327</v>
          </cell>
          <cell r="CA877">
            <v>0.25071232536485155</v>
          </cell>
          <cell r="CB877">
            <v>0.11201909707524749</v>
          </cell>
          <cell r="CC877">
            <v>5.28972512118564E-2</v>
          </cell>
          <cell r="CD877">
            <v>8.2780896277920846E-2</v>
          </cell>
          <cell r="CE877">
            <v>0.28579468824432652</v>
          </cell>
          <cell r="CF877">
            <v>4.8200736784021814E-2</v>
          </cell>
          <cell r="CG877">
            <v>8.3851634126229868E-2</v>
          </cell>
          <cell r="CH877">
            <v>8.9400718689034875E-2</v>
          </cell>
          <cell r="CI877">
            <v>0.15766251614007132</v>
          </cell>
          <cell r="CJ877">
            <v>0</v>
          </cell>
          <cell r="CK877">
            <v>0.44892577982057702</v>
          </cell>
          <cell r="CL877">
            <v>1.3078534625469871</v>
          </cell>
          <cell r="CM877">
            <v>0.80870969525030034</v>
          </cell>
          <cell r="CN877">
            <v>0.26024649572710246</v>
          </cell>
          <cell r="CO877">
            <v>0.11413835597069522</v>
          </cell>
          <cell r="CP877">
            <v>4.0852550653855957E-2</v>
          </cell>
          <cell r="CQ877">
            <v>6.9694313223177318E-2</v>
          </cell>
          <cell r="CR877">
            <v>0.12902467034214382</v>
          </cell>
          <cell r="CS877">
            <v>4.7751602124780135E-2</v>
          </cell>
          <cell r="CT877">
            <v>3.6305854169320639E-2</v>
          </cell>
          <cell r="CU877">
            <v>0.12697857295468395</v>
          </cell>
          <cell r="CV877">
            <v>0.16025106323776228</v>
          </cell>
          <cell r="CW877">
            <v>0</v>
          </cell>
          <cell r="CX877">
            <v>0.37646257689551987</v>
          </cell>
          <cell r="CY877">
            <v>1.2461639800101523</v>
          </cell>
          <cell r="CZ877">
            <v>0.54940081751267655</v>
          </cell>
          <cell r="DA877">
            <v>0.34511273374400275</v>
          </cell>
          <cell r="DB877">
            <v>0.10045922856143363</v>
          </cell>
          <cell r="DC877">
            <v>0.10866098521137602</v>
          </cell>
          <cell r="DD877">
            <v>0.12902467034214382</v>
          </cell>
          <cell r="DE877">
            <v>0.16291409692281533</v>
          </cell>
          <cell r="DF877">
            <v>3.2162758385211987E-2</v>
          </cell>
          <cell r="DG877">
            <v>6.1578450236943638E-2</v>
          </cell>
          <cell r="DH877">
            <v>9.9607428246514473E-2</v>
          </cell>
          <cell r="DI877">
            <v>0</v>
          </cell>
          <cell r="DJ877">
            <v>0</v>
          </cell>
          <cell r="DK877">
            <v>0.23947864501595006</v>
          </cell>
          <cell r="DL877">
            <v>0.48496117762138624</v>
          </cell>
          <cell r="DM877">
            <v>0.37454610821090739</v>
          </cell>
          <cell r="DN877">
            <v>0.27635268002021363</v>
          </cell>
          <cell r="DO877">
            <v>8.0901790814511543E-2</v>
          </cell>
          <cell r="DP877">
            <v>7.9794547601640176E-2</v>
          </cell>
          <cell r="DQ877">
            <v>0.22558557692045866</v>
          </cell>
          <cell r="DR877">
            <v>0.17095596218846509</v>
          </cell>
          <cell r="DS877">
            <v>4.5930073474494293E-2</v>
          </cell>
          <cell r="DT877">
            <v>7.9323204798235736E-2</v>
          </cell>
          <cell r="DU877">
            <v>8.9623634191003276E-2</v>
          </cell>
          <cell r="DV877">
            <v>0</v>
          </cell>
          <cell r="DW877">
            <v>0</v>
          </cell>
          <cell r="DX877">
            <v>0.28478211087681871</v>
          </cell>
          <cell r="DY877">
            <v>0.39198261075741669</v>
          </cell>
          <cell r="DZ877">
            <v>0.4417061655451846</v>
          </cell>
          <cell r="EA877">
            <v>0.3055679514606453</v>
          </cell>
          <cell r="EB877">
            <v>9.3683494824635005E-2</v>
          </cell>
          <cell r="EC877">
            <v>8.3815615455591796E-2</v>
          </cell>
          <cell r="ED877">
            <v>0.23505668487756637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5.5468436059721853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5.5468436059721853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1501.5159775718912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1501.5159775718912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628.46557153705726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622.91872793108541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5.5468436059721853</v>
          </cell>
          <cell r="DE879">
            <v>2996.2387494379509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2996.2387494379509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1914.6850155940374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1914.6850155940374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5031.7056780392304</v>
          </cell>
          <cell r="R888">
            <v>144207.56066007074</v>
          </cell>
          <cell r="S888">
            <v>6065.4655365884537</v>
          </cell>
          <cell r="T888">
            <v>7858.9247993192985</v>
          </cell>
          <cell r="U888">
            <v>12069.5211760893</v>
          </cell>
          <cell r="V888">
            <v>13617.314966900914</v>
          </cell>
          <cell r="W888">
            <v>16025.957347990072</v>
          </cell>
          <cell r="X888">
            <v>17100.507268044894</v>
          </cell>
          <cell r="Y888">
            <v>17724.59848054446</v>
          </cell>
          <cell r="Z888">
            <v>16250.53185231419</v>
          </cell>
          <cell r="AA888">
            <v>13975.976709023729</v>
          </cell>
          <cell r="AB888">
            <v>11358.857206549961</v>
          </cell>
          <cell r="AC888">
            <v>6993.2001012341934</v>
          </cell>
          <cell r="AD888">
            <v>5166.7052154710982</v>
          </cell>
          <cell r="AE888">
            <v>146469.09095465485</v>
          </cell>
          <cell r="AF888">
            <v>6136.6842431554687</v>
          </cell>
          <cell r="AG888">
            <v>8458.4037079389673</v>
          </cell>
          <cell r="AH888">
            <v>12211.23786677036</v>
          </cell>
          <cell r="AI888">
            <v>13794.406319022528</v>
          </cell>
          <cell r="AJ888">
            <v>16214.128839969053</v>
          </cell>
          <cell r="AK888">
            <v>17294.857582198223</v>
          </cell>
          <cell r="AL888">
            <v>17958.619319819612</v>
          </cell>
          <cell r="AM888">
            <v>16455.877627941925</v>
          </cell>
          <cell r="AN888">
            <v>14149.963437179889</v>
          </cell>
          <cell r="AO888">
            <v>11492.229125561309</v>
          </cell>
          <cell r="AP888">
            <v>7075.3119369547931</v>
          </cell>
          <cell r="AQ888">
            <v>5227.3709481429541</v>
          </cell>
          <cell r="AR888">
            <v>151745.95159693342</v>
          </cell>
          <cell r="AS888">
            <v>6379.9382446226664</v>
          </cell>
          <cell r="AT888">
            <v>8266.3819874048349</v>
          </cell>
          <cell r="AU888">
            <v>12694.900935922225</v>
          </cell>
          <cell r="AV888">
            <v>14341.207047968695</v>
          </cell>
          <cell r="AW888">
            <v>16856.845980841666</v>
          </cell>
          <cell r="AX888">
            <v>17987.107411351695</v>
          </cell>
          <cell r="AY888">
            <v>18670.487448888569</v>
          </cell>
          <cell r="AZ888">
            <v>17100.097442209924</v>
          </cell>
          <cell r="BA888">
            <v>14710.85882789141</v>
          </cell>
          <cell r="BB888">
            <v>11947.773352414486</v>
          </cell>
          <cell r="BC888">
            <v>7355.7725203144364</v>
          </cell>
          <cell r="BD888">
            <v>5434.5803971017012</v>
          </cell>
          <cell r="BE888">
            <v>153403.64941902459</v>
          </cell>
          <cell r="BF888">
            <v>6449.9350865302258</v>
          </cell>
          <cell r="BG888">
            <v>8357.0757775829406</v>
          </cell>
          <cell r="BH888">
            <v>12834.568342368817</v>
          </cell>
          <cell r="BI888">
            <v>14498.550288827973</v>
          </cell>
          <cell r="BJ888">
            <v>17041.789211974537</v>
          </cell>
          <cell r="BK888">
            <v>18179.571642872994</v>
          </cell>
          <cell r="BL888">
            <v>18875.328570705751</v>
          </cell>
          <cell r="BM888">
            <v>17295.878307576757</v>
          </cell>
          <cell r="BN888">
            <v>14861.413925730769</v>
          </cell>
          <cell r="BO888">
            <v>12078.857175671263</v>
          </cell>
          <cell r="BP888">
            <v>7436.4756977804936</v>
          </cell>
          <cell r="BQ888">
            <v>5494.205391402822</v>
          </cell>
          <cell r="BR888">
            <v>155062.17721407954</v>
          </cell>
          <cell r="BS888">
            <v>6519.540734632581</v>
          </cell>
          <cell r="BT888">
            <v>8447.262578801834</v>
          </cell>
          <cell r="BU888">
            <v>12973.074691492599</v>
          </cell>
          <cell r="BV888">
            <v>14655.014095008548</v>
          </cell>
          <cell r="BW888">
            <v>17225.69863973977</v>
          </cell>
          <cell r="BX888">
            <v>18367.844338061695</v>
          </cell>
          <cell r="BY888">
            <v>19079.025164555293</v>
          </cell>
          <cell r="BZ888">
            <v>17482.529874932574</v>
          </cell>
          <cell r="CA888">
            <v>15032.754075006524</v>
          </cell>
          <cell r="CB888">
            <v>12209.208275416284</v>
          </cell>
          <cell r="CC888">
            <v>7516.7276731914026</v>
          </cell>
          <cell r="CD888">
            <v>5553.4970732397633</v>
          </cell>
          <cell r="CE888">
            <v>160590.62121582497</v>
          </cell>
          <cell r="CF888">
            <v>6661.753822197963</v>
          </cell>
          <cell r="CG888">
            <v>9190.3910840917961</v>
          </cell>
          <cell r="CH888">
            <v>13278.150243848795</v>
          </cell>
          <cell r="CI888">
            <v>14904.210152785905</v>
          </cell>
          <cell r="CJ888">
            <v>19136.179731184267</v>
          </cell>
          <cell r="CK888">
            <v>18797.672422261821</v>
          </cell>
          <cell r="CL888">
            <v>19489.718931532785</v>
          </cell>
          <cell r="CM888">
            <v>17897.59223973786</v>
          </cell>
          <cell r="CN888">
            <v>15389.654786861152</v>
          </cell>
          <cell r="CO888">
            <v>12464.765380451398</v>
          </cell>
          <cell r="CP888">
            <v>7695.1866111198033</v>
          </cell>
          <cell r="CQ888">
            <v>5685.3458097516559</v>
          </cell>
          <cell r="CR888">
            <v>162764.64728731057</v>
          </cell>
          <cell r="CS888">
            <v>6828.2914994927705</v>
          </cell>
          <cell r="CT888">
            <v>8847.305976280797</v>
          </cell>
          <cell r="CU888">
            <v>13521.055282543355</v>
          </cell>
          <cell r="CV888">
            <v>15304.47382294081</v>
          </cell>
          <cell r="CW888">
            <v>18664.387732758245</v>
          </cell>
          <cell r="CX888">
            <v>19251.160096238396</v>
          </cell>
          <cell r="CY888">
            <v>19893.203075080004</v>
          </cell>
          <cell r="CZ888">
            <v>18310.463074877596</v>
          </cell>
          <cell r="DA888">
            <v>15744.671354182414</v>
          </cell>
          <cell r="DB888">
            <v>12704.887359222426</v>
          </cell>
          <cell r="DC888">
            <v>7872.7030132559885</v>
          </cell>
          <cell r="DD888">
            <v>5822.0450004379964</v>
          </cell>
          <cell r="DE888">
            <v>168933.41179146152</v>
          </cell>
          <cell r="DF888">
            <v>6961.9638350416208</v>
          </cell>
          <cell r="DG888">
            <v>9017.4256435839343</v>
          </cell>
          <cell r="DH888">
            <v>13892.204533021373</v>
          </cell>
          <cell r="DI888">
            <v>15693.30683158047</v>
          </cell>
          <cell r="DJ888">
            <v>21442.361229239381</v>
          </cell>
          <cell r="DK888">
            <v>19621.097378231003</v>
          </cell>
          <cell r="DL888">
            <v>20430.756148695538</v>
          </cell>
          <cell r="DM888">
            <v>18721.150423964369</v>
          </cell>
          <cell r="DN888">
            <v>16097.810479432577</v>
          </cell>
          <cell r="DO888">
            <v>13059.097950401832</v>
          </cell>
          <cell r="DP888">
            <v>8049.2804575926275</v>
          </cell>
          <cell r="DQ888">
            <v>5946.9568806770258</v>
          </cell>
          <cell r="DR888">
            <v>171520.21122988965</v>
          </cell>
          <cell r="DS888">
            <v>7133.7848488619784</v>
          </cell>
          <cell r="DT888">
            <v>9243.1286248089746</v>
          </cell>
          <cell r="DU888">
            <v>14148.883697447483</v>
          </cell>
          <cell r="DV888">
            <v>16035.748580990883</v>
          </cell>
          <cell r="DW888">
            <v>20763.31762502616</v>
          </cell>
          <cell r="DX888">
            <v>20104.265339124715</v>
          </cell>
          <cell r="DY888">
            <v>20869.721524646971</v>
          </cell>
          <cell r="DZ888">
            <v>19129.661118867574</v>
          </cell>
          <cell r="EA888">
            <v>16449.077412249695</v>
          </cell>
          <cell r="EB888">
            <v>13356.925052693579</v>
          </cell>
          <cell r="EC888">
            <v>8208.9728495320305</v>
          </cell>
          <cell r="ED888">
            <v>6076.7245556396665</v>
          </cell>
        </row>
        <row r="890">
          <cell r="A890" t="str">
            <v>Additional Fixed Costs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J903" t="str">
            <v>Mills / kWh</v>
          </cell>
          <cell r="W903" t="str">
            <v>Mills / kWh</v>
          </cell>
          <cell r="AJ903" t="str">
            <v>Mills / kWh</v>
          </cell>
          <cell r="AW903" t="str">
            <v>Mills / kWh</v>
          </cell>
          <cell r="BJ903" t="str">
            <v>Mills / kWh</v>
          </cell>
          <cell r="BW903" t="str">
            <v>Mills / kWh</v>
          </cell>
          <cell r="CJ903" t="str">
            <v>Mills / kWh</v>
          </cell>
          <cell r="CW903" t="str">
            <v>Mills / kWh</v>
          </cell>
          <cell r="DJ903" t="str">
            <v>Mills / kWh</v>
          </cell>
          <cell r="DW903" t="str">
            <v>Mills / kWh</v>
          </cell>
        </row>
        <row r="904">
          <cell r="A904" t="str">
            <v>Special Sales For Resale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-0.01</v>
          </cell>
          <cell r="S929">
            <v>0</v>
          </cell>
          <cell r="T929">
            <v>0</v>
          </cell>
          <cell r="U929">
            <v>-0.05</v>
          </cell>
          <cell r="V929">
            <v>0</v>
          </cell>
          <cell r="W929">
            <v>-0.01</v>
          </cell>
          <cell r="X929">
            <v>0.01</v>
          </cell>
          <cell r="Y929">
            <v>0.01</v>
          </cell>
          <cell r="Z929">
            <v>0.03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-0.05</v>
          </cell>
          <cell r="AF929">
            <v>-0.01</v>
          </cell>
          <cell r="AG929">
            <v>0</v>
          </cell>
          <cell r="AH929">
            <v>-0.16</v>
          </cell>
          <cell r="AI929">
            <v>-0.15</v>
          </cell>
          <cell r="AJ929">
            <v>-0.37</v>
          </cell>
          <cell r="AK929">
            <v>0.01</v>
          </cell>
          <cell r="AL929">
            <v>0.08</v>
          </cell>
          <cell r="AM929">
            <v>0.03</v>
          </cell>
          <cell r="AN929">
            <v>-0.01</v>
          </cell>
          <cell r="AO929">
            <v>-0.01</v>
          </cell>
          <cell r="AP929">
            <v>-0.01</v>
          </cell>
          <cell r="AQ929">
            <v>-0.01</v>
          </cell>
          <cell r="AR929">
            <v>-0.04</v>
          </cell>
          <cell r="AS929">
            <v>0</v>
          </cell>
          <cell r="AT929">
            <v>0.01</v>
          </cell>
          <cell r="AU929">
            <v>-0.1</v>
          </cell>
          <cell r="AV929">
            <v>-0.14000000000000001</v>
          </cell>
          <cell r="AW929">
            <v>-0.9</v>
          </cell>
          <cell r="AX929">
            <v>0</v>
          </cell>
          <cell r="AY929">
            <v>0.13</v>
          </cell>
          <cell r="AZ929">
            <v>0.06</v>
          </cell>
          <cell r="BA929">
            <v>-0.01</v>
          </cell>
          <cell r="BB929">
            <v>-0.01</v>
          </cell>
          <cell r="BC929">
            <v>0</v>
          </cell>
          <cell r="BD929">
            <v>0</v>
          </cell>
          <cell r="BE929">
            <v>-0.03</v>
          </cell>
          <cell r="BF929">
            <v>0</v>
          </cell>
          <cell r="BG929">
            <v>-0.01</v>
          </cell>
          <cell r="BH929">
            <v>-0.06</v>
          </cell>
          <cell r="BI929">
            <v>-0.26</v>
          </cell>
          <cell r="BJ929">
            <v>-0.25</v>
          </cell>
          <cell r="BK929">
            <v>0.01</v>
          </cell>
          <cell r="BL929">
            <v>0.24</v>
          </cell>
          <cell r="BM929">
            <v>0.02</v>
          </cell>
          <cell r="BN929">
            <v>-0.04</v>
          </cell>
          <cell r="BO929">
            <v>0</v>
          </cell>
          <cell r="BP929">
            <v>0</v>
          </cell>
          <cell r="BQ929">
            <v>0</v>
          </cell>
          <cell r="BR929">
            <v>-0.03</v>
          </cell>
          <cell r="BS929">
            <v>0</v>
          </cell>
          <cell r="BT929">
            <v>0.01</v>
          </cell>
          <cell r="BU929">
            <v>-0.18</v>
          </cell>
          <cell r="BV929">
            <v>-0.24</v>
          </cell>
          <cell r="BW929">
            <v>-0.45</v>
          </cell>
          <cell r="BX929">
            <v>-0.01</v>
          </cell>
          <cell r="BY929">
            <v>0.33</v>
          </cell>
          <cell r="BZ929">
            <v>0.05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0.02</v>
          </cell>
          <cell r="CF929">
            <v>0</v>
          </cell>
          <cell r="CG929">
            <v>-0.01</v>
          </cell>
          <cell r="CH929">
            <v>-0.21</v>
          </cell>
          <cell r="CI929">
            <v>-0.17</v>
          </cell>
          <cell r="CJ929">
            <v>-0.24</v>
          </cell>
          <cell r="CK929">
            <v>0</v>
          </cell>
          <cell r="CL929">
            <v>0.3</v>
          </cell>
          <cell r="CM929">
            <v>0.21</v>
          </cell>
          <cell r="CN929">
            <v>-0.01</v>
          </cell>
          <cell r="CO929">
            <v>0</v>
          </cell>
          <cell r="CP929">
            <v>0</v>
          </cell>
          <cell r="CQ929">
            <v>-0.01</v>
          </cell>
          <cell r="CR929">
            <v>-0.22</v>
          </cell>
          <cell r="CS929">
            <v>0</v>
          </cell>
          <cell r="CT929">
            <v>-0.02</v>
          </cell>
          <cell r="CU929">
            <v>-0.21</v>
          </cell>
          <cell r="CV929">
            <v>-0.33</v>
          </cell>
          <cell r="CW929">
            <v>-0.38</v>
          </cell>
          <cell r="CX929">
            <v>0.02</v>
          </cell>
          <cell r="CY929">
            <v>-1.1499999999999999</v>
          </cell>
          <cell r="CZ929">
            <v>0.13</v>
          </cell>
          <cell r="DA929">
            <v>-0.1</v>
          </cell>
          <cell r="DB929">
            <v>0</v>
          </cell>
          <cell r="DC929">
            <v>0</v>
          </cell>
          <cell r="DD929">
            <v>-0.02</v>
          </cell>
          <cell r="DE929">
            <v>-0.04</v>
          </cell>
          <cell r="DF929">
            <v>0</v>
          </cell>
          <cell r="DG929">
            <v>-0.01</v>
          </cell>
          <cell r="DH929">
            <v>-0.05</v>
          </cell>
          <cell r="DI929">
            <v>-0.26</v>
          </cell>
          <cell r="DJ929">
            <v>-0.52</v>
          </cell>
          <cell r="DK929">
            <v>0.01</v>
          </cell>
          <cell r="DL929">
            <v>-0.04</v>
          </cell>
          <cell r="DM929">
            <v>0.16</v>
          </cell>
          <cell r="DN929">
            <v>-0.03</v>
          </cell>
          <cell r="DO929">
            <v>0</v>
          </cell>
          <cell r="DP929">
            <v>-0.01</v>
          </cell>
          <cell r="DQ929">
            <v>-0.04</v>
          </cell>
          <cell r="DR929">
            <v>-0.04</v>
          </cell>
          <cell r="DS929">
            <v>0</v>
          </cell>
          <cell r="DT929">
            <v>-0.01</v>
          </cell>
          <cell r="DU929">
            <v>-0.1</v>
          </cell>
          <cell r="DV929">
            <v>-0.27</v>
          </cell>
          <cell r="DW929">
            <v>-0.47</v>
          </cell>
          <cell r="DX929">
            <v>0.01</v>
          </cell>
          <cell r="DY929">
            <v>-0.01</v>
          </cell>
          <cell r="DZ929">
            <v>0.23</v>
          </cell>
          <cell r="EA929">
            <v>-0.06</v>
          </cell>
          <cell r="EB929">
            <v>0</v>
          </cell>
          <cell r="EC929">
            <v>-0.01</v>
          </cell>
          <cell r="ED929">
            <v>-0.03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-0.02</v>
          </cell>
          <cell r="R930">
            <v>-7.0000000000000007E-2</v>
          </cell>
          <cell r="S930">
            <v>-0.1</v>
          </cell>
          <cell r="T930">
            <v>-0.09</v>
          </cell>
          <cell r="U930">
            <v>-0.06</v>
          </cell>
          <cell r="V930">
            <v>-0.1</v>
          </cell>
          <cell r="W930">
            <v>-0.1</v>
          </cell>
          <cell r="X930">
            <v>-0.04</v>
          </cell>
          <cell r="Y930">
            <v>0.03</v>
          </cell>
          <cell r="Z930">
            <v>0</v>
          </cell>
          <cell r="AA930">
            <v>0</v>
          </cell>
          <cell r="AB930">
            <v>-0.06</v>
          </cell>
          <cell r="AC930">
            <v>-0.1</v>
          </cell>
          <cell r="AD930">
            <v>-0.01</v>
          </cell>
          <cell r="AE930">
            <v>-0.08</v>
          </cell>
          <cell r="AF930">
            <v>-0.06</v>
          </cell>
          <cell r="AG930">
            <v>-7.0000000000000007E-2</v>
          </cell>
          <cell r="AH930">
            <v>-0.13</v>
          </cell>
          <cell r="AI930">
            <v>-0.16</v>
          </cell>
          <cell r="AJ930">
            <v>-0.21</v>
          </cell>
          <cell r="AK930">
            <v>-0.03</v>
          </cell>
          <cell r="AL930">
            <v>0.05</v>
          </cell>
          <cell r="AM930">
            <v>0.04</v>
          </cell>
          <cell r="AN930">
            <v>0</v>
          </cell>
          <cell r="AO930">
            <v>-0.11</v>
          </cell>
          <cell r="AP930">
            <v>-0.1</v>
          </cell>
          <cell r="AQ930">
            <v>-0.01</v>
          </cell>
          <cell r="AR930">
            <v>-0.1</v>
          </cell>
          <cell r="AS930">
            <v>-0.06</v>
          </cell>
          <cell r="AT930">
            <v>-0.11</v>
          </cell>
          <cell r="AU930">
            <v>-0.11</v>
          </cell>
          <cell r="AV930">
            <v>-0.18</v>
          </cell>
          <cell r="AW930">
            <v>-0.15</v>
          </cell>
          <cell r="AX930">
            <v>-0.08</v>
          </cell>
          <cell r="AY930">
            <v>0.06</v>
          </cell>
          <cell r="AZ930">
            <v>0</v>
          </cell>
          <cell r="BA930">
            <v>-0.02</v>
          </cell>
          <cell r="BB930">
            <v>-0.13</v>
          </cell>
          <cell r="BC930">
            <v>-0.13</v>
          </cell>
          <cell r="BD930">
            <v>-0.01</v>
          </cell>
          <cell r="BE930">
            <v>-0.08</v>
          </cell>
          <cell r="BF930">
            <v>-0.05</v>
          </cell>
          <cell r="BG930">
            <v>-0.14000000000000001</v>
          </cell>
          <cell r="BH930">
            <v>-0.25</v>
          </cell>
          <cell r="BI930">
            <v>-0.11</v>
          </cell>
          <cell r="BJ930">
            <v>-0.11</v>
          </cell>
          <cell r="BK930">
            <v>-0.03</v>
          </cell>
          <cell r="BL930">
            <v>7.0000000000000007E-2</v>
          </cell>
          <cell r="BM930">
            <v>0.01</v>
          </cell>
          <cell r="BN930">
            <v>0.01</v>
          </cell>
          <cell r="BO930">
            <v>-0.11</v>
          </cell>
          <cell r="BP930">
            <v>-0.05</v>
          </cell>
          <cell r="BQ930">
            <v>-0.01</v>
          </cell>
          <cell r="BR930">
            <v>-0.09</v>
          </cell>
          <cell r="BS930">
            <v>-0.04</v>
          </cell>
          <cell r="BT930">
            <v>-0.15</v>
          </cell>
          <cell r="BU930">
            <v>-0.18</v>
          </cell>
          <cell r="BV930">
            <v>-0.1</v>
          </cell>
          <cell r="BW930">
            <v>-0.12</v>
          </cell>
          <cell r="BX930">
            <v>0.01</v>
          </cell>
          <cell r="BY930">
            <v>0.06</v>
          </cell>
          <cell r="BZ930">
            <v>-0.01</v>
          </cell>
          <cell r="CA930">
            <v>0.01</v>
          </cell>
          <cell r="CB930">
            <v>-0.12</v>
          </cell>
          <cell r="CC930">
            <v>-0.12</v>
          </cell>
          <cell r="CD930">
            <v>-0.01</v>
          </cell>
          <cell r="CE930">
            <v>-0.05</v>
          </cell>
          <cell r="CF930">
            <v>-0.02</v>
          </cell>
          <cell r="CG930">
            <v>-0.08</v>
          </cell>
          <cell r="CH930">
            <v>-0.11</v>
          </cell>
          <cell r="CI930">
            <v>-0.27</v>
          </cell>
          <cell r="CJ930">
            <v>-0.16</v>
          </cell>
          <cell r="CK930">
            <v>-0.03</v>
          </cell>
          <cell r="CL930">
            <v>0.26</v>
          </cell>
          <cell r="CM930">
            <v>-0.06</v>
          </cell>
          <cell r="CN930">
            <v>0</v>
          </cell>
          <cell r="CO930">
            <v>-0.13</v>
          </cell>
          <cell r="CP930">
            <v>-0.04</v>
          </cell>
          <cell r="CQ930">
            <v>0</v>
          </cell>
          <cell r="CR930">
            <v>-7.0000000000000007E-2</v>
          </cell>
          <cell r="CS930">
            <v>-0.05</v>
          </cell>
          <cell r="CT930">
            <v>-0.17</v>
          </cell>
          <cell r="CU930">
            <v>-0.17</v>
          </cell>
          <cell r="CV930">
            <v>-0.32</v>
          </cell>
          <cell r="CW930">
            <v>-0.33</v>
          </cell>
          <cell r="CX930">
            <v>0</v>
          </cell>
          <cell r="CY930">
            <v>0.28000000000000003</v>
          </cell>
          <cell r="CZ930">
            <v>-0.11</v>
          </cell>
          <cell r="DA930">
            <v>0.01</v>
          </cell>
          <cell r="DB930">
            <v>-0.12</v>
          </cell>
          <cell r="DC930">
            <v>-0.1</v>
          </cell>
          <cell r="DD930">
            <v>0</v>
          </cell>
          <cell r="DE930">
            <v>-0.11</v>
          </cell>
          <cell r="DF930">
            <v>-0.06</v>
          </cell>
          <cell r="DG930">
            <v>-0.28999999999999998</v>
          </cell>
          <cell r="DH930">
            <v>-0.09</v>
          </cell>
          <cell r="DI930">
            <v>-0.13</v>
          </cell>
          <cell r="DJ930">
            <v>-0.17</v>
          </cell>
          <cell r="DK930">
            <v>-0.02</v>
          </cell>
          <cell r="DL930">
            <v>-0.37</v>
          </cell>
          <cell r="DM930">
            <v>-0.03</v>
          </cell>
          <cell r="DN930">
            <v>0.02</v>
          </cell>
          <cell r="DO930">
            <v>-0.11</v>
          </cell>
          <cell r="DP930">
            <v>-0.13</v>
          </cell>
          <cell r="DQ930">
            <v>0</v>
          </cell>
          <cell r="DR930">
            <v>-0.1</v>
          </cell>
          <cell r="DS930">
            <v>0</v>
          </cell>
          <cell r="DT930">
            <v>-0.23</v>
          </cell>
          <cell r="DU930">
            <v>-0.14000000000000001</v>
          </cell>
          <cell r="DV930">
            <v>-0.06</v>
          </cell>
          <cell r="DW930">
            <v>-0.36</v>
          </cell>
          <cell r="DX930">
            <v>-0.12</v>
          </cell>
          <cell r="DY930">
            <v>-0.45</v>
          </cell>
          <cell r="DZ930">
            <v>-0.04</v>
          </cell>
          <cell r="EA930">
            <v>0.01</v>
          </cell>
          <cell r="EB930">
            <v>-0.15</v>
          </cell>
          <cell r="EC930">
            <v>-0.12</v>
          </cell>
          <cell r="ED930">
            <v>-0.01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-0.15</v>
          </cell>
          <cell r="S931">
            <v>0</v>
          </cell>
          <cell r="T931">
            <v>0</v>
          </cell>
          <cell r="U931">
            <v>-0.34</v>
          </cell>
          <cell r="V931">
            <v>-0.16</v>
          </cell>
          <cell r="W931">
            <v>-0.14000000000000001</v>
          </cell>
          <cell r="X931">
            <v>0.02</v>
          </cell>
          <cell r="Y931">
            <v>0.04</v>
          </cell>
          <cell r="Z931">
            <v>-0.69</v>
          </cell>
          <cell r="AA931">
            <v>0.01</v>
          </cell>
          <cell r="AB931">
            <v>0</v>
          </cell>
          <cell r="AC931">
            <v>0</v>
          </cell>
          <cell r="AD931">
            <v>-0.04</v>
          </cell>
          <cell r="AE931">
            <v>0</v>
          </cell>
          <cell r="AF931">
            <v>0</v>
          </cell>
          <cell r="AG931">
            <v>0</v>
          </cell>
          <cell r="AH931">
            <v>-0.51</v>
          </cell>
          <cell r="AI931">
            <v>-0.14000000000000001</v>
          </cell>
          <cell r="AJ931">
            <v>0</v>
          </cell>
          <cell r="AK931">
            <v>0.03</v>
          </cell>
          <cell r="AL931">
            <v>0.09</v>
          </cell>
          <cell r="AM931">
            <v>0.08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-0.17</v>
          </cell>
          <cell r="AS931">
            <v>0</v>
          </cell>
          <cell r="AT931">
            <v>0</v>
          </cell>
          <cell r="AU931">
            <v>-0.43</v>
          </cell>
          <cell r="AV931">
            <v>0</v>
          </cell>
          <cell r="AW931">
            <v>0</v>
          </cell>
          <cell r="AX931">
            <v>0.02</v>
          </cell>
          <cell r="AY931">
            <v>-0.61</v>
          </cell>
          <cell r="AZ931">
            <v>0.06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-0.05</v>
          </cell>
          <cell r="BF931">
            <v>0</v>
          </cell>
          <cell r="BG931">
            <v>0</v>
          </cell>
          <cell r="BH931">
            <v>-0.24</v>
          </cell>
          <cell r="BI931">
            <v>-0.28999999999999998</v>
          </cell>
          <cell r="BJ931">
            <v>-0.22</v>
          </cell>
          <cell r="BK931">
            <v>0.03</v>
          </cell>
          <cell r="BL931">
            <v>0.06</v>
          </cell>
          <cell r="BM931">
            <v>-0.08</v>
          </cell>
          <cell r="BN931">
            <v>0.01</v>
          </cell>
          <cell r="BO931">
            <v>0.01</v>
          </cell>
          <cell r="BP931">
            <v>0</v>
          </cell>
          <cell r="BQ931">
            <v>-0.01</v>
          </cell>
          <cell r="BR931">
            <v>0.03</v>
          </cell>
          <cell r="BS931">
            <v>0</v>
          </cell>
          <cell r="BT931">
            <v>0</v>
          </cell>
          <cell r="BU931">
            <v>-0.1</v>
          </cell>
          <cell r="BV931">
            <v>-0.28000000000000003</v>
          </cell>
          <cell r="BW931">
            <v>-0.41</v>
          </cell>
          <cell r="BX931">
            <v>0.04</v>
          </cell>
          <cell r="BY931">
            <v>0.12</v>
          </cell>
          <cell r="BZ931">
            <v>0.14000000000000001</v>
          </cell>
          <cell r="CA931">
            <v>0.01</v>
          </cell>
          <cell r="CB931">
            <v>0</v>
          </cell>
          <cell r="CC931">
            <v>0</v>
          </cell>
          <cell r="CD931">
            <v>0</v>
          </cell>
          <cell r="CE931">
            <v>-0.18</v>
          </cell>
          <cell r="CF931">
            <v>0</v>
          </cell>
          <cell r="CG931">
            <v>-0.04</v>
          </cell>
          <cell r="CH931">
            <v>-0.27</v>
          </cell>
          <cell r="CI931">
            <v>-0.17</v>
          </cell>
          <cell r="CJ931">
            <v>-2.12</v>
          </cell>
          <cell r="CK931">
            <v>0.01</v>
          </cell>
          <cell r="CL931">
            <v>-7.0000000000000007E-2</v>
          </cell>
          <cell r="CM931">
            <v>0.05</v>
          </cell>
          <cell r="CN931">
            <v>0.01</v>
          </cell>
          <cell r="CO931">
            <v>0</v>
          </cell>
          <cell r="CP931">
            <v>0</v>
          </cell>
          <cell r="CQ931">
            <v>0</v>
          </cell>
          <cell r="CR931">
            <v>0.05</v>
          </cell>
          <cell r="CS931">
            <v>0</v>
          </cell>
          <cell r="CT931">
            <v>0</v>
          </cell>
          <cell r="CU931">
            <v>-0.3</v>
          </cell>
          <cell r="CV931">
            <v>-0.19</v>
          </cell>
          <cell r="CW931">
            <v>-0.17</v>
          </cell>
          <cell r="CX931">
            <v>-0.02</v>
          </cell>
          <cell r="CY931">
            <v>-0.14000000000000001</v>
          </cell>
          <cell r="CZ931">
            <v>0.17</v>
          </cell>
          <cell r="DA931">
            <v>0</v>
          </cell>
          <cell r="DB931">
            <v>0.01</v>
          </cell>
          <cell r="DC931">
            <v>0</v>
          </cell>
          <cell r="DD931">
            <v>-0.2</v>
          </cell>
          <cell r="DE931">
            <v>0.04</v>
          </cell>
          <cell r="DF931">
            <v>0</v>
          </cell>
          <cell r="DG931">
            <v>0.01</v>
          </cell>
          <cell r="DH931">
            <v>-0.21</v>
          </cell>
          <cell r="DI931">
            <v>-0.1</v>
          </cell>
          <cell r="DJ931">
            <v>-0.19</v>
          </cell>
          <cell r="DK931">
            <v>0.05</v>
          </cell>
          <cell r="DL931">
            <v>-0.19</v>
          </cell>
          <cell r="DM931">
            <v>0.11</v>
          </cell>
          <cell r="DN931">
            <v>-0.05</v>
          </cell>
          <cell r="DO931">
            <v>0</v>
          </cell>
          <cell r="DP931">
            <v>0</v>
          </cell>
          <cell r="DQ931">
            <v>-0.21</v>
          </cell>
          <cell r="DR931">
            <v>0.02</v>
          </cell>
          <cell r="DS931">
            <v>0</v>
          </cell>
          <cell r="DT931">
            <v>0</v>
          </cell>
          <cell r="DU931">
            <v>-0.23</v>
          </cell>
          <cell r="DV931">
            <v>-0.04</v>
          </cell>
          <cell r="DW931">
            <v>-0.1</v>
          </cell>
          <cell r="DX931">
            <v>0.04</v>
          </cell>
          <cell r="DY931">
            <v>-0.38</v>
          </cell>
          <cell r="DZ931">
            <v>0.05</v>
          </cell>
          <cell r="EA931">
            <v>-0.01</v>
          </cell>
          <cell r="EB931">
            <v>0</v>
          </cell>
          <cell r="EC931">
            <v>0</v>
          </cell>
          <cell r="ED931">
            <v>-0.22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-0.01</v>
          </cell>
          <cell r="R932">
            <v>-7.0000000000000007E-2</v>
          </cell>
          <cell r="S932">
            <v>-7.0000000000000007E-2</v>
          </cell>
          <cell r="T932">
            <v>-0.03</v>
          </cell>
          <cell r="U932">
            <v>-7.0000000000000007E-2</v>
          </cell>
          <cell r="V932">
            <v>-0.24</v>
          </cell>
          <cell r="W932">
            <v>-0.08</v>
          </cell>
          <cell r="X932">
            <v>-7.0000000000000007E-2</v>
          </cell>
          <cell r="Y932">
            <v>0.02</v>
          </cell>
          <cell r="Z932">
            <v>-0.12</v>
          </cell>
          <cell r="AA932">
            <v>-7.0000000000000007E-2</v>
          </cell>
          <cell r="AB932">
            <v>-0.03</v>
          </cell>
          <cell r="AC932">
            <v>-0.06</v>
          </cell>
          <cell r="AD932">
            <v>0</v>
          </cell>
          <cell r="AE932">
            <v>-7.0000000000000007E-2</v>
          </cell>
          <cell r="AF932">
            <v>-0.02</v>
          </cell>
          <cell r="AG932">
            <v>-0.05</v>
          </cell>
          <cell r="AH932">
            <v>-0.05</v>
          </cell>
          <cell r="AI932">
            <v>-0.11</v>
          </cell>
          <cell r="AJ932">
            <v>-0.16</v>
          </cell>
          <cell r="AK932">
            <v>-0.03</v>
          </cell>
          <cell r="AL932">
            <v>-0.04</v>
          </cell>
          <cell r="AM932">
            <v>-0.04</v>
          </cell>
          <cell r="AN932">
            <v>-7.0000000000000007E-2</v>
          </cell>
          <cell r="AO932">
            <v>-7.0000000000000007E-2</v>
          </cell>
          <cell r="AP932">
            <v>-0.08</v>
          </cell>
          <cell r="AQ932">
            <v>-0.01</v>
          </cell>
          <cell r="AR932">
            <v>-0.09</v>
          </cell>
          <cell r="AS932">
            <v>-0.02</v>
          </cell>
          <cell r="AT932">
            <v>-0.06</v>
          </cell>
          <cell r="AU932">
            <v>-0.15</v>
          </cell>
          <cell r="AV932">
            <v>-0.18</v>
          </cell>
          <cell r="AW932">
            <v>-0.14000000000000001</v>
          </cell>
          <cell r="AX932">
            <v>-0.01</v>
          </cell>
          <cell r="AY932">
            <v>-0.05</v>
          </cell>
          <cell r="AZ932">
            <v>0</v>
          </cell>
          <cell r="BA932">
            <v>-0.15</v>
          </cell>
          <cell r="BB932">
            <v>-0.1</v>
          </cell>
          <cell r="BC932">
            <v>-0.09</v>
          </cell>
          <cell r="BD932">
            <v>0</v>
          </cell>
          <cell r="BE932">
            <v>-0.1</v>
          </cell>
          <cell r="BF932">
            <v>-0.05</v>
          </cell>
          <cell r="BG932">
            <v>-0.15</v>
          </cell>
          <cell r="BH932">
            <v>-0.19</v>
          </cell>
          <cell r="BI932">
            <v>-0.21</v>
          </cell>
          <cell r="BJ932">
            <v>-0.06</v>
          </cell>
          <cell r="BK932">
            <v>-0.04</v>
          </cell>
          <cell r="BL932">
            <v>0.02</v>
          </cell>
          <cell r="BM932">
            <v>-0.04</v>
          </cell>
          <cell r="BN932">
            <v>-0.11</v>
          </cell>
          <cell r="BO932">
            <v>-0.11</v>
          </cell>
          <cell r="BP932">
            <v>-0.02</v>
          </cell>
          <cell r="BQ932">
            <v>0</v>
          </cell>
          <cell r="BR932">
            <v>-0.09</v>
          </cell>
          <cell r="BS932">
            <v>-0.04</v>
          </cell>
          <cell r="BT932">
            <v>-0.14000000000000001</v>
          </cell>
          <cell r="BU932">
            <v>-0.22</v>
          </cell>
          <cell r="BV932">
            <v>-0.13</v>
          </cell>
          <cell r="BW932">
            <v>-0.13</v>
          </cell>
          <cell r="BX932">
            <v>-0.04</v>
          </cell>
          <cell r="BY932">
            <v>-0.06</v>
          </cell>
          <cell r="BZ932">
            <v>0</v>
          </cell>
          <cell r="CA932">
            <v>-7.0000000000000007E-2</v>
          </cell>
          <cell r="CB932">
            <v>-0.08</v>
          </cell>
          <cell r="CC932">
            <v>-0.02</v>
          </cell>
          <cell r="CD932">
            <v>0</v>
          </cell>
          <cell r="CE932">
            <v>-0.06</v>
          </cell>
          <cell r="CF932">
            <v>-0.03</v>
          </cell>
          <cell r="CG932">
            <v>-0.06</v>
          </cell>
          <cell r="CH932">
            <v>-0.31</v>
          </cell>
          <cell r="CI932">
            <v>-0.21</v>
          </cell>
          <cell r="CJ932">
            <v>-0.12</v>
          </cell>
          <cell r="CK932">
            <v>-0.01</v>
          </cell>
          <cell r="CL932">
            <v>0.03</v>
          </cell>
          <cell r="CM932">
            <v>0.06</v>
          </cell>
          <cell r="CN932">
            <v>-7.0000000000000007E-2</v>
          </cell>
          <cell r="CO932">
            <v>-0.05</v>
          </cell>
          <cell r="CP932">
            <v>-0.04</v>
          </cell>
          <cell r="CQ932">
            <v>-0.02</v>
          </cell>
          <cell r="CR932">
            <v>-7.0000000000000007E-2</v>
          </cell>
          <cell r="CS932">
            <v>-0.02</v>
          </cell>
          <cell r="CT932">
            <v>-0.03</v>
          </cell>
          <cell r="CU932">
            <v>-0.17</v>
          </cell>
          <cell r="CV932">
            <v>-0.23</v>
          </cell>
          <cell r="CW932">
            <v>-0.28999999999999998</v>
          </cell>
          <cell r="CX932">
            <v>0.06</v>
          </cell>
          <cell r="CY932">
            <v>-0.03</v>
          </cell>
          <cell r="CZ932">
            <v>-0.17</v>
          </cell>
          <cell r="DA932">
            <v>-0.08</v>
          </cell>
          <cell r="DB932">
            <v>-0.12</v>
          </cell>
          <cell r="DC932">
            <v>-0.01</v>
          </cell>
          <cell r="DD932">
            <v>0</v>
          </cell>
          <cell r="DE932">
            <v>-0.12</v>
          </cell>
          <cell r="DF932">
            <v>-0.05</v>
          </cell>
          <cell r="DG932">
            <v>-0.11</v>
          </cell>
          <cell r="DH932">
            <v>-0.35</v>
          </cell>
          <cell r="DI932">
            <v>-0.25</v>
          </cell>
          <cell r="DJ932">
            <v>-0.19</v>
          </cell>
          <cell r="DK932">
            <v>0.05</v>
          </cell>
          <cell r="DL932">
            <v>-0.28000000000000003</v>
          </cell>
          <cell r="DM932">
            <v>-0.45</v>
          </cell>
          <cell r="DN932">
            <v>-0.14000000000000001</v>
          </cell>
          <cell r="DO932">
            <v>-0.08</v>
          </cell>
          <cell r="DP932">
            <v>-0.05</v>
          </cell>
          <cell r="DQ932">
            <v>-0.01</v>
          </cell>
          <cell r="DR932">
            <v>-0.09</v>
          </cell>
          <cell r="DS932">
            <v>-7.0000000000000007E-2</v>
          </cell>
          <cell r="DT932">
            <v>-0.13</v>
          </cell>
          <cell r="DU932">
            <v>-0.28999999999999998</v>
          </cell>
          <cell r="DV932">
            <v>-0.22</v>
          </cell>
          <cell r="DW932">
            <v>-0.23</v>
          </cell>
          <cell r="DX932">
            <v>0.04</v>
          </cell>
          <cell r="DY932">
            <v>-0.23</v>
          </cell>
          <cell r="DZ932">
            <v>-0.23</v>
          </cell>
          <cell r="EA932">
            <v>-0.12</v>
          </cell>
          <cell r="EB932">
            <v>-0.05</v>
          </cell>
          <cell r="EC932">
            <v>-7.0000000000000007E-2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-0.08</v>
          </cell>
          <cell r="S933">
            <v>-0.01</v>
          </cell>
          <cell r="T933">
            <v>-0.14000000000000001</v>
          </cell>
          <cell r="U933">
            <v>-0.14000000000000001</v>
          </cell>
          <cell r="V933">
            <v>-0.47</v>
          </cell>
          <cell r="W933">
            <v>-0.14000000000000001</v>
          </cell>
          <cell r="X933">
            <v>-0.02</v>
          </cell>
          <cell r="Y933">
            <v>0.22</v>
          </cell>
          <cell r="Z933">
            <v>0</v>
          </cell>
          <cell r="AA933">
            <v>0</v>
          </cell>
          <cell r="AB933">
            <v>-7.0000000000000007E-2</v>
          </cell>
          <cell r="AC933">
            <v>-0.12</v>
          </cell>
          <cell r="AD933">
            <v>0</v>
          </cell>
          <cell r="AE933">
            <v>-0.08</v>
          </cell>
          <cell r="AF933">
            <v>0</v>
          </cell>
          <cell r="AG933">
            <v>-0.14000000000000001</v>
          </cell>
          <cell r="AH933">
            <v>-0.1</v>
          </cell>
          <cell r="AI933">
            <v>-0.22</v>
          </cell>
          <cell r="AJ933">
            <v>-0.19</v>
          </cell>
          <cell r="AK933">
            <v>-0.06</v>
          </cell>
          <cell r="AL933">
            <v>0.08</v>
          </cell>
          <cell r="AM933">
            <v>-0.09</v>
          </cell>
          <cell r="AN933">
            <v>-0.03</v>
          </cell>
          <cell r="AO933">
            <v>-0.04</v>
          </cell>
          <cell r="AP933">
            <v>-0.08</v>
          </cell>
          <cell r="AQ933">
            <v>0</v>
          </cell>
          <cell r="AR933">
            <v>-0.05</v>
          </cell>
          <cell r="AS933">
            <v>0</v>
          </cell>
          <cell r="AT933">
            <v>-0.09</v>
          </cell>
          <cell r="AU933">
            <v>-0.17</v>
          </cell>
          <cell r="AV933">
            <v>-0.21</v>
          </cell>
          <cell r="AW933">
            <v>0</v>
          </cell>
          <cell r="AX933">
            <v>0</v>
          </cell>
          <cell r="AY933">
            <v>0.08</v>
          </cell>
          <cell r="AZ933">
            <v>0</v>
          </cell>
          <cell r="BA933">
            <v>-0.13</v>
          </cell>
          <cell r="BB933">
            <v>-0.05</v>
          </cell>
          <cell r="BC933">
            <v>-0.02</v>
          </cell>
          <cell r="BD933">
            <v>0</v>
          </cell>
          <cell r="BE933">
            <v>-0.04</v>
          </cell>
          <cell r="BF933">
            <v>-0.01</v>
          </cell>
          <cell r="BG933">
            <v>-0.08</v>
          </cell>
          <cell r="BH933">
            <v>-0.28999999999999998</v>
          </cell>
          <cell r="BI933">
            <v>-0.28999999999999998</v>
          </cell>
          <cell r="BJ933">
            <v>0.05</v>
          </cell>
          <cell r="BK933">
            <v>0</v>
          </cell>
          <cell r="BL933">
            <v>0.18</v>
          </cell>
          <cell r="BM933">
            <v>0</v>
          </cell>
          <cell r="BN933">
            <v>0.01</v>
          </cell>
          <cell r="BO933">
            <v>-0.02</v>
          </cell>
          <cell r="BP933">
            <v>-0.03</v>
          </cell>
          <cell r="BQ933">
            <v>0</v>
          </cell>
          <cell r="BR933">
            <v>-0.08</v>
          </cell>
          <cell r="BS933">
            <v>-0.02</v>
          </cell>
          <cell r="BT933">
            <v>-0.04</v>
          </cell>
          <cell r="BU933">
            <v>-0.32</v>
          </cell>
          <cell r="BV933">
            <v>-0.24</v>
          </cell>
          <cell r="BW933">
            <v>-0.04</v>
          </cell>
          <cell r="BX933">
            <v>-0.05</v>
          </cell>
          <cell r="BY933">
            <v>0</v>
          </cell>
          <cell r="BZ933">
            <v>-0.04</v>
          </cell>
          <cell r="CA933">
            <v>-0.01</v>
          </cell>
          <cell r="CB933">
            <v>-0.05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-0.04</v>
          </cell>
          <cell r="CH933">
            <v>-0.4</v>
          </cell>
          <cell r="CI933">
            <v>-0.08</v>
          </cell>
          <cell r="CJ933">
            <v>-0.06</v>
          </cell>
          <cell r="CK933">
            <v>0</v>
          </cell>
          <cell r="CL933">
            <v>0.11</v>
          </cell>
          <cell r="CM933">
            <v>0.28999999999999998</v>
          </cell>
          <cell r="CN933">
            <v>-0.06</v>
          </cell>
          <cell r="CO933">
            <v>0</v>
          </cell>
          <cell r="CP933">
            <v>-0.02</v>
          </cell>
          <cell r="CQ933">
            <v>0</v>
          </cell>
          <cell r="CR933">
            <v>-0.02</v>
          </cell>
          <cell r="CS933">
            <v>-0.01</v>
          </cell>
          <cell r="CT933">
            <v>-0.14000000000000001</v>
          </cell>
          <cell r="CU933">
            <v>-0.3</v>
          </cell>
          <cell r="CV933">
            <v>-0.33</v>
          </cell>
          <cell r="CW933">
            <v>-0.26</v>
          </cell>
          <cell r="CX933">
            <v>0</v>
          </cell>
          <cell r="CY933">
            <v>0.56000000000000005</v>
          </cell>
          <cell r="CZ933">
            <v>0.15</v>
          </cell>
          <cell r="DA933">
            <v>-0.03</v>
          </cell>
          <cell r="DB933">
            <v>-0.04</v>
          </cell>
          <cell r="DC933">
            <v>-0.03</v>
          </cell>
          <cell r="DD933">
            <v>0</v>
          </cell>
          <cell r="DE933">
            <v>-0.06</v>
          </cell>
          <cell r="DF933">
            <v>0</v>
          </cell>
          <cell r="DG933">
            <v>-0.19</v>
          </cell>
          <cell r="DH933">
            <v>-0.31</v>
          </cell>
          <cell r="DI933">
            <v>-0.27</v>
          </cell>
          <cell r="DJ933">
            <v>-0.1</v>
          </cell>
          <cell r="DK933">
            <v>-0.04</v>
          </cell>
          <cell r="DL933">
            <v>0.08</v>
          </cell>
          <cell r="DM933">
            <v>-0.13</v>
          </cell>
          <cell r="DN933">
            <v>-0.06</v>
          </cell>
          <cell r="DO933">
            <v>-0.09</v>
          </cell>
          <cell r="DP933">
            <v>-0.06</v>
          </cell>
          <cell r="DQ933">
            <v>0</v>
          </cell>
          <cell r="DR933">
            <v>-7.0000000000000007E-2</v>
          </cell>
          <cell r="DS933">
            <v>0</v>
          </cell>
          <cell r="DT933">
            <v>-0.12</v>
          </cell>
          <cell r="DU933">
            <v>-0.34</v>
          </cell>
          <cell r="DV933">
            <v>-0.32</v>
          </cell>
          <cell r="DW933">
            <v>-0.16</v>
          </cell>
          <cell r="DX933">
            <v>0</v>
          </cell>
          <cell r="DY933">
            <v>-0.18</v>
          </cell>
          <cell r="DZ933">
            <v>0.06</v>
          </cell>
          <cell r="EA933">
            <v>-0.04</v>
          </cell>
          <cell r="EB933">
            <v>-0.13</v>
          </cell>
          <cell r="EC933">
            <v>-0.06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-0.02</v>
          </cell>
          <cell r="R937">
            <v>-0.08</v>
          </cell>
          <cell r="S937">
            <v>-0.13</v>
          </cell>
          <cell r="T937">
            <v>-0.06</v>
          </cell>
          <cell r="U937">
            <v>-0.12</v>
          </cell>
          <cell r="V937">
            <v>-0.15</v>
          </cell>
          <cell r="W937">
            <v>-0.08</v>
          </cell>
          <cell r="X937">
            <v>-0.03</v>
          </cell>
          <cell r="Y937">
            <v>-0.03</v>
          </cell>
          <cell r="Z937">
            <v>-0.13</v>
          </cell>
          <cell r="AA937">
            <v>-0.03</v>
          </cell>
          <cell r="AB937">
            <v>-0.04</v>
          </cell>
          <cell r="AC937">
            <v>-0.05</v>
          </cell>
          <cell r="AD937">
            <v>-0.01</v>
          </cell>
          <cell r="AE937">
            <v>-7.0000000000000007E-2</v>
          </cell>
          <cell r="AF937">
            <v>-0.05</v>
          </cell>
          <cell r="AG937">
            <v>-0.06</v>
          </cell>
          <cell r="AH937">
            <v>-0.2</v>
          </cell>
          <cell r="AI937">
            <v>-0.17</v>
          </cell>
          <cell r="AJ937">
            <v>-0.27</v>
          </cell>
          <cell r="AK937">
            <v>-0.03</v>
          </cell>
          <cell r="AL937">
            <v>0.03</v>
          </cell>
          <cell r="AM937">
            <v>-0.01</v>
          </cell>
          <cell r="AN937">
            <v>-0.04</v>
          </cell>
          <cell r="AO937">
            <v>-0.06</v>
          </cell>
          <cell r="AP937">
            <v>-0.06</v>
          </cell>
          <cell r="AQ937">
            <v>-0.02</v>
          </cell>
          <cell r="AR937">
            <v>-0.1</v>
          </cell>
          <cell r="AS937">
            <v>-0.05</v>
          </cell>
          <cell r="AT937">
            <v>-7.0000000000000007E-2</v>
          </cell>
          <cell r="AU937">
            <v>-0.22</v>
          </cell>
          <cell r="AV937">
            <v>-0.18</v>
          </cell>
          <cell r="AW937">
            <v>-0.31</v>
          </cell>
          <cell r="AX937">
            <v>-0.04</v>
          </cell>
          <cell r="AY937">
            <v>0.15</v>
          </cell>
          <cell r="AZ937">
            <v>-0.03</v>
          </cell>
          <cell r="BA937">
            <v>-0.08</v>
          </cell>
          <cell r="BB937">
            <v>-0.08</v>
          </cell>
          <cell r="BC937">
            <v>-0.08</v>
          </cell>
          <cell r="BD937">
            <v>-0.01</v>
          </cell>
          <cell r="BE937">
            <v>-0.09</v>
          </cell>
          <cell r="BF937">
            <v>-0.05</v>
          </cell>
          <cell r="BG937">
            <v>-0.12</v>
          </cell>
          <cell r="BH937">
            <v>-0.22</v>
          </cell>
          <cell r="BI937">
            <v>-0.23</v>
          </cell>
          <cell r="BJ937">
            <v>-0.17</v>
          </cell>
          <cell r="BK937">
            <v>-0.02</v>
          </cell>
          <cell r="BL937">
            <v>7.0000000000000007E-2</v>
          </cell>
          <cell r="BM937">
            <v>-0.08</v>
          </cell>
          <cell r="BN937">
            <v>-0.1</v>
          </cell>
          <cell r="BO937">
            <v>-0.08</v>
          </cell>
          <cell r="BP937">
            <v>-0.03</v>
          </cell>
          <cell r="BQ937">
            <v>-0.01</v>
          </cell>
          <cell r="BR937">
            <v>-0.08</v>
          </cell>
          <cell r="BS937">
            <v>-0.04</v>
          </cell>
          <cell r="BT937">
            <v>-0.12</v>
          </cell>
          <cell r="BU937">
            <v>-0.24</v>
          </cell>
          <cell r="BV937">
            <v>-0.2</v>
          </cell>
          <cell r="BW937">
            <v>-0.25</v>
          </cell>
          <cell r="BX937">
            <v>-0.02</v>
          </cell>
          <cell r="BY937">
            <v>0.04</v>
          </cell>
          <cell r="BZ937">
            <v>0.02</v>
          </cell>
          <cell r="CA937">
            <v>-0.03</v>
          </cell>
          <cell r="CB937">
            <v>-0.09</v>
          </cell>
          <cell r="CC937">
            <v>-0.05</v>
          </cell>
          <cell r="CD937">
            <v>-0.01</v>
          </cell>
          <cell r="CE937">
            <v>-7.0000000000000007E-2</v>
          </cell>
          <cell r="CF937">
            <v>-0.03</v>
          </cell>
          <cell r="CG937">
            <v>-0.06</v>
          </cell>
          <cell r="CH937">
            <v>-0.35</v>
          </cell>
          <cell r="CI937">
            <v>-0.28999999999999998</v>
          </cell>
          <cell r="CJ937">
            <v>-0.25</v>
          </cell>
          <cell r="CK937">
            <v>-0.03</v>
          </cell>
          <cell r="CL937">
            <v>0.28999999999999998</v>
          </cell>
          <cell r="CM937">
            <v>0.04</v>
          </cell>
          <cell r="CN937">
            <v>-0.06</v>
          </cell>
          <cell r="CO937">
            <v>-0.08</v>
          </cell>
          <cell r="CP937">
            <v>-0.03</v>
          </cell>
          <cell r="CQ937">
            <v>-0.01</v>
          </cell>
          <cell r="CR937">
            <v>-0.1</v>
          </cell>
          <cell r="CS937">
            <v>-0.04</v>
          </cell>
          <cell r="CT937">
            <v>-0.1</v>
          </cell>
          <cell r="CU937">
            <v>-0.4</v>
          </cell>
          <cell r="CV937">
            <v>-0.35</v>
          </cell>
          <cell r="CW937">
            <v>-0.43</v>
          </cell>
          <cell r="CX937">
            <v>-0.03</v>
          </cell>
          <cell r="CY937">
            <v>-0.19</v>
          </cell>
          <cell r="CZ937">
            <v>-0.06</v>
          </cell>
          <cell r="DA937">
            <v>-7.0000000000000007E-2</v>
          </cell>
          <cell r="DB937">
            <v>-0.1</v>
          </cell>
          <cell r="DC937">
            <v>-0.05</v>
          </cell>
          <cell r="DD937">
            <v>0.14000000000000001</v>
          </cell>
          <cell r="DE937">
            <v>-0.11</v>
          </cell>
          <cell r="DF937">
            <v>-0.06</v>
          </cell>
          <cell r="DG937">
            <v>-0.17</v>
          </cell>
          <cell r="DH937">
            <v>-0.27</v>
          </cell>
          <cell r="DI937">
            <v>-0.25</v>
          </cell>
          <cell r="DJ937">
            <v>-0.34</v>
          </cell>
          <cell r="DK937">
            <v>-0.06</v>
          </cell>
          <cell r="DL937">
            <v>-0.23</v>
          </cell>
          <cell r="DM937">
            <v>-0.13</v>
          </cell>
          <cell r="DN937">
            <v>-0.11</v>
          </cell>
          <cell r="DO937">
            <v>-0.19</v>
          </cell>
          <cell r="DP937">
            <v>-0.08</v>
          </cell>
          <cell r="DQ937">
            <v>0.1</v>
          </cell>
          <cell r="DR937">
            <v>-0.09</v>
          </cell>
          <cell r="DS937">
            <v>-0.02</v>
          </cell>
          <cell r="DT937">
            <v>-0.14000000000000001</v>
          </cell>
          <cell r="DU937">
            <v>-0.33</v>
          </cell>
          <cell r="DV937">
            <v>-0.2</v>
          </cell>
          <cell r="DW937">
            <v>-0.47</v>
          </cell>
          <cell r="DX937">
            <v>-0.18</v>
          </cell>
          <cell r="DY937">
            <v>-0.32</v>
          </cell>
          <cell r="DZ937">
            <v>-7.0000000000000007E-2</v>
          </cell>
          <cell r="EA937">
            <v>-0.1</v>
          </cell>
          <cell r="EB937">
            <v>-0.16</v>
          </cell>
          <cell r="EC937">
            <v>-0.08</v>
          </cell>
          <cell r="ED937">
            <v>0.1</v>
          </cell>
        </row>
        <row r="939">
          <cell r="A939" t="str">
            <v>Total Special Sales For Resale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-0.02</v>
          </cell>
          <cell r="R939">
            <v>-7.0000000000000007E-2</v>
          </cell>
          <cell r="S939">
            <v>-0.11</v>
          </cell>
          <cell r="T939">
            <v>-0.05</v>
          </cell>
          <cell r="U939">
            <v>-0.11</v>
          </cell>
          <cell r="V939">
            <v>-0.14000000000000001</v>
          </cell>
          <cell r="W939">
            <v>-7.0000000000000007E-2</v>
          </cell>
          <cell r="X939">
            <v>-0.03</v>
          </cell>
          <cell r="Y939">
            <v>-0.02</v>
          </cell>
          <cell r="Z939">
            <v>-0.13</v>
          </cell>
          <cell r="AA939">
            <v>-0.03</v>
          </cell>
          <cell r="AB939">
            <v>-0.04</v>
          </cell>
          <cell r="AC939">
            <v>-0.05</v>
          </cell>
          <cell r="AD939">
            <v>-0.01</v>
          </cell>
          <cell r="AE939">
            <v>-7.0000000000000007E-2</v>
          </cell>
          <cell r="AF939">
            <v>-0.05</v>
          </cell>
          <cell r="AG939">
            <v>-0.06</v>
          </cell>
          <cell r="AH939">
            <v>-0.2</v>
          </cell>
          <cell r="AI939">
            <v>-0.17</v>
          </cell>
          <cell r="AJ939">
            <v>-0.27</v>
          </cell>
          <cell r="AK939">
            <v>-0.03</v>
          </cell>
          <cell r="AL939">
            <v>0.03</v>
          </cell>
          <cell r="AM939">
            <v>-0.01</v>
          </cell>
          <cell r="AN939">
            <v>-0.04</v>
          </cell>
          <cell r="AO939">
            <v>-0.06</v>
          </cell>
          <cell r="AP939">
            <v>-0.06</v>
          </cell>
          <cell r="AQ939">
            <v>-0.02</v>
          </cell>
          <cell r="AR939">
            <v>-0.1</v>
          </cell>
          <cell r="AS939">
            <v>-0.05</v>
          </cell>
          <cell r="AT939">
            <v>-7.0000000000000007E-2</v>
          </cell>
          <cell r="AU939">
            <v>-0.22</v>
          </cell>
          <cell r="AV939">
            <v>-0.18</v>
          </cell>
          <cell r="AW939">
            <v>-0.31</v>
          </cell>
          <cell r="AX939">
            <v>-0.04</v>
          </cell>
          <cell r="AY939">
            <v>0.15</v>
          </cell>
          <cell r="AZ939">
            <v>-0.03</v>
          </cell>
          <cell r="BA939">
            <v>-0.08</v>
          </cell>
          <cell r="BB939">
            <v>-0.08</v>
          </cell>
          <cell r="BC939">
            <v>-0.08</v>
          </cell>
          <cell r="BD939">
            <v>-0.01</v>
          </cell>
          <cell r="BE939">
            <v>-0.09</v>
          </cell>
          <cell r="BF939">
            <v>-0.05</v>
          </cell>
          <cell r="BG939">
            <v>-0.12</v>
          </cell>
          <cell r="BH939">
            <v>-0.22</v>
          </cell>
          <cell r="BI939">
            <v>-0.23</v>
          </cell>
          <cell r="BJ939">
            <v>-0.17</v>
          </cell>
          <cell r="BK939">
            <v>-0.02</v>
          </cell>
          <cell r="BL939">
            <v>7.0000000000000007E-2</v>
          </cell>
          <cell r="BM939">
            <v>-0.08</v>
          </cell>
          <cell r="BN939">
            <v>-0.1</v>
          </cell>
          <cell r="BO939">
            <v>-0.08</v>
          </cell>
          <cell r="BP939">
            <v>-0.03</v>
          </cell>
          <cell r="BQ939">
            <v>-0.01</v>
          </cell>
          <cell r="BR939">
            <v>-0.08</v>
          </cell>
          <cell r="BS939">
            <v>-0.04</v>
          </cell>
          <cell r="BT939">
            <v>-0.12</v>
          </cell>
          <cell r="BU939">
            <v>-0.24</v>
          </cell>
          <cell r="BV939">
            <v>-0.2</v>
          </cell>
          <cell r="BW939">
            <v>-0.25</v>
          </cell>
          <cell r="BX939">
            <v>-0.02</v>
          </cell>
          <cell r="BY939">
            <v>0.04</v>
          </cell>
          <cell r="BZ939">
            <v>0.02</v>
          </cell>
          <cell r="CA939">
            <v>-0.03</v>
          </cell>
          <cell r="CB939">
            <v>-0.09</v>
          </cell>
          <cell r="CC939">
            <v>-0.05</v>
          </cell>
          <cell r="CD939">
            <v>-0.01</v>
          </cell>
          <cell r="CE939">
            <v>-7.0000000000000007E-2</v>
          </cell>
          <cell r="CF939">
            <v>-0.03</v>
          </cell>
          <cell r="CG939">
            <v>-0.06</v>
          </cell>
          <cell r="CH939">
            <v>-0.35</v>
          </cell>
          <cell r="CI939">
            <v>-0.28999999999999998</v>
          </cell>
          <cell r="CJ939">
            <v>-0.25</v>
          </cell>
          <cell r="CK939">
            <v>-0.03</v>
          </cell>
          <cell r="CL939">
            <v>0.28999999999999998</v>
          </cell>
          <cell r="CM939">
            <v>0.04</v>
          </cell>
          <cell r="CN939">
            <v>-0.06</v>
          </cell>
          <cell r="CO939">
            <v>-0.08</v>
          </cell>
          <cell r="CP939">
            <v>-0.03</v>
          </cell>
          <cell r="CQ939">
            <v>-0.01</v>
          </cell>
          <cell r="CR939">
            <v>-0.1</v>
          </cell>
          <cell r="CS939">
            <v>-0.04</v>
          </cell>
          <cell r="CT939">
            <v>-0.1</v>
          </cell>
          <cell r="CU939">
            <v>-0.4</v>
          </cell>
          <cell r="CV939">
            <v>-0.35</v>
          </cell>
          <cell r="CW939">
            <v>-0.43</v>
          </cell>
          <cell r="CX939">
            <v>-0.03</v>
          </cell>
          <cell r="CY939">
            <v>-0.19</v>
          </cell>
          <cell r="CZ939">
            <v>-0.06</v>
          </cell>
          <cell r="DA939">
            <v>-7.0000000000000007E-2</v>
          </cell>
          <cell r="DB939">
            <v>-0.1</v>
          </cell>
          <cell r="DC939">
            <v>-0.05</v>
          </cell>
          <cell r="DD939">
            <v>0.14000000000000001</v>
          </cell>
          <cell r="DE939">
            <v>-0.11</v>
          </cell>
          <cell r="DF939">
            <v>-0.06</v>
          </cell>
          <cell r="DG939">
            <v>-0.17</v>
          </cell>
          <cell r="DH939">
            <v>-0.27</v>
          </cell>
          <cell r="DI939">
            <v>-0.25</v>
          </cell>
          <cell r="DJ939">
            <v>-0.34</v>
          </cell>
          <cell r="DK939">
            <v>-0.06</v>
          </cell>
          <cell r="DL939">
            <v>-0.23</v>
          </cell>
          <cell r="DM939">
            <v>-0.13</v>
          </cell>
          <cell r="DN939">
            <v>-0.11</v>
          </cell>
          <cell r="DO939">
            <v>-0.19</v>
          </cell>
          <cell r="DP939">
            <v>-0.08</v>
          </cell>
          <cell r="DQ939">
            <v>0.1</v>
          </cell>
          <cell r="DR939">
            <v>-0.09</v>
          </cell>
          <cell r="DS939">
            <v>-0.02</v>
          </cell>
          <cell r="DT939">
            <v>-0.14000000000000001</v>
          </cell>
          <cell r="DU939">
            <v>-0.33</v>
          </cell>
          <cell r="DV939">
            <v>-0.2</v>
          </cell>
          <cell r="DW939">
            <v>-0.47</v>
          </cell>
          <cell r="DX939">
            <v>-0.18</v>
          </cell>
          <cell r="DY939">
            <v>-0.32</v>
          </cell>
          <cell r="DZ939">
            <v>-7.0000000000000007E-2</v>
          </cell>
          <cell r="EA939">
            <v>-0.1</v>
          </cell>
          <cell r="EB939">
            <v>-0.16</v>
          </cell>
          <cell r="EC939">
            <v>-0.08</v>
          </cell>
          <cell r="ED939">
            <v>0.1</v>
          </cell>
        </row>
        <row r="941">
          <cell r="A941" t="str">
            <v>Purchased Power &amp; Net Interchange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3.2260515775476506E-2</v>
          </cell>
          <cell r="S968">
            <v>0</v>
          </cell>
          <cell r="T968">
            <v>0</v>
          </cell>
          <cell r="U968">
            <v>0</v>
          </cell>
          <cell r="V968">
            <v>5.4724953720992175E-2</v>
          </cell>
          <cell r="W968">
            <v>0</v>
          </cell>
          <cell r="X968">
            <v>0</v>
          </cell>
          <cell r="Y968">
            <v>0.36758769472100994</v>
          </cell>
          <cell r="Z968">
            <v>0</v>
          </cell>
          <cell r="AA968">
            <v>9.4919542291052039E-2</v>
          </cell>
          <cell r="AB968">
            <v>0</v>
          </cell>
          <cell r="AC968">
            <v>0</v>
          </cell>
          <cell r="AD968">
            <v>0</v>
          </cell>
          <cell r="AE968">
            <v>1.1504766198100924E-2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0.14603140193474928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1.8604999389992827E-4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2.9557278305816226E-3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1.0273969420850904E-2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0.12285583642889719</v>
          </cell>
          <cell r="BO968">
            <v>0</v>
          </cell>
          <cell r="BP968">
            <v>0</v>
          </cell>
          <cell r="BQ968">
            <v>0</v>
          </cell>
          <cell r="BR968">
            <v>1.1844486639134288E-2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0.15007835815728754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8.3334548932327834E-2</v>
          </cell>
          <cell r="CF968">
            <v>0</v>
          </cell>
          <cell r="CG968">
            <v>0</v>
          </cell>
          <cell r="CH968">
            <v>0</v>
          </cell>
          <cell r="CI968">
            <v>0.57873924945396027</v>
          </cell>
          <cell r="CJ968">
            <v>0</v>
          </cell>
          <cell r="CK968">
            <v>0.10222311480453072</v>
          </cell>
          <cell r="CL968">
            <v>0.28969425548471861</v>
          </cell>
          <cell r="CM968">
            <v>0</v>
          </cell>
          <cell r="CN968">
            <v>0</v>
          </cell>
          <cell r="CO968">
            <v>0.26440902001749578</v>
          </cell>
          <cell r="CP968">
            <v>0</v>
          </cell>
          <cell r="CQ968">
            <v>0</v>
          </cell>
          <cell r="CR968">
            <v>0.11334400112322385</v>
          </cell>
          <cell r="CS968">
            <v>0</v>
          </cell>
          <cell r="CT968">
            <v>0</v>
          </cell>
          <cell r="CU968">
            <v>0.34294988776788671</v>
          </cell>
          <cell r="CV968">
            <v>0</v>
          </cell>
          <cell r="CW968">
            <v>0</v>
          </cell>
          <cell r="CX968">
            <v>0</v>
          </cell>
          <cell r="CY968">
            <v>0.99063767766098465</v>
          </cell>
          <cell r="CZ968">
            <v>0</v>
          </cell>
          <cell r="DA968">
            <v>0</v>
          </cell>
          <cell r="DB968">
            <v>0.3276491452339485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6.1549289146682895E-2</v>
          </cell>
          <cell r="S969">
            <v>0</v>
          </cell>
          <cell r="T969">
            <v>0</v>
          </cell>
          <cell r="U969">
            <v>0</v>
          </cell>
          <cell r="V969">
            <v>0.2094760659557835</v>
          </cell>
          <cell r="W969">
            <v>0</v>
          </cell>
          <cell r="X969">
            <v>0</v>
          </cell>
          <cell r="Y969">
            <v>0.21565804999325167</v>
          </cell>
          <cell r="Z969">
            <v>0.27682281245768081</v>
          </cell>
          <cell r="AA969">
            <v>6.7940297456416943E-2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1.0021715596167269E-2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6.7613547653664341E-2</v>
          </cell>
          <cell r="BL969">
            <v>0</v>
          </cell>
          <cell r="BM969">
            <v>0</v>
          </cell>
          <cell r="BN969">
            <v>3.6668064351218277E-2</v>
          </cell>
          <cell r="BO969">
            <v>0</v>
          </cell>
          <cell r="BP969">
            <v>0</v>
          </cell>
          <cell r="BQ969">
            <v>0</v>
          </cell>
          <cell r="BR969">
            <v>8.2802649940276751E-3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8.9522856242297166E-2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8.0458105164282756E-2</v>
          </cell>
          <cell r="CF969">
            <v>5.4532368393410025E-2</v>
          </cell>
          <cell r="CG969">
            <v>5.8360472837861721E-2</v>
          </cell>
          <cell r="CH969">
            <v>1.8062749132226941E-2</v>
          </cell>
          <cell r="CI969">
            <v>0.40930683805316903</v>
          </cell>
          <cell r="CJ969">
            <v>0</v>
          </cell>
          <cell r="CK969">
            <v>0.13173670172643881</v>
          </cell>
          <cell r="CL969">
            <v>0.43751657027455337</v>
          </cell>
          <cell r="CM969">
            <v>0</v>
          </cell>
          <cell r="CN969">
            <v>0</v>
          </cell>
          <cell r="CO969">
            <v>9.4513695828354116E-2</v>
          </cell>
          <cell r="CP969">
            <v>0</v>
          </cell>
          <cell r="CQ969">
            <v>0</v>
          </cell>
          <cell r="CR969">
            <v>9.6229230795586318E-2</v>
          </cell>
          <cell r="CS969">
            <v>0</v>
          </cell>
          <cell r="CT969">
            <v>0</v>
          </cell>
          <cell r="CU969">
            <v>0.17760996674950036</v>
          </cell>
          <cell r="CV969">
            <v>0.34718589621211038</v>
          </cell>
          <cell r="CW969">
            <v>0</v>
          </cell>
          <cell r="CX969">
            <v>0</v>
          </cell>
          <cell r="CY969">
            <v>0.7522228895088432</v>
          </cell>
          <cell r="CZ969">
            <v>0</v>
          </cell>
          <cell r="DA969">
            <v>0</v>
          </cell>
          <cell r="DB969">
            <v>0.28718324097779657</v>
          </cell>
          <cell r="DC969">
            <v>0</v>
          </cell>
          <cell r="DD969">
            <v>0</v>
          </cell>
          <cell r="DE969">
            <v>4.8225463642154409E-2</v>
          </cell>
          <cell r="DF969">
            <v>4.0213847836312766E-2</v>
          </cell>
          <cell r="DG969">
            <v>0.22808343356568628</v>
          </cell>
          <cell r="DH969">
            <v>0</v>
          </cell>
          <cell r="DI969">
            <v>0</v>
          </cell>
          <cell r="DJ969">
            <v>0</v>
          </cell>
          <cell r="DK969">
            <v>0.18876607403390722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1.2546574141012456E-3</v>
          </cell>
          <cell r="S976">
            <v>0</v>
          </cell>
          <cell r="T976">
            <v>0</v>
          </cell>
          <cell r="U976">
            <v>0</v>
          </cell>
          <cell r="V976">
            <v>4.1990669843237072E-3</v>
          </cell>
          <cell r="W976">
            <v>0</v>
          </cell>
          <cell r="X976">
            <v>0</v>
          </cell>
          <cell r="Y976">
            <v>6.1634401477768108E-3</v>
          </cell>
          <cell r="Z976">
            <v>4.5603327256280579E-3</v>
          </cell>
          <cell r="AA976">
            <v>2.6164758488569362E-3</v>
          </cell>
          <cell r="AB976">
            <v>0</v>
          </cell>
          <cell r="AC976">
            <v>0</v>
          </cell>
          <cell r="AD976">
            <v>0</v>
          </cell>
          <cell r="AE976">
            <v>1.1235203318449294E-4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1.5703694660800238E-3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1.6250922065808027E-6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2.6691828463043521E-5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2.0279932315858673E-4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1.0032220960844995E-3</v>
          </cell>
          <cell r="BL976">
            <v>0</v>
          </cell>
          <cell r="BM976">
            <v>0</v>
          </cell>
          <cell r="BN976">
            <v>1.7686295625978232E-3</v>
          </cell>
          <cell r="BO976">
            <v>0</v>
          </cell>
          <cell r="BP976">
            <v>0</v>
          </cell>
          <cell r="BQ976">
            <v>0</v>
          </cell>
          <cell r="BR976">
            <v>1.8803818694479446E-4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2.4234432875438472E-3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2.6847503252405147E-3</v>
          </cell>
          <cell r="CF976">
            <v>1.481592089529471E-3</v>
          </cell>
          <cell r="CG976">
            <v>1.3268562169663767E-3</v>
          </cell>
          <cell r="CH976">
            <v>4.2623302742228475E-4</v>
          </cell>
          <cell r="CI976">
            <v>1.4245373260575178E-2</v>
          </cell>
          <cell r="CJ976">
            <v>0</v>
          </cell>
          <cell r="CK976">
            <v>3.1792216820889507E-3</v>
          </cell>
          <cell r="CL976">
            <v>7.8443237487526574E-3</v>
          </cell>
          <cell r="CM976">
            <v>0</v>
          </cell>
          <cell r="CN976">
            <v>0</v>
          </cell>
          <cell r="CO976">
            <v>4.4354705991018761E-3</v>
          </cell>
          <cell r="CP976">
            <v>0</v>
          </cell>
          <cell r="CQ976">
            <v>0</v>
          </cell>
          <cell r="CR976">
            <v>3.1758102964332124E-3</v>
          </cell>
          <cell r="CS976">
            <v>0</v>
          </cell>
          <cell r="CT976">
            <v>0</v>
          </cell>
          <cell r="CU976">
            <v>8.5500736513814957E-3</v>
          </cell>
          <cell r="CV976">
            <v>6.6264464405492163E-3</v>
          </cell>
          <cell r="CW976">
            <v>0</v>
          </cell>
          <cell r="CX976">
            <v>0</v>
          </cell>
          <cell r="CY976">
            <v>1.6741896630577457E-2</v>
          </cell>
          <cell r="CZ976">
            <v>0</v>
          </cell>
          <cell r="DA976">
            <v>0</v>
          </cell>
          <cell r="DB976">
            <v>8.0956117994794852E-3</v>
          </cell>
          <cell r="DC976">
            <v>0</v>
          </cell>
          <cell r="DD976">
            <v>0</v>
          </cell>
          <cell r="DE976">
            <v>4.6349834839531923E-4</v>
          </cell>
          <cell r="DF976">
            <v>5.9137618612581377E-4</v>
          </cell>
          <cell r="DG976">
            <v>2.7395911699308328E-3</v>
          </cell>
          <cell r="DH976">
            <v>0</v>
          </cell>
          <cell r="DI976">
            <v>0</v>
          </cell>
          <cell r="DJ976">
            <v>0</v>
          </cell>
          <cell r="DK976">
            <v>2.6894592343893464E-3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</sheetData>
      <sheetData sheetId="8">
        <row r="3">
          <cell r="F3">
            <v>44562</v>
          </cell>
        </row>
        <row r="84">
          <cell r="EI84" t="str">
            <v>Not Used</v>
          </cell>
          <cell r="EK84" t="str">
            <v>Not Used</v>
          </cell>
          <cell r="EM84" t="str">
            <v>QF - 529 - UT - Solar</v>
          </cell>
          <cell r="EO84" t="str">
            <v>Not Used</v>
          </cell>
          <cell r="EQ84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E3">
            <v>2032</v>
          </cell>
          <cell r="F3">
            <v>48214</v>
          </cell>
          <cell r="G3">
            <v>48245</v>
          </cell>
          <cell r="H3">
            <v>48274</v>
          </cell>
          <cell r="I3">
            <v>48305</v>
          </cell>
          <cell r="J3">
            <v>48335</v>
          </cell>
          <cell r="K3">
            <v>48366</v>
          </cell>
          <cell r="L3">
            <v>48396</v>
          </cell>
          <cell r="M3">
            <v>48427</v>
          </cell>
          <cell r="N3">
            <v>48458</v>
          </cell>
          <cell r="O3">
            <v>48488</v>
          </cell>
          <cell r="P3">
            <v>48519</v>
          </cell>
          <cell r="Q3">
            <v>48549</v>
          </cell>
          <cell r="R3">
            <v>2033</v>
          </cell>
          <cell r="S3">
            <v>48580</v>
          </cell>
          <cell r="T3">
            <v>48611</v>
          </cell>
          <cell r="U3">
            <v>48639</v>
          </cell>
          <cell r="V3">
            <v>48670</v>
          </cell>
          <cell r="W3">
            <v>48700</v>
          </cell>
          <cell r="X3">
            <v>48731</v>
          </cell>
          <cell r="Y3">
            <v>48761</v>
          </cell>
          <cell r="Z3">
            <v>48792</v>
          </cell>
          <cell r="AA3">
            <v>48823</v>
          </cell>
          <cell r="AB3">
            <v>48853</v>
          </cell>
          <cell r="AC3">
            <v>48884</v>
          </cell>
          <cell r="AD3">
            <v>48914</v>
          </cell>
          <cell r="AE3">
            <v>2034</v>
          </cell>
          <cell r="AF3">
            <v>48945</v>
          </cell>
          <cell r="AG3">
            <v>48976</v>
          </cell>
          <cell r="AH3">
            <v>49004</v>
          </cell>
          <cell r="AI3">
            <v>49035</v>
          </cell>
          <cell r="AJ3">
            <v>49065</v>
          </cell>
          <cell r="AK3">
            <v>49096</v>
          </cell>
          <cell r="AL3">
            <v>49126</v>
          </cell>
          <cell r="AM3">
            <v>49157</v>
          </cell>
          <cell r="AN3">
            <v>49188</v>
          </cell>
          <cell r="AO3">
            <v>49218</v>
          </cell>
          <cell r="AP3">
            <v>49249</v>
          </cell>
          <cell r="AQ3">
            <v>49279</v>
          </cell>
          <cell r="AR3">
            <v>2035</v>
          </cell>
          <cell r="AS3">
            <v>49310</v>
          </cell>
          <cell r="AT3">
            <v>49341</v>
          </cell>
          <cell r="AU3">
            <v>49369</v>
          </cell>
          <cell r="AV3">
            <v>49400</v>
          </cell>
          <cell r="AW3">
            <v>49430</v>
          </cell>
          <cell r="AX3">
            <v>49461</v>
          </cell>
          <cell r="AY3">
            <v>49491</v>
          </cell>
          <cell r="AZ3">
            <v>49522</v>
          </cell>
          <cell r="BA3">
            <v>49553</v>
          </cell>
          <cell r="BB3">
            <v>49583</v>
          </cell>
          <cell r="BC3">
            <v>49614</v>
          </cell>
          <cell r="BD3">
            <v>49644</v>
          </cell>
          <cell r="BE3">
            <v>2036</v>
          </cell>
          <cell r="BF3">
            <v>49675</v>
          </cell>
          <cell r="BG3">
            <v>49706</v>
          </cell>
          <cell r="BH3">
            <v>49735</v>
          </cell>
          <cell r="BI3">
            <v>49766</v>
          </cell>
          <cell r="BJ3">
            <v>49796</v>
          </cell>
          <cell r="BK3">
            <v>49827</v>
          </cell>
          <cell r="BL3">
            <v>49857</v>
          </cell>
          <cell r="BM3">
            <v>49888</v>
          </cell>
          <cell r="BN3">
            <v>49919</v>
          </cell>
          <cell r="BO3">
            <v>49949</v>
          </cell>
          <cell r="BP3">
            <v>49980</v>
          </cell>
          <cell r="BQ3">
            <v>50010</v>
          </cell>
          <cell r="BR3">
            <v>2037</v>
          </cell>
          <cell r="BS3">
            <v>50041</v>
          </cell>
          <cell r="BT3">
            <v>50072</v>
          </cell>
          <cell r="BU3">
            <v>50100</v>
          </cell>
          <cell r="BV3">
            <v>50131</v>
          </cell>
          <cell r="BW3">
            <v>50161</v>
          </cell>
          <cell r="BX3">
            <v>50192</v>
          </cell>
          <cell r="BY3">
            <v>50222</v>
          </cell>
          <cell r="BZ3">
            <v>50253</v>
          </cell>
          <cell r="CA3">
            <v>50284</v>
          </cell>
          <cell r="CB3">
            <v>50314</v>
          </cell>
          <cell r="CC3">
            <v>50345</v>
          </cell>
          <cell r="CD3">
            <v>50375</v>
          </cell>
          <cell r="CE3">
            <v>2038</v>
          </cell>
          <cell r="CF3">
            <v>50406</v>
          </cell>
          <cell r="CG3">
            <v>50437</v>
          </cell>
          <cell r="CH3">
            <v>50465</v>
          </cell>
          <cell r="CI3">
            <v>50496</v>
          </cell>
          <cell r="CJ3">
            <v>50526</v>
          </cell>
          <cell r="CK3">
            <v>50557</v>
          </cell>
          <cell r="CL3">
            <v>50587</v>
          </cell>
          <cell r="CM3">
            <v>50618</v>
          </cell>
          <cell r="CN3">
            <v>50649</v>
          </cell>
          <cell r="CO3">
            <v>50679</v>
          </cell>
          <cell r="CP3">
            <v>50710</v>
          </cell>
          <cell r="CQ3">
            <v>50740</v>
          </cell>
          <cell r="CR3">
            <v>2039</v>
          </cell>
          <cell r="CS3">
            <v>50771</v>
          </cell>
          <cell r="CT3">
            <v>50802</v>
          </cell>
          <cell r="CU3">
            <v>50830</v>
          </cell>
          <cell r="CV3">
            <v>50861</v>
          </cell>
          <cell r="CW3">
            <v>50891</v>
          </cell>
          <cell r="CX3">
            <v>50922</v>
          </cell>
          <cell r="CY3">
            <v>50952</v>
          </cell>
          <cell r="CZ3">
            <v>50983</v>
          </cell>
          <cell r="DA3">
            <v>51014</v>
          </cell>
          <cell r="DB3">
            <v>51044</v>
          </cell>
          <cell r="DC3">
            <v>51075</v>
          </cell>
          <cell r="DD3">
            <v>51105</v>
          </cell>
          <cell r="DE3">
            <v>2040</v>
          </cell>
          <cell r="DF3">
            <v>51136</v>
          </cell>
          <cell r="DG3">
            <v>51167</v>
          </cell>
          <cell r="DH3">
            <v>51196</v>
          </cell>
          <cell r="DI3">
            <v>51227</v>
          </cell>
          <cell r="DJ3">
            <v>51257</v>
          </cell>
          <cell r="DK3">
            <v>51288</v>
          </cell>
          <cell r="DL3">
            <v>51318</v>
          </cell>
          <cell r="DM3">
            <v>51349</v>
          </cell>
          <cell r="DN3">
            <v>51380</v>
          </cell>
          <cell r="DO3">
            <v>51410</v>
          </cell>
          <cell r="DP3">
            <v>51441</v>
          </cell>
          <cell r="DQ3">
            <v>51471</v>
          </cell>
          <cell r="DR3">
            <v>2041</v>
          </cell>
          <cell r="DS3">
            <v>51502</v>
          </cell>
          <cell r="DT3">
            <v>51533</v>
          </cell>
          <cell r="DU3">
            <v>51561</v>
          </cell>
          <cell r="DV3">
            <v>51592</v>
          </cell>
          <cell r="DW3">
            <v>51622</v>
          </cell>
          <cell r="DX3">
            <v>51653</v>
          </cell>
          <cell r="DY3">
            <v>51683</v>
          </cell>
          <cell r="DZ3">
            <v>51714</v>
          </cell>
          <cell r="EA3">
            <v>51745</v>
          </cell>
          <cell r="EB3">
            <v>51775</v>
          </cell>
          <cell r="EC3">
            <v>51806</v>
          </cell>
          <cell r="ED3">
            <v>51836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2957.3000000000466</v>
          </cell>
          <cell r="G32">
            <v>9008.5</v>
          </cell>
          <cell r="H32">
            <v>11366.399999999907</v>
          </cell>
          <cell r="I32">
            <v>15047.860000000102</v>
          </cell>
          <cell r="J32">
            <v>14408.720000000001</v>
          </cell>
          <cell r="K32">
            <v>8238</v>
          </cell>
          <cell r="L32">
            <v>-7150</v>
          </cell>
          <cell r="M32">
            <v>33343.5</v>
          </cell>
          <cell r="N32">
            <v>26328.09999999986</v>
          </cell>
          <cell r="O32">
            <v>6084.5</v>
          </cell>
          <cell r="P32">
            <v>-15886.5</v>
          </cell>
          <cell r="Q32">
            <v>9537.2000000001863</v>
          </cell>
          <cell r="R32">
            <v>101247.42000000179</v>
          </cell>
          <cell r="S32">
            <v>377.39999999990687</v>
          </cell>
          <cell r="T32">
            <v>7038.7999999998137</v>
          </cell>
          <cell r="U32">
            <v>7825.6000000000931</v>
          </cell>
          <cell r="V32">
            <v>6584.9000000000233</v>
          </cell>
          <cell r="W32">
            <v>20233.01999999996</v>
          </cell>
          <cell r="X32">
            <v>11215</v>
          </cell>
          <cell r="Y32">
            <v>4242</v>
          </cell>
          <cell r="Z32">
            <v>16073.5</v>
          </cell>
          <cell r="AA32">
            <v>14901.5</v>
          </cell>
          <cell r="AB32">
            <v>2849.2999999998137</v>
          </cell>
          <cell r="AC32">
            <v>5466.4000000003725</v>
          </cell>
          <cell r="AD32">
            <v>4440</v>
          </cell>
          <cell r="AE32">
            <v>125754.91000000387</v>
          </cell>
          <cell r="AF32">
            <v>2909.2000000001863</v>
          </cell>
          <cell r="AG32">
            <v>1296</v>
          </cell>
          <cell r="AH32">
            <v>11007</v>
          </cell>
          <cell r="AI32">
            <v>11515.050000000047</v>
          </cell>
          <cell r="AJ32">
            <v>18285.960000000079</v>
          </cell>
          <cell r="AK32">
            <v>4350</v>
          </cell>
          <cell r="AL32">
            <v>184</v>
          </cell>
          <cell r="AM32">
            <v>49358.5</v>
          </cell>
          <cell r="AN32">
            <v>16437.199999999953</v>
          </cell>
          <cell r="AO32">
            <v>4201.2999999998137</v>
          </cell>
          <cell r="AP32">
            <v>2969</v>
          </cell>
          <cell r="AQ32">
            <v>3241.7000000001863</v>
          </cell>
          <cell r="AR32">
            <v>159143.17999999225</v>
          </cell>
          <cell r="AS32">
            <v>346</v>
          </cell>
          <cell r="AT32">
            <v>2806.5</v>
          </cell>
          <cell r="AU32">
            <v>12153.199999999953</v>
          </cell>
          <cell r="AV32">
            <v>7790</v>
          </cell>
          <cell r="AW32">
            <v>21169.48000000004</v>
          </cell>
          <cell r="AX32">
            <v>14613</v>
          </cell>
          <cell r="AY32">
            <v>12779</v>
          </cell>
          <cell r="AZ32">
            <v>85392</v>
          </cell>
          <cell r="BA32">
            <v>26748</v>
          </cell>
          <cell r="BB32">
            <v>4486.7999999998137</v>
          </cell>
          <cell r="BC32">
            <v>4726.5999999996275</v>
          </cell>
          <cell r="BD32">
            <v>-33867.400000000373</v>
          </cell>
          <cell r="BE32">
            <v>177053.29999999702</v>
          </cell>
          <cell r="BF32">
            <v>1648.4000000003725</v>
          </cell>
          <cell r="BG32">
            <v>14826.700000000186</v>
          </cell>
          <cell r="BH32">
            <v>15529.90000000014</v>
          </cell>
          <cell r="BI32">
            <v>10756.439999999944</v>
          </cell>
          <cell r="BJ32">
            <v>15711.359999999986</v>
          </cell>
          <cell r="BK32">
            <v>16342.5</v>
          </cell>
          <cell r="BL32">
            <v>1414</v>
          </cell>
          <cell r="BM32">
            <v>56564</v>
          </cell>
          <cell r="BN32">
            <v>46685.399999999907</v>
          </cell>
          <cell r="BO32">
            <v>12273</v>
          </cell>
          <cell r="BP32">
            <v>7321.7999999998137</v>
          </cell>
          <cell r="BQ32">
            <v>-22020.200000000186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24679</v>
          </cell>
          <cell r="G33">
            <v>25181</v>
          </cell>
          <cell r="H33">
            <v>14987.5</v>
          </cell>
          <cell r="I33">
            <v>20853.200000000186</v>
          </cell>
          <cell r="J33">
            <v>22110.400000000373</v>
          </cell>
          <cell r="K33">
            <v>13387</v>
          </cell>
          <cell r="L33">
            <v>-28073</v>
          </cell>
          <cell r="M33">
            <v>97991</v>
          </cell>
          <cell r="N33">
            <v>12549</v>
          </cell>
          <cell r="O33">
            <v>40316</v>
          </cell>
          <cell r="P33">
            <v>5828</v>
          </cell>
          <cell r="Q33">
            <v>575</v>
          </cell>
          <cell r="R33">
            <v>265236.79999999702</v>
          </cell>
          <cell r="S33">
            <v>14098</v>
          </cell>
          <cell r="T33">
            <v>22564</v>
          </cell>
          <cell r="U33">
            <v>24021</v>
          </cell>
          <cell r="V33">
            <v>20256</v>
          </cell>
          <cell r="W33">
            <v>12542.299999999814</v>
          </cell>
          <cell r="X33">
            <v>11781.5</v>
          </cell>
          <cell r="Y33">
            <v>-8473.5</v>
          </cell>
          <cell r="Z33">
            <v>87953.5</v>
          </cell>
          <cell r="AA33">
            <v>21393</v>
          </cell>
          <cell r="AB33">
            <v>30158</v>
          </cell>
          <cell r="AC33">
            <v>25212</v>
          </cell>
          <cell r="AD33">
            <v>3731</v>
          </cell>
          <cell r="AE33">
            <v>278967.5</v>
          </cell>
          <cell r="AF33">
            <v>923</v>
          </cell>
          <cell r="AG33">
            <v>18847</v>
          </cell>
          <cell r="AH33">
            <v>21711</v>
          </cell>
          <cell r="AI33">
            <v>29828</v>
          </cell>
          <cell r="AJ33">
            <v>10967</v>
          </cell>
          <cell r="AK33">
            <v>11848</v>
          </cell>
          <cell r="AL33">
            <v>-6231</v>
          </cell>
          <cell r="AM33">
            <v>95352</v>
          </cell>
          <cell r="AN33">
            <v>28033.5</v>
          </cell>
          <cell r="AO33">
            <v>47257</v>
          </cell>
          <cell r="AP33">
            <v>24328</v>
          </cell>
          <cell r="AQ33">
            <v>-3896</v>
          </cell>
          <cell r="AR33">
            <v>243609.29999999702</v>
          </cell>
          <cell r="AS33">
            <v>17310</v>
          </cell>
          <cell r="AT33">
            <v>43533</v>
          </cell>
          <cell r="AU33">
            <v>22082</v>
          </cell>
          <cell r="AV33">
            <v>19998.299999999814</v>
          </cell>
          <cell r="AW33">
            <v>11006.5</v>
          </cell>
          <cell r="AX33">
            <v>8512</v>
          </cell>
          <cell r="AY33">
            <v>-17529.5</v>
          </cell>
          <cell r="AZ33">
            <v>132706</v>
          </cell>
          <cell r="BA33">
            <v>24487</v>
          </cell>
          <cell r="BB33">
            <v>39300</v>
          </cell>
          <cell r="BC33">
            <v>18981</v>
          </cell>
          <cell r="BD33">
            <v>-76777</v>
          </cell>
          <cell r="BE33">
            <v>181294.79999999702</v>
          </cell>
          <cell r="BF33">
            <v>22638</v>
          </cell>
          <cell r="BG33">
            <v>26151</v>
          </cell>
          <cell r="BH33">
            <v>16966</v>
          </cell>
          <cell r="BI33">
            <v>7222.2999999998137</v>
          </cell>
          <cell r="BJ33">
            <v>22338</v>
          </cell>
          <cell r="BK33">
            <v>23128.5</v>
          </cell>
          <cell r="BL33">
            <v>-31582</v>
          </cell>
          <cell r="BM33">
            <v>92541</v>
          </cell>
          <cell r="BN33">
            <v>24210</v>
          </cell>
          <cell r="BO33">
            <v>21681</v>
          </cell>
          <cell r="BP33">
            <v>25404</v>
          </cell>
          <cell r="BQ33">
            <v>-69403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1646.5</v>
          </cell>
          <cell r="G34">
            <v>2.7999999998137355</v>
          </cell>
          <cell r="H34">
            <v>3892.7600000000093</v>
          </cell>
          <cell r="I34">
            <v>3602.2600000000093</v>
          </cell>
          <cell r="J34">
            <v>0</v>
          </cell>
          <cell r="K34">
            <v>30510.799999999814</v>
          </cell>
          <cell r="L34">
            <v>6483</v>
          </cell>
          <cell r="M34">
            <v>28932.90000000014</v>
          </cell>
          <cell r="N34">
            <v>13835</v>
          </cell>
          <cell r="O34">
            <v>7675</v>
          </cell>
          <cell r="P34">
            <v>-7009.8999999999069</v>
          </cell>
          <cell r="Q34">
            <v>-476189.5</v>
          </cell>
          <cell r="R34">
            <v>-258025.24699999392</v>
          </cell>
          <cell r="S34">
            <v>0</v>
          </cell>
          <cell r="T34">
            <v>420.60000000009313</v>
          </cell>
          <cell r="U34">
            <v>2307.4600000000792</v>
          </cell>
          <cell r="V34">
            <v>6307.0399999999208</v>
          </cell>
          <cell r="W34">
            <v>3197.2930000000015</v>
          </cell>
          <cell r="X34">
            <v>9794.7000000001863</v>
          </cell>
          <cell r="Y34">
            <v>178171</v>
          </cell>
          <cell r="Z34">
            <v>31237.5</v>
          </cell>
          <cell r="AA34">
            <v>2241.8000000000466</v>
          </cell>
          <cell r="AB34">
            <v>0</v>
          </cell>
          <cell r="AC34">
            <v>3283.8600000001024</v>
          </cell>
          <cell r="AD34">
            <v>-494986.5</v>
          </cell>
          <cell r="AE34">
            <v>-189181.68599999696</v>
          </cell>
          <cell r="AF34">
            <v>1379.6200000001118</v>
          </cell>
          <cell r="AG34">
            <v>2087.5</v>
          </cell>
          <cell r="AH34">
            <v>4693.7000000000698</v>
          </cell>
          <cell r="AI34">
            <v>4369.7000000000698</v>
          </cell>
          <cell r="AJ34">
            <v>2198.0939999999973</v>
          </cell>
          <cell r="AK34">
            <v>15111.200000000186</v>
          </cell>
          <cell r="AL34">
            <v>257531</v>
          </cell>
          <cell r="AM34">
            <v>4126.1000000000931</v>
          </cell>
          <cell r="AN34">
            <v>6901.0999999998603</v>
          </cell>
          <cell r="AO34">
            <v>6577.2999999998137</v>
          </cell>
          <cell r="AP34">
            <v>1039</v>
          </cell>
          <cell r="AQ34">
            <v>-495196</v>
          </cell>
          <cell r="AR34">
            <v>322254.68999999017</v>
          </cell>
          <cell r="AS34">
            <v>1974.1999999999534</v>
          </cell>
          <cell r="AT34">
            <v>640</v>
          </cell>
          <cell r="AU34">
            <v>6770</v>
          </cell>
          <cell r="AV34">
            <v>10174.09999999986</v>
          </cell>
          <cell r="AW34">
            <v>5535.1900000000023</v>
          </cell>
          <cell r="AX34">
            <v>40941.200000000186</v>
          </cell>
          <cell r="AY34">
            <v>283791</v>
          </cell>
          <cell r="AZ34">
            <v>64139</v>
          </cell>
          <cell r="BA34">
            <v>12490.299999999814</v>
          </cell>
          <cell r="BB34">
            <v>4845.7999999998137</v>
          </cell>
          <cell r="BC34">
            <v>2013.9000000001397</v>
          </cell>
          <cell r="BD34">
            <v>-111060</v>
          </cell>
          <cell r="BE34">
            <v>154437.43999999762</v>
          </cell>
          <cell r="BF34">
            <v>2243.5</v>
          </cell>
          <cell r="BG34">
            <v>1791.7999999998137</v>
          </cell>
          <cell r="BH34">
            <v>5323.8000000000466</v>
          </cell>
          <cell r="BI34">
            <v>6235.1999999999534</v>
          </cell>
          <cell r="BJ34">
            <v>5496.8399999999965</v>
          </cell>
          <cell r="BK34">
            <v>29987</v>
          </cell>
          <cell r="BL34">
            <v>253000</v>
          </cell>
          <cell r="BM34">
            <v>32303</v>
          </cell>
          <cell r="BN34">
            <v>21154.800000000047</v>
          </cell>
          <cell r="BO34">
            <v>9886.2999999998137</v>
          </cell>
          <cell r="BP34">
            <v>6616.1999999999534</v>
          </cell>
          <cell r="BQ34">
            <v>-219601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4105</v>
          </cell>
          <cell r="G35">
            <v>7265.7000000001863</v>
          </cell>
          <cell r="H35">
            <v>8397.7999999998137</v>
          </cell>
          <cell r="I35">
            <v>6364.2000000001863</v>
          </cell>
          <cell r="J35">
            <v>27474.700000000186</v>
          </cell>
          <cell r="K35">
            <v>21106.599999999627</v>
          </cell>
          <cell r="L35">
            <v>-24339.400000000373</v>
          </cell>
          <cell r="M35">
            <v>150838.70000000019</v>
          </cell>
          <cell r="N35">
            <v>38653.599999999627</v>
          </cell>
          <cell r="O35">
            <v>19745.700000000186</v>
          </cell>
          <cell r="P35">
            <v>11268.200000000186</v>
          </cell>
          <cell r="Q35">
            <v>2556</v>
          </cell>
          <cell r="R35">
            <v>175030.30000001192</v>
          </cell>
          <cell r="S35">
            <v>8676.6999999992549</v>
          </cell>
          <cell r="T35">
            <v>7062.7999999998137</v>
          </cell>
          <cell r="U35">
            <v>6818.5000000004657</v>
          </cell>
          <cell r="V35">
            <v>6735</v>
          </cell>
          <cell r="W35">
            <v>24728.700000000186</v>
          </cell>
          <cell r="X35">
            <v>11342.200000000186</v>
          </cell>
          <cell r="Y35">
            <v>-33436.799999999814</v>
          </cell>
          <cell r="Z35">
            <v>102827.20000000019</v>
          </cell>
          <cell r="AA35">
            <v>19737</v>
          </cell>
          <cell r="AB35">
            <v>11599</v>
          </cell>
          <cell r="AC35">
            <v>6091.5</v>
          </cell>
          <cell r="AD35">
            <v>2848.5</v>
          </cell>
          <cell r="AE35">
            <v>204283.90000000596</v>
          </cell>
          <cell r="AF35">
            <v>5744.6999999992549</v>
          </cell>
          <cell r="AG35">
            <v>9833.2000000001863</v>
          </cell>
          <cell r="AH35">
            <v>15720.800000000279</v>
          </cell>
          <cell r="AI35">
            <v>8630.6000000005588</v>
          </cell>
          <cell r="AJ35">
            <v>4024.8999999999069</v>
          </cell>
          <cell r="AK35">
            <v>20141.5</v>
          </cell>
          <cell r="AL35">
            <v>-39373.599999999627</v>
          </cell>
          <cell r="AM35">
            <v>142618.09999999963</v>
          </cell>
          <cell r="AN35">
            <v>14399.700000000186</v>
          </cell>
          <cell r="AO35">
            <v>14959.5</v>
          </cell>
          <cell r="AP35">
            <v>6153.5</v>
          </cell>
          <cell r="AQ35">
            <v>1431</v>
          </cell>
          <cell r="AR35">
            <v>251376.10000000894</v>
          </cell>
          <cell r="AS35">
            <v>1958.6000000014901</v>
          </cell>
          <cell r="AT35">
            <v>8424.7999999998137</v>
          </cell>
          <cell r="AU35">
            <v>5786.7999999998137</v>
          </cell>
          <cell r="AV35">
            <v>17018.699999999721</v>
          </cell>
          <cell r="AW35">
            <v>11170.500000000466</v>
          </cell>
          <cell r="AX35">
            <v>30134.699999999255</v>
          </cell>
          <cell r="AY35">
            <v>-34733.799999999814</v>
          </cell>
          <cell r="AZ35">
            <v>191268.5</v>
          </cell>
          <cell r="BA35">
            <v>15329.700000000186</v>
          </cell>
          <cell r="BB35">
            <v>11223</v>
          </cell>
          <cell r="BC35">
            <v>2981.7000000001863</v>
          </cell>
          <cell r="BD35">
            <v>-9187.1000000014901</v>
          </cell>
          <cell r="BE35">
            <v>222063.60000000894</v>
          </cell>
          <cell r="BF35">
            <v>1106.8000000007451</v>
          </cell>
          <cell r="BG35">
            <v>2304.5</v>
          </cell>
          <cell r="BH35">
            <v>10780.5</v>
          </cell>
          <cell r="BI35">
            <v>14875.199999999721</v>
          </cell>
          <cell r="BJ35">
            <v>16388.299999999814</v>
          </cell>
          <cell r="BK35">
            <v>24831.599999999627</v>
          </cell>
          <cell r="BL35">
            <v>1328.5</v>
          </cell>
          <cell r="BM35">
            <v>91284.200000000186</v>
          </cell>
          <cell r="BN35">
            <v>42115.899999999441</v>
          </cell>
          <cell r="BO35">
            <v>24307.5</v>
          </cell>
          <cell r="BP35">
            <v>9182.6000000005588</v>
          </cell>
          <cell r="BQ35">
            <v>-16442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225.2039999999979</v>
          </cell>
          <cell r="H36">
            <v>132.39999999999418</v>
          </cell>
          <cell r="I36">
            <v>222.79499999999825</v>
          </cell>
          <cell r="J36">
            <v>545.66599999999744</v>
          </cell>
          <cell r="K36">
            <v>0</v>
          </cell>
          <cell r="L36">
            <v>827.59999999999127</v>
          </cell>
          <cell r="M36">
            <v>2078.2150000000111</v>
          </cell>
          <cell r="N36">
            <v>456.48999999999069</v>
          </cell>
          <cell r="O36">
            <v>221.5</v>
          </cell>
          <cell r="P36">
            <v>-45.349999999991269</v>
          </cell>
          <cell r="Q36">
            <v>0</v>
          </cell>
          <cell r="R36">
            <v>2382.5760000000009</v>
          </cell>
          <cell r="S36">
            <v>0</v>
          </cell>
          <cell r="T36">
            <v>56.789999999993597</v>
          </cell>
          <cell r="U36">
            <v>219.24199999999837</v>
          </cell>
          <cell r="V36">
            <v>160.6200000000099</v>
          </cell>
          <cell r="W36">
            <v>98.449000000000524</v>
          </cell>
          <cell r="X36">
            <v>0</v>
          </cell>
          <cell r="Y36">
            <v>-161.83000000000175</v>
          </cell>
          <cell r="Z36">
            <v>1713.0649999999878</v>
          </cell>
          <cell r="AA36">
            <v>236.16000000000349</v>
          </cell>
          <cell r="AB36">
            <v>0</v>
          </cell>
          <cell r="AC36">
            <v>60.080000000001746</v>
          </cell>
          <cell r="AD36">
            <v>0</v>
          </cell>
          <cell r="AE36">
            <v>2183.7160000000149</v>
          </cell>
          <cell r="AF36">
            <v>0</v>
          </cell>
          <cell r="AG36">
            <v>45.060000000012224</v>
          </cell>
          <cell r="AH36">
            <v>123.88000000000466</v>
          </cell>
          <cell r="AI36">
            <v>137.77000000000407</v>
          </cell>
          <cell r="AJ36">
            <v>156.5399999999936</v>
          </cell>
          <cell r="AK36">
            <v>264.69000000000233</v>
          </cell>
          <cell r="AL36">
            <v>-467.15000000000873</v>
          </cell>
          <cell r="AM36">
            <v>1603.0649999999878</v>
          </cell>
          <cell r="AN36">
            <v>74.686000000001513</v>
          </cell>
          <cell r="AO36">
            <v>46.095000000001164</v>
          </cell>
          <cell r="AP36">
            <v>199.08000000000175</v>
          </cell>
          <cell r="AQ36">
            <v>0</v>
          </cell>
          <cell r="AR36">
            <v>770.53599999984726</v>
          </cell>
          <cell r="AS36">
            <v>0</v>
          </cell>
          <cell r="AT36">
            <v>116.74499999999534</v>
          </cell>
          <cell r="AU36">
            <v>103.84599999999045</v>
          </cell>
          <cell r="AV36">
            <v>382.18499999999767</v>
          </cell>
          <cell r="AW36">
            <v>266.57600000000093</v>
          </cell>
          <cell r="AX36">
            <v>0</v>
          </cell>
          <cell r="AY36">
            <v>-2344.3300000000017</v>
          </cell>
          <cell r="AZ36">
            <v>2181.2449999999953</v>
          </cell>
          <cell r="BA36">
            <v>78.429000000003725</v>
          </cell>
          <cell r="BB36">
            <v>0</v>
          </cell>
          <cell r="BC36">
            <v>0</v>
          </cell>
          <cell r="BD36">
            <v>-14.160000000003492</v>
          </cell>
          <cell r="BE36">
            <v>1588.8560000001453</v>
          </cell>
          <cell r="BF36">
            <v>0</v>
          </cell>
          <cell r="BG36">
            <v>124.41999999999825</v>
          </cell>
          <cell r="BH36">
            <v>63.73499999998603</v>
          </cell>
          <cell r="BI36">
            <v>440.86000000000058</v>
          </cell>
          <cell r="BJ36">
            <v>209.8799999999901</v>
          </cell>
          <cell r="BK36">
            <v>301.69000000000233</v>
          </cell>
          <cell r="BL36">
            <v>-1308.1940000000031</v>
          </cell>
          <cell r="BM36">
            <v>876.08999999999651</v>
          </cell>
          <cell r="BN36">
            <v>513.55000000000291</v>
          </cell>
          <cell r="BO36">
            <v>472.51499999999942</v>
          </cell>
          <cell r="BP36">
            <v>81.629999999990105</v>
          </cell>
          <cell r="BQ36">
            <v>-187.31999999999243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-300.73225000000093</v>
          </cell>
          <cell r="G38">
            <v>-812.62674999999581</v>
          </cell>
          <cell r="H38">
            <v>-1661.4487500000978</v>
          </cell>
          <cell r="I38">
            <v>-1714.8657499999972</v>
          </cell>
          <cell r="J38">
            <v>-2502.9875000000466</v>
          </cell>
          <cell r="K38">
            <v>-706.70699999993667</v>
          </cell>
          <cell r="L38">
            <v>271.31199999991804</v>
          </cell>
          <cell r="M38">
            <v>-1463.6340000000782</v>
          </cell>
          <cell r="N38">
            <v>-4243.0071999998763</v>
          </cell>
          <cell r="O38">
            <v>-468</v>
          </cell>
          <cell r="P38">
            <v>940.64749999996275</v>
          </cell>
          <cell r="Q38">
            <v>-921.95999999996275</v>
          </cell>
          <cell r="R38">
            <v>-12156.970279999077</v>
          </cell>
          <cell r="S38">
            <v>-22.111200000043027</v>
          </cell>
          <cell r="T38">
            <v>-576.79688000003807</v>
          </cell>
          <cell r="U38">
            <v>-1100.5036400001263</v>
          </cell>
          <cell r="V38">
            <v>-1182.9956800000509</v>
          </cell>
          <cell r="W38">
            <v>-4244.6565199999604</v>
          </cell>
          <cell r="X38">
            <v>-880.36606000014581</v>
          </cell>
          <cell r="Y38">
            <v>-367.30789999989793</v>
          </cell>
          <cell r="Z38">
            <v>-666.10575999994762</v>
          </cell>
          <cell r="AA38">
            <v>-2200.6266799999867</v>
          </cell>
          <cell r="AB38">
            <v>-207.03519999992568</v>
          </cell>
          <cell r="AC38">
            <v>-359.68879999988712</v>
          </cell>
          <cell r="AD38">
            <v>-348.77595999999903</v>
          </cell>
          <cell r="AE38">
            <v>-13418.235479997471</v>
          </cell>
          <cell r="AF38">
            <v>-258.43664999993052</v>
          </cell>
          <cell r="AG38">
            <v>-157.88924999994924</v>
          </cell>
          <cell r="AH38">
            <v>-1671.4564500000561</v>
          </cell>
          <cell r="AI38">
            <v>-2389.1974199998658</v>
          </cell>
          <cell r="AJ38">
            <v>-3324.8238600000041</v>
          </cell>
          <cell r="AK38">
            <v>-298.08000000007451</v>
          </cell>
          <cell r="AL38">
            <v>-19.647360000060871</v>
          </cell>
          <cell r="AM38">
            <v>-2363.2819199999794</v>
          </cell>
          <cell r="AN38">
            <v>-2184.7579199997708</v>
          </cell>
          <cell r="AO38">
            <v>-273.48824999993667</v>
          </cell>
          <cell r="AP38">
            <v>-219.73979999998119</v>
          </cell>
          <cell r="AQ38">
            <v>-257.43660000001546</v>
          </cell>
          <cell r="AR38">
            <v>-16839.317159999162</v>
          </cell>
          <cell r="AS38">
            <v>-22.247800000011921</v>
          </cell>
          <cell r="AT38">
            <v>-224.21837999997661</v>
          </cell>
          <cell r="AU38">
            <v>-1813.2683599999873</v>
          </cell>
          <cell r="AV38">
            <v>-1228.3518999998923</v>
          </cell>
          <cell r="AW38">
            <v>-4318.4017799999565</v>
          </cell>
          <cell r="AX38">
            <v>-1633.9483999998774</v>
          </cell>
          <cell r="AY38">
            <v>-995.48912000004202</v>
          </cell>
          <cell r="AZ38">
            <v>-3470.2238600000273</v>
          </cell>
          <cell r="BA38">
            <v>-4162.3514799999539</v>
          </cell>
          <cell r="BB38">
            <v>-314.43787999998312</v>
          </cell>
          <cell r="BC38">
            <v>-396.72360000002664</v>
          </cell>
          <cell r="BD38">
            <v>1740.3453999998746</v>
          </cell>
          <cell r="BE38">
            <v>-20018.196620000526</v>
          </cell>
          <cell r="BF38">
            <v>-169.83149999997113</v>
          </cell>
          <cell r="BG38">
            <v>-1294.8257999999914</v>
          </cell>
          <cell r="BH38">
            <v>-1860.0611399998888</v>
          </cell>
          <cell r="BI38">
            <v>-1678.3671000001486</v>
          </cell>
          <cell r="BJ38">
            <v>-3404.5418999999529</v>
          </cell>
          <cell r="BK38">
            <v>-1773.1984000001103</v>
          </cell>
          <cell r="BL38">
            <v>-456.09490000014193</v>
          </cell>
          <cell r="BM38">
            <v>-2371.1925000001211</v>
          </cell>
          <cell r="BN38">
            <v>-6677.603040000191</v>
          </cell>
          <cell r="BO38">
            <v>-833.53194000001531</v>
          </cell>
          <cell r="BP38">
            <v>-650.22720000008121</v>
          </cell>
          <cell r="BQ38">
            <v>1151.2787999999709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33087.067749995738</v>
          </cell>
          <cell r="G41">
            <v>40870.577250000089</v>
          </cell>
          <cell r="H41">
            <v>37115.411249998957</v>
          </cell>
          <cell r="I41">
            <v>44375.44925000146</v>
          </cell>
          <cell r="J41">
            <v>62036.498499999754</v>
          </cell>
          <cell r="K41">
            <v>72535.69299999997</v>
          </cell>
          <cell r="L41">
            <v>-51980.487999998033</v>
          </cell>
          <cell r="M41">
            <v>311720.68100000173</v>
          </cell>
          <cell r="N41">
            <v>87579.182800002396</v>
          </cell>
          <cell r="O41">
            <v>73574.699999999255</v>
          </cell>
          <cell r="P41">
            <v>-4904.902499999851</v>
          </cell>
          <cell r="Q41">
            <v>-464443.26000000164</v>
          </cell>
          <cell r="R41">
            <v>273714.87871998549</v>
          </cell>
          <cell r="S41">
            <v>23129.988799996674</v>
          </cell>
          <cell r="T41">
            <v>36566.193119999021</v>
          </cell>
          <cell r="U41">
            <v>40091.298360001296</v>
          </cell>
          <cell r="V41">
            <v>38860.564319998026</v>
          </cell>
          <cell r="W41">
            <v>56555.105479999445</v>
          </cell>
          <cell r="X41">
            <v>43253.033939998597</v>
          </cell>
          <cell r="Y41">
            <v>139973.56210000068</v>
          </cell>
          <cell r="Z41">
            <v>239138.65923999995</v>
          </cell>
          <cell r="AA41">
            <v>56308.833319999278</v>
          </cell>
          <cell r="AB41">
            <v>44399.264800000936</v>
          </cell>
          <cell r="AC41">
            <v>39754.151199996471</v>
          </cell>
          <cell r="AD41">
            <v>-484315.77595999837</v>
          </cell>
          <cell r="AE41">
            <v>408590.10452002287</v>
          </cell>
          <cell r="AF41">
            <v>10698.08334999904</v>
          </cell>
          <cell r="AG41">
            <v>31950.870750002563</v>
          </cell>
          <cell r="AH41">
            <v>51584.923550000414</v>
          </cell>
          <cell r="AI41">
            <v>52091.922580001876</v>
          </cell>
          <cell r="AJ41">
            <v>32307.67014000006</v>
          </cell>
          <cell r="AK41">
            <v>51417.310000006109</v>
          </cell>
          <cell r="AL41">
            <v>211623.60264001042</v>
          </cell>
          <cell r="AM41">
            <v>290694.48307999969</v>
          </cell>
          <cell r="AN41">
            <v>63661.428079999983</v>
          </cell>
          <cell r="AO41">
            <v>72767.706750001758</v>
          </cell>
          <cell r="AP41">
            <v>34468.840199999511</v>
          </cell>
          <cell r="AQ41">
            <v>-494676.73660000041</v>
          </cell>
          <cell r="AR41">
            <v>960314.48884004354</v>
          </cell>
          <cell r="AS41">
            <v>21566.552200000733</v>
          </cell>
          <cell r="AT41">
            <v>55296.826620001346</v>
          </cell>
          <cell r="AU41">
            <v>45082.577639998868</v>
          </cell>
          <cell r="AV41">
            <v>54134.933100000024</v>
          </cell>
          <cell r="AW41">
            <v>44829.844219999388</v>
          </cell>
          <cell r="AX41">
            <v>92566.951599996537</v>
          </cell>
          <cell r="AY41">
            <v>240966.88088000566</v>
          </cell>
          <cell r="AZ41">
            <v>472216.52114000171</v>
          </cell>
          <cell r="BA41">
            <v>74971.07752000168</v>
          </cell>
          <cell r="BB41">
            <v>59541.162119999528</v>
          </cell>
          <cell r="BC41">
            <v>28306.476400002837</v>
          </cell>
          <cell r="BD41">
            <v>-229165.31460000202</v>
          </cell>
          <cell r="BE41">
            <v>716419.79938000441</v>
          </cell>
          <cell r="BF41">
            <v>27466.868499998003</v>
          </cell>
          <cell r="BG41">
            <v>43903.594200000167</v>
          </cell>
          <cell r="BH41">
            <v>46803.873859999701</v>
          </cell>
          <cell r="BI41">
            <v>37851.632899999619</v>
          </cell>
          <cell r="BJ41">
            <v>56739.838100000285</v>
          </cell>
          <cell r="BK41">
            <v>92818.091600004584</v>
          </cell>
          <cell r="BL41">
            <v>222396.21109999716</v>
          </cell>
          <cell r="BM41">
            <v>271197.09750000387</v>
          </cell>
          <cell r="BN41">
            <v>128002.04695999995</v>
          </cell>
          <cell r="BO41">
            <v>67786.783060003072</v>
          </cell>
          <cell r="BP41">
            <v>47956.002799998969</v>
          </cell>
          <cell r="BQ41">
            <v>-326502.24120000005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33087.067749995738</v>
          </cell>
          <cell r="G43">
            <v>40870.577250000089</v>
          </cell>
          <cell r="H43">
            <v>37115.411249998957</v>
          </cell>
          <cell r="I43">
            <v>44375.44925000146</v>
          </cell>
          <cell r="J43">
            <v>62036.498499999754</v>
          </cell>
          <cell r="K43">
            <v>72535.69299999997</v>
          </cell>
          <cell r="L43">
            <v>-51980.487999998033</v>
          </cell>
          <cell r="M43">
            <v>311720.68100000173</v>
          </cell>
          <cell r="N43">
            <v>87579.182800002396</v>
          </cell>
          <cell r="O43">
            <v>73574.699999999255</v>
          </cell>
          <cell r="P43">
            <v>-4904.902499999851</v>
          </cell>
          <cell r="Q43">
            <v>-464443.26000000164</v>
          </cell>
          <cell r="R43">
            <v>273714.87871998549</v>
          </cell>
          <cell r="S43">
            <v>23129.988799996674</v>
          </cell>
          <cell r="T43">
            <v>36566.193119999021</v>
          </cell>
          <cell r="U43">
            <v>40091.298360001296</v>
          </cell>
          <cell r="V43">
            <v>38860.564319998026</v>
          </cell>
          <cell r="W43">
            <v>56555.105479999445</v>
          </cell>
          <cell r="X43">
            <v>43253.033939998597</v>
          </cell>
          <cell r="Y43">
            <v>139973.56210000068</v>
          </cell>
          <cell r="Z43">
            <v>239138.65923999995</v>
          </cell>
          <cell r="AA43">
            <v>56308.833319999278</v>
          </cell>
          <cell r="AB43">
            <v>44399.264800000936</v>
          </cell>
          <cell r="AC43">
            <v>39754.151199996471</v>
          </cell>
          <cell r="AD43">
            <v>-484315.77595999837</v>
          </cell>
          <cell r="AE43">
            <v>408590.10452002287</v>
          </cell>
          <cell r="AF43">
            <v>10698.08334999904</v>
          </cell>
          <cell r="AG43">
            <v>31950.870750002563</v>
          </cell>
          <cell r="AH43">
            <v>51584.923550000414</v>
          </cell>
          <cell r="AI43">
            <v>52091.922580001876</v>
          </cell>
          <cell r="AJ43">
            <v>32307.67014000006</v>
          </cell>
          <cell r="AK43">
            <v>51417.310000006109</v>
          </cell>
          <cell r="AL43">
            <v>211623.60264001042</v>
          </cell>
          <cell r="AM43">
            <v>290694.48307999969</v>
          </cell>
          <cell r="AN43">
            <v>63661.428079999983</v>
          </cell>
          <cell r="AO43">
            <v>72767.706750001758</v>
          </cell>
          <cell r="AP43">
            <v>34468.840199999511</v>
          </cell>
          <cell r="AQ43">
            <v>-494676.73660000041</v>
          </cell>
          <cell r="AR43">
            <v>960314.48884004354</v>
          </cell>
          <cell r="AS43">
            <v>21566.552200000733</v>
          </cell>
          <cell r="AT43">
            <v>55296.826620001346</v>
          </cell>
          <cell r="AU43">
            <v>45082.577639998868</v>
          </cell>
          <cell r="AV43">
            <v>54134.933100000024</v>
          </cell>
          <cell r="AW43">
            <v>44829.844219999388</v>
          </cell>
          <cell r="AX43">
            <v>92566.951599996537</v>
          </cell>
          <cell r="AY43">
            <v>240966.88088000566</v>
          </cell>
          <cell r="AZ43">
            <v>472216.52114000171</v>
          </cell>
          <cell r="BA43">
            <v>74971.07752000168</v>
          </cell>
          <cell r="BB43">
            <v>59541.162119999528</v>
          </cell>
          <cell r="BC43">
            <v>28306.476400002837</v>
          </cell>
          <cell r="BD43">
            <v>-229165.31460000202</v>
          </cell>
          <cell r="BE43">
            <v>716419.79938000441</v>
          </cell>
          <cell r="BF43">
            <v>27466.868499998003</v>
          </cell>
          <cell r="BG43">
            <v>43903.594200000167</v>
          </cell>
          <cell r="BH43">
            <v>46803.873859999701</v>
          </cell>
          <cell r="BI43">
            <v>37851.632899999619</v>
          </cell>
          <cell r="BJ43">
            <v>56739.838100000285</v>
          </cell>
          <cell r="BK43">
            <v>92818.091600004584</v>
          </cell>
          <cell r="BL43">
            <v>222396.21109999716</v>
          </cell>
          <cell r="BM43">
            <v>271197.09750000387</v>
          </cell>
          <cell r="BN43">
            <v>128002.04695999995</v>
          </cell>
          <cell r="BO43">
            <v>67786.783060003072</v>
          </cell>
          <cell r="BP43">
            <v>47956.002799998969</v>
          </cell>
          <cell r="BQ43">
            <v>-326502.24120000005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6">
          <cell r="F186">
            <v>-10024.129999999888</v>
          </cell>
          <cell r="G186">
            <v>-18692.135999999475</v>
          </cell>
          <cell r="H186">
            <v>-46822.200000000186</v>
          </cell>
          <cell r="I186">
            <v>-29379.760000000708</v>
          </cell>
          <cell r="J186">
            <v>-20503.299999999814</v>
          </cell>
          <cell r="K186">
            <v>-19034.360000000102</v>
          </cell>
          <cell r="L186">
            <v>6878</v>
          </cell>
          <cell r="M186">
            <v>-92203.700000000186</v>
          </cell>
          <cell r="N186">
            <v>-56355.799999999814</v>
          </cell>
          <cell r="O186">
            <v>-6263.1199999998789</v>
          </cell>
          <cell r="P186">
            <v>25852.389999999898</v>
          </cell>
          <cell r="Q186">
            <v>-21561.300000000745</v>
          </cell>
          <cell r="R186">
            <v>-260090.66499999911</v>
          </cell>
          <cell r="S186">
            <v>-5359.339999999851</v>
          </cell>
          <cell r="T186">
            <v>-11127.245000000112</v>
          </cell>
          <cell r="U186">
            <v>-36732</v>
          </cell>
          <cell r="V186">
            <v>-24867.960000000894</v>
          </cell>
          <cell r="W186">
            <v>-40657.120000000112</v>
          </cell>
          <cell r="X186">
            <v>-8882</v>
          </cell>
          <cell r="Y186">
            <v>-6500.0999999996275</v>
          </cell>
          <cell r="Z186">
            <v>-59400.5</v>
          </cell>
          <cell r="AA186">
            <v>-40322.5</v>
          </cell>
          <cell r="AB186">
            <v>-8061.9700000002049</v>
          </cell>
          <cell r="AC186">
            <v>-4235.9300000001676</v>
          </cell>
          <cell r="AD186">
            <v>-13944</v>
          </cell>
          <cell r="AE186">
            <v>-260293.03000000864</v>
          </cell>
          <cell r="AF186">
            <v>-6224.6999999997206</v>
          </cell>
          <cell r="AG186">
            <v>-8107.7999999998137</v>
          </cell>
          <cell r="AH186">
            <v>-33403.299999999814</v>
          </cell>
          <cell r="AI186">
            <v>-27882.650000000373</v>
          </cell>
          <cell r="AJ186">
            <v>-25277.160000000149</v>
          </cell>
          <cell r="AK186">
            <v>-15840.09999999986</v>
          </cell>
          <cell r="AL186">
            <v>-357</v>
          </cell>
          <cell r="AM186">
            <v>-79279.39999999851</v>
          </cell>
          <cell r="AN186">
            <v>-37026</v>
          </cell>
          <cell r="AO186">
            <v>-5648.5200000004843</v>
          </cell>
          <cell r="AP186">
            <v>-3750</v>
          </cell>
          <cell r="AQ186">
            <v>-17496.400000000373</v>
          </cell>
          <cell r="AR186">
            <v>-292449.06499999762</v>
          </cell>
          <cell r="AS186">
            <v>-6920.5600000000559</v>
          </cell>
          <cell r="AT186">
            <v>-11018.969999999739</v>
          </cell>
          <cell r="AU186">
            <v>-25036.5</v>
          </cell>
          <cell r="AV186">
            <v>-38824.700000000186</v>
          </cell>
          <cell r="AW186">
            <v>-32237.049999999814</v>
          </cell>
          <cell r="AX186">
            <v>-15708.410000000149</v>
          </cell>
          <cell r="AY186">
            <v>-15251.5</v>
          </cell>
          <cell r="AZ186">
            <v>-154288.19999999925</v>
          </cell>
          <cell r="BA186">
            <v>-56936</v>
          </cell>
          <cell r="BB186">
            <v>-2462.6099999998696</v>
          </cell>
          <cell r="BC186">
            <v>-5763.6650000000373</v>
          </cell>
          <cell r="BD186">
            <v>71999.099999999627</v>
          </cell>
          <cell r="BE186">
            <v>-355198.97000000626</v>
          </cell>
          <cell r="BF186">
            <v>-4140.8999999999069</v>
          </cell>
          <cell r="BG186">
            <v>-9904</v>
          </cell>
          <cell r="BH186">
            <v>-20810.199999999255</v>
          </cell>
          <cell r="BI186">
            <v>-32204.239999999292</v>
          </cell>
          <cell r="BJ186">
            <v>-41422.200000000186</v>
          </cell>
          <cell r="BK186">
            <v>-25676.200000000186</v>
          </cell>
          <cell r="BL186">
            <v>-2300.5</v>
          </cell>
          <cell r="BM186">
            <v>-124176.5</v>
          </cell>
          <cell r="BN186">
            <v>-104274</v>
          </cell>
          <cell r="BO186">
            <v>-7347.410000000149</v>
          </cell>
          <cell r="BP186">
            <v>-7204.2200000002049</v>
          </cell>
          <cell r="BQ186">
            <v>24261.399999999907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1501.3399999999674</v>
          </cell>
          <cell r="G187">
            <v>-35962.700000000186</v>
          </cell>
          <cell r="H187">
            <v>-39347.299999999814</v>
          </cell>
          <cell r="I187">
            <v>-72554.300000000047</v>
          </cell>
          <cell r="J187">
            <v>-122974</v>
          </cell>
          <cell r="K187">
            <v>-44390.860000000102</v>
          </cell>
          <cell r="L187">
            <v>119737</v>
          </cell>
          <cell r="M187">
            <v>-337883.5</v>
          </cell>
          <cell r="N187">
            <v>-34542.90000000014</v>
          </cell>
          <cell r="O187">
            <v>-56993.899999999907</v>
          </cell>
          <cell r="P187">
            <v>-18309.559999999998</v>
          </cell>
          <cell r="Q187">
            <v>-8888.2399999999907</v>
          </cell>
          <cell r="R187">
            <v>-350848.24999999255</v>
          </cell>
          <cell r="S187">
            <v>-1322.0999999999767</v>
          </cell>
          <cell r="T187">
            <v>-21291.5</v>
          </cell>
          <cell r="U187">
            <v>-43874</v>
          </cell>
          <cell r="V187">
            <v>-59299.799999999814</v>
          </cell>
          <cell r="W187">
            <v>-40900</v>
          </cell>
          <cell r="X187">
            <v>-44087.199999999953</v>
          </cell>
          <cell r="Y187">
            <v>100055</v>
          </cell>
          <cell r="Z187">
            <v>-155939</v>
          </cell>
          <cell r="AA187">
            <v>-26978.299999999814</v>
          </cell>
          <cell r="AB187">
            <v>-28228.699999999953</v>
          </cell>
          <cell r="AC187">
            <v>-26059.849999999977</v>
          </cell>
          <cell r="AD187">
            <v>-2922.8000000000466</v>
          </cell>
          <cell r="AE187">
            <v>-431673.89999999106</v>
          </cell>
          <cell r="AF187">
            <v>-23836</v>
          </cell>
          <cell r="AG187">
            <v>-21504.100000000093</v>
          </cell>
          <cell r="AH187">
            <v>-48100</v>
          </cell>
          <cell r="AI187">
            <v>-51145.799999999814</v>
          </cell>
          <cell r="AJ187">
            <v>-37577.5</v>
          </cell>
          <cell r="AK187">
            <v>-37326.300000000047</v>
          </cell>
          <cell r="AL187">
            <v>74783</v>
          </cell>
          <cell r="AM187">
            <v>-194316</v>
          </cell>
          <cell r="AN187">
            <v>-17692</v>
          </cell>
          <cell r="AO187">
            <v>-32172.59999999986</v>
          </cell>
          <cell r="AP187">
            <v>-31172.400000000023</v>
          </cell>
          <cell r="AQ187">
            <v>-11614.199999999953</v>
          </cell>
          <cell r="AR187">
            <v>-414418.44000000507</v>
          </cell>
          <cell r="AS187">
            <v>-6877.8799999998882</v>
          </cell>
          <cell r="AT187">
            <v>-33209.399999999907</v>
          </cell>
          <cell r="AU187">
            <v>-58751</v>
          </cell>
          <cell r="AV187">
            <v>-51152</v>
          </cell>
          <cell r="AW187">
            <v>-85819</v>
          </cell>
          <cell r="AX187">
            <v>-44347</v>
          </cell>
          <cell r="AY187">
            <v>198228</v>
          </cell>
          <cell r="AZ187">
            <v>-293240</v>
          </cell>
          <cell r="BA187">
            <v>-28357</v>
          </cell>
          <cell r="BB187">
            <v>-54656.799999999814</v>
          </cell>
          <cell r="BC187">
            <v>-20017.200000000186</v>
          </cell>
          <cell r="BD187">
            <v>63780.839999999967</v>
          </cell>
          <cell r="BE187">
            <v>-354460.65000000596</v>
          </cell>
          <cell r="BF187">
            <v>-6185.25</v>
          </cell>
          <cell r="BG187">
            <v>-34597</v>
          </cell>
          <cell r="BH187">
            <v>-43578.5</v>
          </cell>
          <cell r="BI187">
            <v>-85466</v>
          </cell>
          <cell r="BJ187">
            <v>-55151.700000000186</v>
          </cell>
          <cell r="BK187">
            <v>-42685.799999999814</v>
          </cell>
          <cell r="BL187">
            <v>280502</v>
          </cell>
          <cell r="BM187">
            <v>-291384</v>
          </cell>
          <cell r="BN187">
            <v>-29567.299999999814</v>
          </cell>
          <cell r="BO187">
            <v>-65741.5</v>
          </cell>
          <cell r="BP187">
            <v>-44908.700000000186</v>
          </cell>
          <cell r="BQ187">
            <v>64303.100000000093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-40849</v>
          </cell>
          <cell r="G188">
            <v>-44776</v>
          </cell>
          <cell r="H188">
            <v>-109911</v>
          </cell>
          <cell r="I188">
            <v>-160841</v>
          </cell>
          <cell r="J188">
            <v>-60986</v>
          </cell>
          <cell r="K188">
            <v>-235134</v>
          </cell>
          <cell r="L188">
            <v>-62676</v>
          </cell>
          <cell r="M188">
            <v>-490472</v>
          </cell>
          <cell r="N188">
            <v>-162357</v>
          </cell>
          <cell r="O188">
            <v>-80219</v>
          </cell>
          <cell r="P188">
            <v>15766</v>
          </cell>
          <cell r="Q188">
            <v>341667</v>
          </cell>
          <cell r="R188">
            <v>-1146703</v>
          </cell>
          <cell r="S188">
            <v>-40502</v>
          </cell>
          <cell r="T188">
            <v>-25763</v>
          </cell>
          <cell r="U188">
            <v>-100484</v>
          </cell>
          <cell r="V188">
            <v>-126815</v>
          </cell>
          <cell r="W188">
            <v>-132300</v>
          </cell>
          <cell r="X188">
            <v>-192688</v>
          </cell>
          <cell r="Y188">
            <v>-87338</v>
          </cell>
          <cell r="Z188">
            <v>-651476</v>
          </cell>
          <cell r="AA188">
            <v>-80812</v>
          </cell>
          <cell r="AB188">
            <v>-67987</v>
          </cell>
          <cell r="AC188">
            <v>-21947</v>
          </cell>
          <cell r="AD188">
            <v>381409</v>
          </cell>
          <cell r="AE188">
            <v>-1356268</v>
          </cell>
          <cell r="AF188">
            <v>-36368</v>
          </cell>
          <cell r="AG188">
            <v>-32780</v>
          </cell>
          <cell r="AH188">
            <v>-95870</v>
          </cell>
          <cell r="AI188">
            <v>-130057</v>
          </cell>
          <cell r="AJ188">
            <v>-195076</v>
          </cell>
          <cell r="AK188">
            <v>-203295</v>
          </cell>
          <cell r="AL188">
            <v>-123784</v>
          </cell>
          <cell r="AM188">
            <v>-690308</v>
          </cell>
          <cell r="AN188">
            <v>-97466</v>
          </cell>
          <cell r="AO188">
            <v>-76265</v>
          </cell>
          <cell r="AP188">
            <v>-36534</v>
          </cell>
          <cell r="AQ188">
            <v>361535</v>
          </cell>
          <cell r="AR188">
            <v>-1491612</v>
          </cell>
          <cell r="AS188">
            <v>-35396</v>
          </cell>
          <cell r="AT188">
            <v>-35029</v>
          </cell>
          <cell r="AU188">
            <v>-100140</v>
          </cell>
          <cell r="AV188">
            <v>-104664</v>
          </cell>
          <cell r="AW188">
            <v>-129280</v>
          </cell>
          <cell r="AX188">
            <v>-165720</v>
          </cell>
          <cell r="AY188">
            <v>-90252</v>
          </cell>
          <cell r="AZ188">
            <v>-764408</v>
          </cell>
          <cell r="BA188">
            <v>-114365</v>
          </cell>
          <cell r="BB188">
            <v>-69639</v>
          </cell>
          <cell r="BC188">
            <v>-45680</v>
          </cell>
          <cell r="BD188">
            <v>162961</v>
          </cell>
          <cell r="BE188">
            <v>-1862863</v>
          </cell>
          <cell r="BF188">
            <v>-31392</v>
          </cell>
          <cell r="BG188">
            <v>-34329</v>
          </cell>
          <cell r="BH188">
            <v>-136444</v>
          </cell>
          <cell r="BI188">
            <v>-130317</v>
          </cell>
          <cell r="BJ188">
            <v>-139754</v>
          </cell>
          <cell r="BK188">
            <v>-237036</v>
          </cell>
          <cell r="BL188">
            <v>-122032</v>
          </cell>
          <cell r="BM188">
            <v>-809360</v>
          </cell>
          <cell r="BN188">
            <v>-172843</v>
          </cell>
          <cell r="BO188">
            <v>-115619</v>
          </cell>
          <cell r="BP188">
            <v>-55794</v>
          </cell>
          <cell r="BQ188">
            <v>122057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-1925.5370000000003</v>
          </cell>
          <cell r="G189">
            <v>-1163.1999999999971</v>
          </cell>
          <cell r="H189">
            <v>174.22999999998137</v>
          </cell>
          <cell r="I189">
            <v>-2409.0798000000068</v>
          </cell>
          <cell r="J189">
            <v>-5183.2600000000093</v>
          </cell>
          <cell r="K189">
            <v>-8210.0200000000041</v>
          </cell>
          <cell r="L189">
            <v>6667.5750000000116</v>
          </cell>
          <cell r="M189">
            <v>-8965.6900000000023</v>
          </cell>
          <cell r="N189">
            <v>-1543.9780000000028</v>
          </cell>
          <cell r="O189">
            <v>-5407.5800000000017</v>
          </cell>
          <cell r="P189">
            <v>-2423.6890000000021</v>
          </cell>
          <cell r="Q189">
            <v>0</v>
          </cell>
          <cell r="R189">
            <v>-1656.81650000019</v>
          </cell>
          <cell r="S189">
            <v>-638.78000000000247</v>
          </cell>
          <cell r="T189">
            <v>-1758.8399999999965</v>
          </cell>
          <cell r="U189">
            <v>-910.69000000006054</v>
          </cell>
          <cell r="V189">
            <v>-3661.3505000000005</v>
          </cell>
          <cell r="W189">
            <v>-3538.810999999987</v>
          </cell>
          <cell r="X189">
            <v>-2651.3310000000056</v>
          </cell>
          <cell r="Y189">
            <v>24009.445000000007</v>
          </cell>
          <cell r="Z189">
            <v>-8437.359999999986</v>
          </cell>
          <cell r="AA189">
            <v>-1620.8129999999946</v>
          </cell>
          <cell r="AB189">
            <v>-2831.9800000000105</v>
          </cell>
          <cell r="AC189">
            <v>383.69399999999587</v>
          </cell>
          <cell r="AD189">
            <v>0</v>
          </cell>
          <cell r="AE189">
            <v>-401.5304000005126</v>
          </cell>
          <cell r="AF189">
            <v>-426.67399999999907</v>
          </cell>
          <cell r="AG189">
            <v>-853.22000000000116</v>
          </cell>
          <cell r="AH189">
            <v>-1605.0869999999995</v>
          </cell>
          <cell r="AI189">
            <v>-2632.8424000000232</v>
          </cell>
          <cell r="AJ189">
            <v>-1556.75</v>
          </cell>
          <cell r="AK189">
            <v>-3783.2690000000002</v>
          </cell>
          <cell r="AL189">
            <v>24373.239999999991</v>
          </cell>
          <cell r="AM189">
            <v>-6099.6500000000233</v>
          </cell>
          <cell r="AN189">
            <v>-2371.5190000000293</v>
          </cell>
          <cell r="AO189">
            <v>-5218.7400000000198</v>
          </cell>
          <cell r="AP189">
            <v>-227.01900000000023</v>
          </cell>
          <cell r="AQ189">
            <v>0</v>
          </cell>
          <cell r="AR189">
            <v>-59156.306000000332</v>
          </cell>
          <cell r="AS189">
            <v>-1456.9830000000002</v>
          </cell>
          <cell r="AT189">
            <v>-2312.2199999999721</v>
          </cell>
          <cell r="AU189">
            <v>-2181.3299999999581</v>
          </cell>
          <cell r="AV189">
            <v>-5547.7360000000335</v>
          </cell>
          <cell r="AW189">
            <v>-2135.0449999999255</v>
          </cell>
          <cell r="AX189">
            <v>-6973.4640000000072</v>
          </cell>
          <cell r="AY189">
            <v>10826.380000000121</v>
          </cell>
          <cell r="AZ189">
            <v>-44306.160000000033</v>
          </cell>
          <cell r="BA189">
            <v>-1572.6020000000717</v>
          </cell>
          <cell r="BB189">
            <v>-5316.6600000000326</v>
          </cell>
          <cell r="BC189">
            <v>-1211</v>
          </cell>
          <cell r="BD189">
            <v>3030.5139999999956</v>
          </cell>
          <cell r="BE189">
            <v>-45201.1660999991</v>
          </cell>
          <cell r="BF189">
            <v>0</v>
          </cell>
          <cell r="BG189">
            <v>-1632.2399999999907</v>
          </cell>
          <cell r="BH189">
            <v>-6985.6469999999972</v>
          </cell>
          <cell r="BI189">
            <v>-1358.3439999999828</v>
          </cell>
          <cell r="BJ189">
            <v>-8943.0690000000177</v>
          </cell>
          <cell r="BK189">
            <v>-3625.5909999999567</v>
          </cell>
          <cell r="BL189">
            <v>10967.680000000051</v>
          </cell>
          <cell r="BM189">
            <v>-27184.449999999953</v>
          </cell>
          <cell r="BN189">
            <v>-4590.1650000000373</v>
          </cell>
          <cell r="BO189">
            <v>-3420.9440000000177</v>
          </cell>
          <cell r="BP189">
            <v>-1059.7260000000097</v>
          </cell>
          <cell r="BQ189">
            <v>2631.329899999997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F195">
            <v>-51297.326999999583</v>
          </cell>
          <cell r="G195">
            <v>-100594.03599999845</v>
          </cell>
          <cell r="H195">
            <v>-195906.26999999955</v>
          </cell>
          <cell r="I195">
            <v>-265184.13979999721</v>
          </cell>
          <cell r="J195">
            <v>-209646.56000000238</v>
          </cell>
          <cell r="K195">
            <v>-306769.24000000022</v>
          </cell>
          <cell r="L195">
            <v>70606.57500000298</v>
          </cell>
          <cell r="M195">
            <v>-929524.89000000805</v>
          </cell>
          <cell r="N195">
            <v>-254799.67800000124</v>
          </cell>
          <cell r="O195">
            <v>-148883.60000000149</v>
          </cell>
          <cell r="P195">
            <v>20885.140999998897</v>
          </cell>
          <cell r="Q195">
            <v>311217.46000000089</v>
          </cell>
          <cell r="R195">
            <v>-1759298.7315000296</v>
          </cell>
          <cell r="S195">
            <v>-47822.219999998808</v>
          </cell>
          <cell r="T195">
            <v>-59940.584999999031</v>
          </cell>
          <cell r="U195">
            <v>-182000.69000000134</v>
          </cell>
          <cell r="V195">
            <v>-214644.11049999669</v>
          </cell>
          <cell r="W195">
            <v>-217395.930999998</v>
          </cell>
          <cell r="X195">
            <v>-248308.53099999949</v>
          </cell>
          <cell r="Y195">
            <v>30226.344999998808</v>
          </cell>
          <cell r="Z195">
            <v>-875252.8599999994</v>
          </cell>
          <cell r="AA195">
            <v>-149733.61300000176</v>
          </cell>
          <cell r="AB195">
            <v>-107109.65000000037</v>
          </cell>
          <cell r="AC195">
            <v>-51859.085999999195</v>
          </cell>
          <cell r="AD195">
            <v>364542.19999999925</v>
          </cell>
          <cell r="AE195">
            <v>-2048636.4603999853</v>
          </cell>
          <cell r="AF195">
            <v>-66855.373999997973</v>
          </cell>
          <cell r="AG195">
            <v>-63245.120000001043</v>
          </cell>
          <cell r="AH195">
            <v>-178978.38700000197</v>
          </cell>
          <cell r="AI195">
            <v>-211718.29239999875</v>
          </cell>
          <cell r="AJ195">
            <v>-259487.41000000015</v>
          </cell>
          <cell r="AK195">
            <v>-260244.66900000349</v>
          </cell>
          <cell r="AL195">
            <v>-24984.759999997914</v>
          </cell>
          <cell r="AM195">
            <v>-970003.05000001192</v>
          </cell>
          <cell r="AN195">
            <v>-154555.51899999753</v>
          </cell>
          <cell r="AO195">
            <v>-119304.86000000313</v>
          </cell>
          <cell r="AP195">
            <v>-71683.418999997899</v>
          </cell>
          <cell r="AQ195">
            <v>332424.39999999851</v>
          </cell>
          <cell r="AR195">
            <v>-2257635.8109999299</v>
          </cell>
          <cell r="AS195">
            <v>-50651.422999996692</v>
          </cell>
          <cell r="AT195">
            <v>-81569.589999999851</v>
          </cell>
          <cell r="AU195">
            <v>-186108.82999999821</v>
          </cell>
          <cell r="AV195">
            <v>-200188.43600000069</v>
          </cell>
          <cell r="AW195">
            <v>-249471.09500000253</v>
          </cell>
          <cell r="AX195">
            <v>-232748.87399999797</v>
          </cell>
          <cell r="AY195">
            <v>103550.88000000268</v>
          </cell>
          <cell r="AZ195">
            <v>-1256242.3599999994</v>
          </cell>
          <cell r="BA195">
            <v>-201230.60200000182</v>
          </cell>
          <cell r="BB195">
            <v>-132075.07000000402</v>
          </cell>
          <cell r="BC195">
            <v>-72671.865000000224</v>
          </cell>
          <cell r="BD195">
            <v>301771.45399999991</v>
          </cell>
          <cell r="BE195">
            <v>-2617723.7861000896</v>
          </cell>
          <cell r="BF195">
            <v>-41718.14999999851</v>
          </cell>
          <cell r="BG195">
            <v>-80462.239999998361</v>
          </cell>
          <cell r="BH195">
            <v>-207818.34699999914</v>
          </cell>
          <cell r="BI195">
            <v>-249345.58400000259</v>
          </cell>
          <cell r="BJ195">
            <v>-245270.96900000051</v>
          </cell>
          <cell r="BK195">
            <v>-309023.59099999815</v>
          </cell>
          <cell r="BL195">
            <v>167137.1799999997</v>
          </cell>
          <cell r="BM195">
            <v>-1252104.950000003</v>
          </cell>
          <cell r="BN195">
            <v>-311274.46499999985</v>
          </cell>
          <cell r="BO195">
            <v>-192128.85399999842</v>
          </cell>
          <cell r="BP195">
            <v>-108966.64600000158</v>
          </cell>
          <cell r="BQ195">
            <v>213252.82990000024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7">
          <cell r="F197">
            <v>-51297.326999999583</v>
          </cell>
          <cell r="G197">
            <v>-100594.03599999845</v>
          </cell>
          <cell r="H197">
            <v>-195906.27000000328</v>
          </cell>
          <cell r="I197">
            <v>-265184.13979999721</v>
          </cell>
          <cell r="J197">
            <v>-209646.56000000238</v>
          </cell>
          <cell r="K197">
            <v>-306769.24000000209</v>
          </cell>
          <cell r="L197">
            <v>70606.57500000298</v>
          </cell>
          <cell r="M197">
            <v>-929524.8900000155</v>
          </cell>
          <cell r="N197">
            <v>-254799.6780000031</v>
          </cell>
          <cell r="O197">
            <v>-148883.60000000149</v>
          </cell>
          <cell r="P197">
            <v>20885.141000002623</v>
          </cell>
          <cell r="Q197">
            <v>311217.46000000089</v>
          </cell>
          <cell r="R197">
            <v>-1759298.7315000296</v>
          </cell>
          <cell r="S197">
            <v>-47822.219999998808</v>
          </cell>
          <cell r="T197">
            <v>-59940.585000000894</v>
          </cell>
          <cell r="U197">
            <v>-182000.69000000507</v>
          </cell>
          <cell r="V197">
            <v>-214644.11050000042</v>
          </cell>
          <cell r="W197">
            <v>-217395.93099999428</v>
          </cell>
          <cell r="X197">
            <v>-248308.53099999577</v>
          </cell>
          <cell r="Y197">
            <v>30226.344999998808</v>
          </cell>
          <cell r="Z197">
            <v>-875252.8599999994</v>
          </cell>
          <cell r="AA197">
            <v>-149733.61299999803</v>
          </cell>
          <cell r="AB197">
            <v>-107109.64999999851</v>
          </cell>
          <cell r="AC197">
            <v>-51859.08599999547</v>
          </cell>
          <cell r="AD197">
            <v>364542.20000000298</v>
          </cell>
          <cell r="AE197">
            <v>-2048636.4604001045</v>
          </cell>
          <cell r="AF197">
            <v>-66855.373999997973</v>
          </cell>
          <cell r="AG197">
            <v>-63245.119999997318</v>
          </cell>
          <cell r="AH197">
            <v>-178978.38699999452</v>
          </cell>
          <cell r="AI197">
            <v>-211718.29239999503</v>
          </cell>
          <cell r="AJ197">
            <v>-259487.40999999642</v>
          </cell>
          <cell r="AK197">
            <v>-260244.66899999976</v>
          </cell>
          <cell r="AL197">
            <v>-24984.760000005364</v>
          </cell>
          <cell r="AM197">
            <v>-970003.05000001192</v>
          </cell>
          <cell r="AN197">
            <v>-154555.5189999938</v>
          </cell>
          <cell r="AO197">
            <v>-119304.8599999994</v>
          </cell>
          <cell r="AP197">
            <v>-71683.418999999762</v>
          </cell>
          <cell r="AQ197">
            <v>332424.40000000596</v>
          </cell>
          <cell r="AR197">
            <v>-2257635.8109999895</v>
          </cell>
          <cell r="AS197">
            <v>-50651.423000000417</v>
          </cell>
          <cell r="AT197">
            <v>-81569.589999996126</v>
          </cell>
          <cell r="AU197">
            <v>-186108.82999999821</v>
          </cell>
          <cell r="AV197">
            <v>-200188.43599999696</v>
          </cell>
          <cell r="AW197">
            <v>-249471.09500000626</v>
          </cell>
          <cell r="AX197">
            <v>-232748.87399999797</v>
          </cell>
          <cell r="AY197">
            <v>103550.88000001013</v>
          </cell>
          <cell r="AZ197">
            <v>-1256242.3600000143</v>
          </cell>
          <cell r="BA197">
            <v>-201230.60199999809</v>
          </cell>
          <cell r="BB197">
            <v>-132075.07000000775</v>
          </cell>
          <cell r="BC197">
            <v>-72671.864999994636</v>
          </cell>
          <cell r="BD197">
            <v>301771.45400000364</v>
          </cell>
          <cell r="BE197">
            <v>-2617723.7861000299</v>
          </cell>
          <cell r="BF197">
            <v>-41718.15000000596</v>
          </cell>
          <cell r="BG197">
            <v>-80462.239999994636</v>
          </cell>
          <cell r="BH197">
            <v>-207818.34699999541</v>
          </cell>
          <cell r="BI197">
            <v>-249345.58400000632</v>
          </cell>
          <cell r="BJ197">
            <v>-245270.96899999678</v>
          </cell>
          <cell r="BK197">
            <v>-309023.59099999815</v>
          </cell>
          <cell r="BL197">
            <v>167137.18000000715</v>
          </cell>
          <cell r="BM197">
            <v>-1252104.9499999881</v>
          </cell>
          <cell r="BN197">
            <v>-311274.46499999613</v>
          </cell>
          <cell r="BO197">
            <v>-192128.85400000215</v>
          </cell>
          <cell r="BP197">
            <v>-108966.6460000053</v>
          </cell>
          <cell r="BQ197">
            <v>213252.82990000024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 t="e">
            <v>#N/A</v>
          </cell>
          <cell r="BS201" t="e">
            <v>#N/A</v>
          </cell>
          <cell r="BT201" t="e">
            <v>#N/A</v>
          </cell>
          <cell r="BU201" t="e">
            <v>#N/A</v>
          </cell>
          <cell r="BV201" t="e">
            <v>#N/A</v>
          </cell>
          <cell r="BW201" t="e">
            <v>#N/A</v>
          </cell>
          <cell r="BX201" t="e">
            <v>#N/A</v>
          </cell>
          <cell r="BY201" t="e">
            <v>#N/A</v>
          </cell>
          <cell r="BZ201" t="e">
            <v>#N/A</v>
          </cell>
          <cell r="CA201" t="e">
            <v>#N/A</v>
          </cell>
          <cell r="CB201" t="e">
            <v>#N/A</v>
          </cell>
          <cell r="CC201" t="e">
            <v>#N/A</v>
          </cell>
          <cell r="CD201" t="e">
            <v>#N/A</v>
          </cell>
          <cell r="CE201" t="e">
            <v>#N/A</v>
          </cell>
          <cell r="CF201" t="e">
            <v>#N/A</v>
          </cell>
          <cell r="CG201" t="e">
            <v>#N/A</v>
          </cell>
          <cell r="CH201" t="e">
            <v>#N/A</v>
          </cell>
          <cell r="CI201" t="e">
            <v>#N/A</v>
          </cell>
          <cell r="CJ201" t="e">
            <v>#N/A</v>
          </cell>
          <cell r="CK201" t="e">
            <v>#N/A</v>
          </cell>
          <cell r="CL201" t="e">
            <v>#N/A</v>
          </cell>
          <cell r="CM201" t="e">
            <v>#N/A</v>
          </cell>
          <cell r="CN201" t="e">
            <v>#N/A</v>
          </cell>
          <cell r="CO201" t="e">
            <v>#N/A</v>
          </cell>
          <cell r="CP201" t="e">
            <v>#N/A</v>
          </cell>
          <cell r="CQ201" t="e">
            <v>#N/A</v>
          </cell>
          <cell r="CR201" t="e">
            <v>#N/A</v>
          </cell>
          <cell r="CS201" t="e">
            <v>#N/A</v>
          </cell>
          <cell r="CT201" t="e">
            <v>#N/A</v>
          </cell>
          <cell r="CU201" t="e">
            <v>#N/A</v>
          </cell>
          <cell r="CV201" t="e">
            <v>#N/A</v>
          </cell>
          <cell r="CW201" t="e">
            <v>#N/A</v>
          </cell>
          <cell r="CX201" t="e">
            <v>#N/A</v>
          </cell>
          <cell r="CY201" t="e">
            <v>#N/A</v>
          </cell>
          <cell r="CZ201" t="e">
            <v>#N/A</v>
          </cell>
          <cell r="DA201" t="e">
            <v>#N/A</v>
          </cell>
          <cell r="DB201" t="e">
            <v>#N/A</v>
          </cell>
          <cell r="DC201" t="e">
            <v>#N/A</v>
          </cell>
          <cell r="DD201" t="e">
            <v>#N/A</v>
          </cell>
          <cell r="DE201" t="e">
            <v>#N/A</v>
          </cell>
          <cell r="DF201" t="e">
            <v>#N/A</v>
          </cell>
          <cell r="DG201" t="e">
            <v>#N/A</v>
          </cell>
          <cell r="DH201" t="e">
            <v>#N/A</v>
          </cell>
          <cell r="DI201" t="e">
            <v>#N/A</v>
          </cell>
          <cell r="DJ201" t="e">
            <v>#N/A</v>
          </cell>
          <cell r="DK201" t="e">
            <v>#N/A</v>
          </cell>
          <cell r="DL201" t="e">
            <v>#N/A</v>
          </cell>
          <cell r="DM201" t="e">
            <v>#N/A</v>
          </cell>
          <cell r="DN201" t="e">
            <v>#N/A</v>
          </cell>
          <cell r="DO201" t="e">
            <v>#N/A</v>
          </cell>
          <cell r="DP201" t="e">
            <v>#N/A</v>
          </cell>
          <cell r="DQ201" t="e">
            <v>#N/A</v>
          </cell>
          <cell r="DR201" t="e">
            <v>#N/A</v>
          </cell>
          <cell r="DS201" t="e">
            <v>#N/A</v>
          </cell>
          <cell r="DT201" t="e">
            <v>#N/A</v>
          </cell>
          <cell r="DU201" t="e">
            <v>#N/A</v>
          </cell>
          <cell r="DV201" t="e">
            <v>#N/A</v>
          </cell>
          <cell r="DW201" t="e">
            <v>#N/A</v>
          </cell>
          <cell r="DX201" t="e">
            <v>#N/A</v>
          </cell>
          <cell r="DY201" t="e">
            <v>#N/A</v>
          </cell>
          <cell r="DZ201" t="e">
            <v>#N/A</v>
          </cell>
          <cell r="EA201" t="e">
            <v>#N/A</v>
          </cell>
          <cell r="EB201" t="e">
            <v>#N/A</v>
          </cell>
          <cell r="EC201" t="e">
            <v>#N/A</v>
          </cell>
          <cell r="ED201" t="e">
            <v>#N/A</v>
          </cell>
        </row>
        <row r="202">
          <cell r="F202">
            <v>45.384999999994761</v>
          </cell>
          <cell r="G202">
            <v>23.964999999996508</v>
          </cell>
          <cell r="H202">
            <v>51.437000000001717</v>
          </cell>
          <cell r="I202">
            <v>0</v>
          </cell>
          <cell r="J202">
            <v>191.28200000000106</v>
          </cell>
          <cell r="K202">
            <v>-33.997000000001208</v>
          </cell>
          <cell r="L202">
            <v>-175.52799999999843</v>
          </cell>
          <cell r="M202">
            <v>254.11199999999735</v>
          </cell>
          <cell r="N202">
            <v>266.26399999999558</v>
          </cell>
          <cell r="O202">
            <v>108.75699999999779</v>
          </cell>
          <cell r="P202">
            <v>121.4539999999979</v>
          </cell>
          <cell r="Q202">
            <v>122.97600000000239</v>
          </cell>
          <cell r="R202">
            <v>-2171.0585000000428</v>
          </cell>
          <cell r="S202">
            <v>43.930000000000291</v>
          </cell>
          <cell r="T202">
            <v>119.43699999999808</v>
          </cell>
          <cell r="U202">
            <v>55.671999999998661</v>
          </cell>
          <cell r="V202">
            <v>48.512499999999818</v>
          </cell>
          <cell r="W202">
            <v>313.20899999999892</v>
          </cell>
          <cell r="X202">
            <v>-619.3739999999998</v>
          </cell>
          <cell r="Y202">
            <v>-2533.0159999999996</v>
          </cell>
          <cell r="Z202">
            <v>-249.16000000000349</v>
          </cell>
          <cell r="AA202">
            <v>145.61500000000524</v>
          </cell>
          <cell r="AB202">
            <v>297.41500000000087</v>
          </cell>
          <cell r="AC202">
            <v>109.98800000000483</v>
          </cell>
          <cell r="AD202">
            <v>96.7129999999961</v>
          </cell>
          <cell r="AE202">
            <v>-2425.6539999999222</v>
          </cell>
          <cell r="AF202">
            <v>18.065999999998894</v>
          </cell>
          <cell r="AG202">
            <v>175.47000000000116</v>
          </cell>
          <cell r="AH202">
            <v>53.85399999999936</v>
          </cell>
          <cell r="AI202">
            <v>16.664999999999964</v>
          </cell>
          <cell r="AJ202">
            <v>6.2399999999979627</v>
          </cell>
          <cell r="AK202">
            <v>-147.96099999999933</v>
          </cell>
          <cell r="AL202">
            <v>-2497.0349999999999</v>
          </cell>
          <cell r="AM202">
            <v>-585.04299999999785</v>
          </cell>
          <cell r="AN202">
            <v>55.940000000002328</v>
          </cell>
          <cell r="AO202">
            <v>254.39800000000105</v>
          </cell>
          <cell r="AP202">
            <v>184.01400000000285</v>
          </cell>
          <cell r="AQ202">
            <v>39.738000000004831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4">
          <cell r="F204">
            <v>45.384999999776483</v>
          </cell>
          <cell r="G204">
            <v>23.964999999850988</v>
          </cell>
          <cell r="H204">
            <v>51.436999998986721</v>
          </cell>
          <cell r="I204">
            <v>0</v>
          </cell>
          <cell r="J204">
            <v>191.28199999965727</v>
          </cell>
          <cell r="K204">
            <v>-33.996999999508262</v>
          </cell>
          <cell r="L204">
            <v>-175.52799999900162</v>
          </cell>
          <cell r="M204">
            <v>254.11199999973178</v>
          </cell>
          <cell r="N204">
            <v>266.26399999856949</v>
          </cell>
          <cell r="O204">
            <v>108.75700000114739</v>
          </cell>
          <cell r="P204">
            <v>121.45399999991059</v>
          </cell>
          <cell r="Q204">
            <v>122.97599999979138</v>
          </cell>
          <cell r="R204">
            <v>-2171.0585000067949</v>
          </cell>
          <cell r="S204">
            <v>43.930000001564622</v>
          </cell>
          <cell r="T204">
            <v>119.43700000084937</v>
          </cell>
          <cell r="U204">
            <v>55.67200000025332</v>
          </cell>
          <cell r="V204">
            <v>48.512499999254942</v>
          </cell>
          <cell r="W204">
            <v>313.20900000073016</v>
          </cell>
          <cell r="X204">
            <v>-619.37399999983609</v>
          </cell>
          <cell r="Y204">
            <v>-2533.01600000076</v>
          </cell>
          <cell r="Z204">
            <v>-249.16000000014901</v>
          </cell>
          <cell r="AA204">
            <v>145.61500000022352</v>
          </cell>
          <cell r="AB204">
            <v>297.41499999910593</v>
          </cell>
          <cell r="AC204">
            <v>109.98799999989569</v>
          </cell>
          <cell r="AD204">
            <v>96.712999999523163</v>
          </cell>
          <cell r="AE204">
            <v>-2425.6539999991655</v>
          </cell>
          <cell r="AF204">
            <v>18.065999999642372</v>
          </cell>
          <cell r="AG204">
            <v>175.46999999880791</v>
          </cell>
          <cell r="AH204">
            <v>53.853999998420477</v>
          </cell>
          <cell r="AI204">
            <v>16.665000000968575</v>
          </cell>
          <cell r="AJ204">
            <v>6.2400000002235174</v>
          </cell>
          <cell r="AK204">
            <v>-147.96100000105798</v>
          </cell>
          <cell r="AL204">
            <v>-2497.035000000149</v>
          </cell>
          <cell r="AM204">
            <v>-585.04299999959767</v>
          </cell>
          <cell r="AN204">
            <v>55.939999999478459</v>
          </cell>
          <cell r="AO204">
            <v>254.3980000000447</v>
          </cell>
          <cell r="AP204">
            <v>184.01400000043213</v>
          </cell>
          <cell r="AQ204">
            <v>39.737999999895692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  <cell r="DG204" t="e">
            <v>#N/A</v>
          </cell>
          <cell r="DH204" t="e">
            <v>#N/A</v>
          </cell>
          <cell r="DI204" t="e">
            <v>#N/A</v>
          </cell>
          <cell r="DJ204" t="e">
            <v>#N/A</v>
          </cell>
          <cell r="DK204" t="e">
            <v>#N/A</v>
          </cell>
          <cell r="DL204" t="e">
            <v>#N/A</v>
          </cell>
          <cell r="DM204" t="e">
            <v>#N/A</v>
          </cell>
          <cell r="DN204" t="e">
            <v>#N/A</v>
          </cell>
          <cell r="DO204" t="e">
            <v>#N/A</v>
          </cell>
          <cell r="DP204" t="e">
            <v>#N/A</v>
          </cell>
          <cell r="DQ204" t="e">
            <v>#N/A</v>
          </cell>
          <cell r="DR204" t="e">
            <v>#N/A</v>
          </cell>
          <cell r="DS204" t="e">
            <v>#N/A</v>
          </cell>
          <cell r="DT204" t="e">
            <v>#N/A</v>
          </cell>
          <cell r="DU204" t="e">
            <v>#N/A</v>
          </cell>
          <cell r="DV204" t="e">
            <v>#N/A</v>
          </cell>
          <cell r="DW204" t="e">
            <v>#N/A</v>
          </cell>
          <cell r="DX204" t="e">
            <v>#N/A</v>
          </cell>
          <cell r="DY204" t="e">
            <v>#N/A</v>
          </cell>
          <cell r="DZ204" t="e">
            <v>#N/A</v>
          </cell>
          <cell r="EA204" t="e">
            <v>#N/A</v>
          </cell>
          <cell r="EB204" t="e">
            <v>#N/A</v>
          </cell>
          <cell r="EC204" t="e">
            <v>#N/A</v>
          </cell>
          <cell r="ED204" t="e">
            <v>#N/A</v>
          </cell>
          <cell r="EE204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-819.60707163531333</v>
          </cell>
          <cell r="H208">
            <v>-1325.3844924212899</v>
          </cell>
          <cell r="I208">
            <v>-867.00346421194263</v>
          </cell>
          <cell r="J208">
            <v>-585.52070829703007</v>
          </cell>
          <cell r="K208">
            <v>-2735.1604716253933</v>
          </cell>
          <cell r="L208">
            <v>-594.35990691254847</v>
          </cell>
          <cell r="M208">
            <v>0</v>
          </cell>
          <cell r="N208">
            <v>-3167.1382039699238</v>
          </cell>
          <cell r="O208">
            <v>-2069.2106759247836</v>
          </cell>
          <cell r="P208">
            <v>0</v>
          </cell>
          <cell r="Q208">
            <v>0</v>
          </cell>
          <cell r="R208">
            <v>-50000.332977008075</v>
          </cell>
          <cell r="S208">
            <v>-3899.8283676737919</v>
          </cell>
          <cell r="T208">
            <v>-6395.7622701844666</v>
          </cell>
          <cell r="U208">
            <v>-8289.8987762003671</v>
          </cell>
          <cell r="V208">
            <v>-2307.2545798798092</v>
          </cell>
          <cell r="W208">
            <v>-1436.919693874428</v>
          </cell>
          <cell r="X208">
            <v>-5665.2426487177145</v>
          </cell>
          <cell r="Y208">
            <v>-612.67560606892221</v>
          </cell>
          <cell r="Z208">
            <v>-3461.145524809137</v>
          </cell>
          <cell r="AA208">
            <v>-7389.4486313713714</v>
          </cell>
          <cell r="AB208">
            <v>-5184.6484274899121</v>
          </cell>
          <cell r="AC208">
            <v>-5357.5084507379215</v>
          </cell>
          <cell r="AD208">
            <v>0</v>
          </cell>
          <cell r="AE208">
            <v>-48468.838417991996</v>
          </cell>
          <cell r="AF208">
            <v>-3263.0596652193926</v>
          </cell>
          <cell r="AG208">
            <v>-7340.3727368065156</v>
          </cell>
          <cell r="AH208">
            <v>-9118.9494633425493</v>
          </cell>
          <cell r="AI208">
            <v>-2490.3677771359216</v>
          </cell>
          <cell r="AJ208">
            <v>-881.94102357153315</v>
          </cell>
          <cell r="AK208">
            <v>-5514.2284922352992</v>
          </cell>
          <cell r="AL208">
            <v>60.180117514450103</v>
          </cell>
          <cell r="AM208">
            <v>-3504.5008552470244</v>
          </cell>
          <cell r="AN208">
            <v>-9674.3042404041626</v>
          </cell>
          <cell r="AO208">
            <v>-3074.3111130159814</v>
          </cell>
          <cell r="AP208">
            <v>-3255.5721855284646</v>
          </cell>
          <cell r="AQ208">
            <v>-411.41098300693557</v>
          </cell>
          <cell r="AR208">
            <v>-55050.110027991235</v>
          </cell>
          <cell r="AS208">
            <v>-6317.6152845085599</v>
          </cell>
          <cell r="AT208">
            <v>-6501.5155176541302</v>
          </cell>
          <cell r="AU208">
            <v>-2355.7985121866222</v>
          </cell>
          <cell r="AV208">
            <v>-8737.9286742915865</v>
          </cell>
          <cell r="AW208">
            <v>-1177.9710760908201</v>
          </cell>
          <cell r="AX208">
            <v>-8940.4405467424076</v>
          </cell>
          <cell r="AY208">
            <v>-654.0954956188798</v>
          </cell>
          <cell r="AZ208">
            <v>-4010.2850105154794</v>
          </cell>
          <cell r="BA208">
            <v>-4928.0624963049777</v>
          </cell>
          <cell r="BB208">
            <v>-9348.542291530408</v>
          </cell>
          <cell r="BC208">
            <v>-2440.0741490451619</v>
          </cell>
          <cell r="BD208">
            <v>362.21902649803087</v>
          </cell>
          <cell r="BE208">
            <v>-51891.144357006997</v>
          </cell>
          <cell r="BF208">
            <v>-785.78591815428808</v>
          </cell>
          <cell r="BG208">
            <v>-7228.1789470636286</v>
          </cell>
          <cell r="BH208">
            <v>-7427.1017090023961</v>
          </cell>
          <cell r="BI208">
            <v>-2187.9821413278114</v>
          </cell>
          <cell r="BJ208">
            <v>-4474.8893986463081</v>
          </cell>
          <cell r="BK208">
            <v>-10359.545820159372</v>
          </cell>
          <cell r="BL208">
            <v>-2632.1988133247942</v>
          </cell>
          <cell r="BM208">
            <v>-2694.699970791582</v>
          </cell>
          <cell r="BN208">
            <v>-1866.5386043549515</v>
          </cell>
          <cell r="BO208">
            <v>-9818.1705520991236</v>
          </cell>
          <cell r="BP208">
            <v>-2743.0689688315615</v>
          </cell>
          <cell r="BQ208">
            <v>327.01648674719036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-51622.447920523584</v>
          </cell>
          <cell r="G212">
            <v>-75464.726137638092</v>
          </cell>
          <cell r="H212">
            <v>-43160.133549949154</v>
          </cell>
          <cell r="I212">
            <v>-43092.952650185674</v>
          </cell>
          <cell r="J212">
            <v>-97638.637360550463</v>
          </cell>
          <cell r="K212">
            <v>-117121.84199281782</v>
          </cell>
          <cell r="L212">
            <v>-13863.807451799512</v>
          </cell>
          <cell r="M212">
            <v>-31923.074489016086</v>
          </cell>
          <cell r="N212">
            <v>-89222.680289812386</v>
          </cell>
          <cell r="O212">
            <v>-85007.884504459798</v>
          </cell>
          <cell r="P212">
            <v>-43843.593847576529</v>
          </cell>
          <cell r="Q212">
            <v>-21083.647026699036</v>
          </cell>
          <cell r="R212">
            <v>-916009.91535902023</v>
          </cell>
          <cell r="S212">
            <v>-61746.299828719348</v>
          </cell>
          <cell r="T212">
            <v>-65447.266318453476</v>
          </cell>
          <cell r="U212">
            <v>-34277.581704916432</v>
          </cell>
          <cell r="V212">
            <v>-21268.678141001612</v>
          </cell>
          <cell r="W212">
            <v>-52332.148954832926</v>
          </cell>
          <cell r="X212">
            <v>-171013.6192256175</v>
          </cell>
          <cell r="Y212">
            <v>-10524.313770804554</v>
          </cell>
          <cell r="Z212">
            <v>-98322.978327259421</v>
          </cell>
          <cell r="AA212">
            <v>-167423.69443557411</v>
          </cell>
          <cell r="AB212">
            <v>-100041.96482248604</v>
          </cell>
          <cell r="AC212">
            <v>-65792.842317495495</v>
          </cell>
          <cell r="AD212">
            <v>-67818.527511876076</v>
          </cell>
          <cell r="AE212">
            <v>-853990.8953949213</v>
          </cell>
          <cell r="AF212">
            <v>-51457.34634302929</v>
          </cell>
          <cell r="AG212">
            <v>-71216.271282758564</v>
          </cell>
          <cell r="AH212">
            <v>-46751.413857383654</v>
          </cell>
          <cell r="AI212">
            <v>-21343.285934893414</v>
          </cell>
          <cell r="AJ212">
            <v>-39670.763378981501</v>
          </cell>
          <cell r="AK212">
            <v>-184441.55393736251</v>
          </cell>
          <cell r="AL212">
            <v>-5253.5034839771688</v>
          </cell>
          <cell r="AM212">
            <v>-90799.879723016173</v>
          </cell>
          <cell r="AN212">
            <v>-166863.01399098337</v>
          </cell>
          <cell r="AO212">
            <v>-74025.242774184793</v>
          </cell>
          <cell r="AP212">
            <v>-49298.061849616468</v>
          </cell>
          <cell r="AQ212">
            <v>-52870.558838717639</v>
          </cell>
          <cell r="AR212">
            <v>-818996.33133003116</v>
          </cell>
          <cell r="AS212">
            <v>-63909.653791647404</v>
          </cell>
          <cell r="AT212">
            <v>-63812.73279196769</v>
          </cell>
          <cell r="AU212">
            <v>-52173.668829914182</v>
          </cell>
          <cell r="AV212">
            <v>-27574.958910102025</v>
          </cell>
          <cell r="AW212">
            <v>-51162.539833208546</v>
          </cell>
          <cell r="AX212">
            <v>-174503.72343111411</v>
          </cell>
          <cell r="AY212">
            <v>6645.0959783382714</v>
          </cell>
          <cell r="AZ212">
            <v>-106030.5056543313</v>
          </cell>
          <cell r="BA212">
            <v>-155258.36349385232</v>
          </cell>
          <cell r="BB212">
            <v>-81293.756734978408</v>
          </cell>
          <cell r="BC212">
            <v>-64827.599788662046</v>
          </cell>
          <cell r="BD212">
            <v>14906.075951408595</v>
          </cell>
          <cell r="BE212">
            <v>-703897.16858303547</v>
          </cell>
          <cell r="BF212">
            <v>-74779.76630923152</v>
          </cell>
          <cell r="BG212">
            <v>-78595.144294396043</v>
          </cell>
          <cell r="BH212">
            <v>-35490.295682005584</v>
          </cell>
          <cell r="BI212">
            <v>-16902.890834275633</v>
          </cell>
          <cell r="BJ212">
            <v>-47499.540015306324</v>
          </cell>
          <cell r="BK212">
            <v>-147618.17852601781</v>
          </cell>
          <cell r="BL212">
            <v>9200.1517642214894</v>
          </cell>
          <cell r="BM212">
            <v>-87625.875759281218</v>
          </cell>
          <cell r="BN212">
            <v>-120219.16643255204</v>
          </cell>
          <cell r="BO212">
            <v>-68913.827932041138</v>
          </cell>
          <cell r="BP212">
            <v>-63628.680952589959</v>
          </cell>
          <cell r="BQ212">
            <v>28176.04639044404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-40357.791826315224</v>
          </cell>
          <cell r="G213">
            <v>-41601.985420957208</v>
          </cell>
          <cell r="H213">
            <v>-57480.086152628064</v>
          </cell>
          <cell r="I213">
            <v>-39481.606230087578</v>
          </cell>
          <cell r="J213">
            <v>-98401.31957651861</v>
          </cell>
          <cell r="K213">
            <v>-116785.89389739558</v>
          </cell>
          <cell r="L213">
            <v>-23553.014298634604</v>
          </cell>
          <cell r="M213">
            <v>-21507.241507438943</v>
          </cell>
          <cell r="N213">
            <v>-44404.121408905834</v>
          </cell>
          <cell r="O213">
            <v>-37367.255839185789</v>
          </cell>
          <cell r="P213">
            <v>-41874.537419788539</v>
          </cell>
          <cell r="Q213">
            <v>-20883.511910125613</v>
          </cell>
          <cell r="R213">
            <v>-533112.54742500186</v>
          </cell>
          <cell r="S213">
            <v>-40517.109804298729</v>
          </cell>
          <cell r="T213">
            <v>-38377.7998146303</v>
          </cell>
          <cell r="U213">
            <v>-39458.784809408709</v>
          </cell>
          <cell r="V213">
            <v>-22919.817389296368</v>
          </cell>
          <cell r="W213">
            <v>-58131.397219222039</v>
          </cell>
          <cell r="X213">
            <v>-111644.0169607494</v>
          </cell>
          <cell r="Y213">
            <v>44555.997284790501</v>
          </cell>
          <cell r="Z213">
            <v>-56931.189725017175</v>
          </cell>
          <cell r="AA213">
            <v>-81304.337107293308</v>
          </cell>
          <cell r="AB213">
            <v>-63695.457192344591</v>
          </cell>
          <cell r="AC213">
            <v>-45925.63977817446</v>
          </cell>
          <cell r="AD213">
            <v>-18762.994909372181</v>
          </cell>
          <cell r="AE213">
            <v>-580071.9898609519</v>
          </cell>
          <cell r="AF213">
            <v>-61366.250120813027</v>
          </cell>
          <cell r="AG213">
            <v>-40431.85491605103</v>
          </cell>
          <cell r="AH213">
            <v>-43887.09760033153</v>
          </cell>
          <cell r="AI213">
            <v>-26468.114279581234</v>
          </cell>
          <cell r="AJ213">
            <v>-50119.096071980894</v>
          </cell>
          <cell r="AK213">
            <v>-117989.42556320317</v>
          </cell>
          <cell r="AL213">
            <v>40074.006517680362</v>
          </cell>
          <cell r="AM213">
            <v>-58150.364735441282</v>
          </cell>
          <cell r="AN213">
            <v>-85658.772810291499</v>
          </cell>
          <cell r="AO213">
            <v>-53058.150358604267</v>
          </cell>
          <cell r="AP213">
            <v>-55939.674445500597</v>
          </cell>
          <cell r="AQ213">
            <v>-27077.195476813242</v>
          </cell>
          <cell r="AR213">
            <v>-561992.96129503846</v>
          </cell>
          <cell r="AS213">
            <v>-47328.573272200301</v>
          </cell>
          <cell r="AT213">
            <v>-38095.326316639781</v>
          </cell>
          <cell r="AU213">
            <v>-46078.863278212026</v>
          </cell>
          <cell r="AV213">
            <v>-40770.841803763062</v>
          </cell>
          <cell r="AW213">
            <v>-66855.427178209648</v>
          </cell>
          <cell r="AX213">
            <v>-118696.75192868151</v>
          </cell>
          <cell r="AY213">
            <v>21955.943894319236</v>
          </cell>
          <cell r="AZ213">
            <v>-52674.464746465907</v>
          </cell>
          <cell r="BA213">
            <v>-78074.144124209881</v>
          </cell>
          <cell r="BB213">
            <v>-53768.907741200179</v>
          </cell>
          <cell r="BC213">
            <v>-54812.496736174449</v>
          </cell>
          <cell r="BD213">
            <v>13206.891936434433</v>
          </cell>
          <cell r="BE213">
            <v>-548718.74152696133</v>
          </cell>
          <cell r="BF213">
            <v>-38005.628607932478</v>
          </cell>
          <cell r="BG213">
            <v>-66086.967566020787</v>
          </cell>
          <cell r="BH213">
            <v>-48267.392356073484</v>
          </cell>
          <cell r="BI213">
            <v>-40239.280096644536</v>
          </cell>
          <cell r="BJ213">
            <v>-77261.880209544674</v>
          </cell>
          <cell r="BK213">
            <v>-108656.1222508885</v>
          </cell>
          <cell r="BL213">
            <v>29297.854051940143</v>
          </cell>
          <cell r="BM213">
            <v>-56634.365213789046</v>
          </cell>
          <cell r="BN213">
            <v>-62329.275285009295</v>
          </cell>
          <cell r="BO213">
            <v>-65679.336568078026</v>
          </cell>
          <cell r="BP213">
            <v>-38235.510306768119</v>
          </cell>
          <cell r="BQ213">
            <v>23379.162881851196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-37331.361012015492</v>
          </cell>
          <cell r="G214">
            <v>-26655.946665775031</v>
          </cell>
          <cell r="H214">
            <v>-25607.6126710549</v>
          </cell>
          <cell r="I214">
            <v>-24003.531879130751</v>
          </cell>
          <cell r="J214">
            <v>-31811.558079814538</v>
          </cell>
          <cell r="K214">
            <v>-111663.28823772632</v>
          </cell>
          <cell r="L214">
            <v>-39586.360600665212</v>
          </cell>
          <cell r="M214">
            <v>-82769.357583217323</v>
          </cell>
          <cell r="N214">
            <v>-85545.784369237721</v>
          </cell>
          <cell r="O214">
            <v>-59681.784099478275</v>
          </cell>
          <cell r="P214">
            <v>-13477.508732136339</v>
          </cell>
          <cell r="Q214">
            <v>-34612.037425713614</v>
          </cell>
          <cell r="R214">
            <v>-335813.59840399027</v>
          </cell>
          <cell r="S214">
            <v>-12508.313889896497</v>
          </cell>
          <cell r="T214">
            <v>-4948.6395564377308</v>
          </cell>
          <cell r="U214">
            <v>-5447.3167520491406</v>
          </cell>
          <cell r="V214">
            <v>-4447.893160847947</v>
          </cell>
          <cell r="W214">
            <v>-10788.808705030009</v>
          </cell>
          <cell r="X214">
            <v>-52852.392734766006</v>
          </cell>
          <cell r="Y214">
            <v>-106126.9022658132</v>
          </cell>
          <cell r="Z214">
            <v>-74931.643340412527</v>
          </cell>
          <cell r="AA214">
            <v>-14307.778874054551</v>
          </cell>
          <cell r="AB214">
            <v>-16446.031015233137</v>
          </cell>
          <cell r="AC214">
            <v>-17319.79504754208</v>
          </cell>
          <cell r="AD214">
            <v>-15688.08306190744</v>
          </cell>
          <cell r="AE214">
            <v>-306444.19796994328</v>
          </cell>
          <cell r="AF214">
            <v>-14605.205855585635</v>
          </cell>
          <cell r="AG214">
            <v>-12828.110873159021</v>
          </cell>
          <cell r="AH214">
            <v>-10516.220896018669</v>
          </cell>
          <cell r="AI214">
            <v>-9080.0009102206677</v>
          </cell>
          <cell r="AJ214">
            <v>-6936.5789314117283</v>
          </cell>
          <cell r="AK214">
            <v>-36434.840639742091</v>
          </cell>
          <cell r="AL214">
            <v>-99766.082013538107</v>
          </cell>
          <cell r="AM214">
            <v>-52192.961483929306</v>
          </cell>
          <cell r="AN214">
            <v>-13743.595064105466</v>
          </cell>
          <cell r="AO214">
            <v>-13167.349669802934</v>
          </cell>
          <cell r="AP214">
            <v>-21668.438785746694</v>
          </cell>
          <cell r="AQ214">
            <v>-15504.812846690416</v>
          </cell>
          <cell r="AR214">
            <v>-227501.45169405639</v>
          </cell>
          <cell r="AS214">
            <v>-16561.812973890454</v>
          </cell>
          <cell r="AT214">
            <v>-9125.427875418216</v>
          </cell>
          <cell r="AU214">
            <v>-9917.1472646091133</v>
          </cell>
          <cell r="AV214">
            <v>-6751.5121078267694</v>
          </cell>
          <cell r="AW214">
            <v>-4225.0917423171923</v>
          </cell>
          <cell r="AX214">
            <v>-32471.676556684077</v>
          </cell>
          <cell r="AY214">
            <v>-82463.677674176171</v>
          </cell>
          <cell r="AZ214">
            <v>-34363.541130857542</v>
          </cell>
          <cell r="BA214">
            <v>-22633.608051000163</v>
          </cell>
          <cell r="BB214">
            <v>-17974.856594598852</v>
          </cell>
          <cell r="BC214">
            <v>-7948.8750914782286</v>
          </cell>
          <cell r="BD214">
            <v>16935.775368785486</v>
          </cell>
          <cell r="BE214">
            <v>-254425.38129600883</v>
          </cell>
          <cell r="BF214">
            <v>-26832.204464210197</v>
          </cell>
          <cell r="BG214">
            <v>-4983.5967376325279</v>
          </cell>
          <cell r="BH214">
            <v>-8366.9150952938944</v>
          </cell>
          <cell r="BI214">
            <v>-3494.4399562682956</v>
          </cell>
          <cell r="BJ214">
            <v>-10164.601472797804</v>
          </cell>
          <cell r="BK214">
            <v>-32136.748397829011</v>
          </cell>
          <cell r="BL214">
            <v>-99494.904354881495</v>
          </cell>
          <cell r="BM214">
            <v>-49994.212174350396</v>
          </cell>
          <cell r="BN214">
            <v>-19802.441992185079</v>
          </cell>
          <cell r="BO214">
            <v>-15586.030044950545</v>
          </cell>
          <cell r="BP214">
            <v>-11666.17585400492</v>
          </cell>
          <cell r="BQ214">
            <v>28096.889248386025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-660.206317035947</v>
          </cell>
          <cell r="H216">
            <v>-2128.5077325226739</v>
          </cell>
          <cell r="I216">
            <v>-991.43227541213855</v>
          </cell>
          <cell r="J216">
            <v>-5546.1501030470245</v>
          </cell>
          <cell r="K216">
            <v>-1941.4813560247421</v>
          </cell>
          <cell r="L216">
            <v>0</v>
          </cell>
          <cell r="M216">
            <v>0</v>
          </cell>
          <cell r="N216">
            <v>-1036.0234698085114</v>
          </cell>
          <cell r="O216">
            <v>-460.34794215159491</v>
          </cell>
          <cell r="P216">
            <v>0</v>
          </cell>
          <cell r="Q216">
            <v>0</v>
          </cell>
          <cell r="R216">
            <v>-43962.531156003475</v>
          </cell>
          <cell r="S216">
            <v>-3552.683867146261</v>
          </cell>
          <cell r="T216">
            <v>-3575.042266309727</v>
          </cell>
          <cell r="U216">
            <v>-9247.006454205839</v>
          </cell>
          <cell r="V216">
            <v>-3181.3042810340412</v>
          </cell>
          <cell r="W216">
            <v>-11466.735171198379</v>
          </cell>
          <cell r="X216">
            <v>-3167.3302815570496</v>
          </cell>
          <cell r="Y216">
            <v>0</v>
          </cell>
          <cell r="Z216">
            <v>-221.61119171231985</v>
          </cell>
          <cell r="AA216">
            <v>-4265.5222404897213</v>
          </cell>
          <cell r="AB216">
            <v>-1282.31995204743</v>
          </cell>
          <cell r="AC216">
            <v>-3327.9490755503066</v>
          </cell>
          <cell r="AD216">
            <v>-675.02637475728989</v>
          </cell>
          <cell r="AE216">
            <v>-41816.137814983726</v>
          </cell>
          <cell r="AF216">
            <v>-5006.4717982597649</v>
          </cell>
          <cell r="AG216">
            <v>-5631.438273077365</v>
          </cell>
          <cell r="AH216">
            <v>-2938.8083815784194</v>
          </cell>
          <cell r="AI216">
            <v>-2106.7554151057266</v>
          </cell>
          <cell r="AJ216">
            <v>-5823.3597653429024</v>
          </cell>
          <cell r="AK216">
            <v>-3546.5878570876084</v>
          </cell>
          <cell r="AL216">
            <v>0</v>
          </cell>
          <cell r="AM216">
            <v>-2361.8644048268907</v>
          </cell>
          <cell r="AN216">
            <v>-6810.9382255477831</v>
          </cell>
          <cell r="AO216">
            <v>-3397.6338630905375</v>
          </cell>
          <cell r="AP216">
            <v>-3626.9623538483866</v>
          </cell>
          <cell r="AQ216">
            <v>-565.31747722020373</v>
          </cell>
          <cell r="AR216">
            <v>-51164.272972986102</v>
          </cell>
          <cell r="AS216">
            <v>-6925.269766242709</v>
          </cell>
          <cell r="AT216">
            <v>-5937.4257995868102</v>
          </cell>
          <cell r="AU216">
            <v>-3304.0962884728797</v>
          </cell>
          <cell r="AV216">
            <v>-5514.1381138740107</v>
          </cell>
          <cell r="AW216">
            <v>-10403.274948845152</v>
          </cell>
          <cell r="AX216">
            <v>-6042.2546960478649</v>
          </cell>
          <cell r="AY216">
            <v>-200.33199323806912</v>
          </cell>
          <cell r="AZ216">
            <v>-632.42737865354866</v>
          </cell>
          <cell r="BA216">
            <v>-5134.1981266993098</v>
          </cell>
          <cell r="BB216">
            <v>-4569.6418457557447</v>
          </cell>
          <cell r="BC216">
            <v>-2703.9638087293133</v>
          </cell>
          <cell r="BD216">
            <v>202.74979315651581</v>
          </cell>
          <cell r="BE216">
            <v>-43849.801230020821</v>
          </cell>
          <cell r="BF216">
            <v>-697.02597186388448</v>
          </cell>
          <cell r="BG216">
            <v>-3199.0978708690964</v>
          </cell>
          <cell r="BH216">
            <v>-1622.0279345274903</v>
          </cell>
          <cell r="BI216">
            <v>-3998.9608385828324</v>
          </cell>
          <cell r="BJ216">
            <v>-17122.094308869913</v>
          </cell>
          <cell r="BK216">
            <v>-5502.0447779106908</v>
          </cell>
          <cell r="BL216">
            <v>-322.13998699653894</v>
          </cell>
          <cell r="BM216">
            <v>-1832.3039260399528</v>
          </cell>
          <cell r="BN216">
            <v>-3258.2158684832975</v>
          </cell>
          <cell r="BO216">
            <v>-6462.9777391231619</v>
          </cell>
          <cell r="BP216">
            <v>-489.0509802591987</v>
          </cell>
          <cell r="BQ216">
            <v>656.13897351454943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8">
          <cell r="F218">
            <v>-129311.60075885803</v>
          </cell>
          <cell r="G218">
            <v>-145202.47161303461</v>
          </cell>
          <cell r="H218">
            <v>-129701.72459857911</v>
          </cell>
          <cell r="I218">
            <v>-108436.52649901807</v>
          </cell>
          <cell r="J218">
            <v>-233983.18582822382</v>
          </cell>
          <cell r="K218">
            <v>-350247.66595558822</v>
          </cell>
          <cell r="L218">
            <v>-77597.542258009315</v>
          </cell>
          <cell r="M218">
            <v>-136199.67357966304</v>
          </cell>
          <cell r="N218">
            <v>-223375.74774173647</v>
          </cell>
          <cell r="O218">
            <v>-184586.48306120187</v>
          </cell>
          <cell r="P218">
            <v>-99195.639999493957</v>
          </cell>
          <cell r="Q218">
            <v>-76579.196362532675</v>
          </cell>
          <cell r="R218">
            <v>-1878898.9253210425</v>
          </cell>
          <cell r="S218">
            <v>-122224.2357577309</v>
          </cell>
          <cell r="T218">
            <v>-118744.51022601128</v>
          </cell>
          <cell r="U218">
            <v>-96720.588496766984</v>
          </cell>
          <cell r="V218">
            <v>-54124.947552062571</v>
          </cell>
          <cell r="W218">
            <v>-134156.00974415243</v>
          </cell>
          <cell r="X218">
            <v>-344342.60185140371</v>
          </cell>
          <cell r="Y218">
            <v>-72707.894357889891</v>
          </cell>
          <cell r="Z218">
            <v>-233868.56810921431</v>
          </cell>
          <cell r="AA218">
            <v>-274690.78128878772</v>
          </cell>
          <cell r="AB218">
            <v>-186650.42140959948</v>
          </cell>
          <cell r="AC218">
            <v>-137723.7346694991</v>
          </cell>
          <cell r="AD218">
            <v>-102944.63185790926</v>
          </cell>
          <cell r="AE218">
            <v>-1830792.0594587326</v>
          </cell>
          <cell r="AF218">
            <v>-135698.3337829113</v>
          </cell>
          <cell r="AG218">
            <v>-137448.0480818525</v>
          </cell>
          <cell r="AH218">
            <v>-113212.49019865692</v>
          </cell>
          <cell r="AI218">
            <v>-61488.524316936731</v>
          </cell>
          <cell r="AJ218">
            <v>-103431.73917128891</v>
          </cell>
          <cell r="AK218">
            <v>-347926.63648962975</v>
          </cell>
          <cell r="AL218">
            <v>-64885.398862317204</v>
          </cell>
          <cell r="AM218">
            <v>-207009.57120247185</v>
          </cell>
          <cell r="AN218">
            <v>-282750.62433133274</v>
          </cell>
          <cell r="AO218">
            <v>-146722.68777869642</v>
          </cell>
          <cell r="AP218">
            <v>-133788.7096202448</v>
          </cell>
          <cell r="AQ218">
            <v>-96429.295622445643</v>
          </cell>
          <cell r="AR218">
            <v>-1714705.1273200512</v>
          </cell>
          <cell r="AS218">
            <v>-141042.92508848757</v>
          </cell>
          <cell r="AT218">
            <v>-123472.42830126733</v>
          </cell>
          <cell r="AU218">
            <v>-113829.57417339832</v>
          </cell>
          <cell r="AV218">
            <v>-89349.379609853029</v>
          </cell>
          <cell r="AW218">
            <v>-133824.30477867275</v>
          </cell>
          <cell r="AX218">
            <v>-340654.84715927392</v>
          </cell>
          <cell r="AY218">
            <v>-54717.065290369093</v>
          </cell>
          <cell r="AZ218">
            <v>-197711.22392082959</v>
          </cell>
          <cell r="BA218">
            <v>-266028.37629206479</v>
          </cell>
          <cell r="BB218">
            <v>-166955.70520806313</v>
          </cell>
          <cell r="BC218">
            <v>-132733.00957409292</v>
          </cell>
          <cell r="BD218">
            <v>45613.712076283991</v>
          </cell>
          <cell r="BE218">
            <v>-1602782.2369929552</v>
          </cell>
          <cell r="BF218">
            <v>-141100.41127140075</v>
          </cell>
          <cell r="BG218">
            <v>-160092.98541598767</v>
          </cell>
          <cell r="BH218">
            <v>-101173.73277690262</v>
          </cell>
          <cell r="BI218">
            <v>-66823.55386710912</v>
          </cell>
          <cell r="BJ218">
            <v>-156523.0054051578</v>
          </cell>
          <cell r="BK218">
            <v>-304272.63977280259</v>
          </cell>
          <cell r="BL218">
            <v>-63951.237339049578</v>
          </cell>
          <cell r="BM218">
            <v>-198781.45704425871</v>
          </cell>
          <cell r="BN218">
            <v>-207475.63818258047</v>
          </cell>
          <cell r="BO218">
            <v>-166460.3428362906</v>
          </cell>
          <cell r="BP218">
            <v>-116762.48706245422</v>
          </cell>
          <cell r="BQ218">
            <v>80635.25398094207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21">
          <cell r="F221">
            <v>-4027.3305000001565</v>
          </cell>
          <cell r="G221">
            <v>-13140.664499999955</v>
          </cell>
          <cell r="H221">
            <v>-15.973999999929219</v>
          </cell>
          <cell r="I221">
            <v>0</v>
          </cell>
          <cell r="J221">
            <v>0</v>
          </cell>
          <cell r="K221">
            <v>-17531.984999999404</v>
          </cell>
          <cell r="L221">
            <v>-6985.5910000000149</v>
          </cell>
          <cell r="M221">
            <v>-16417.591000000015</v>
          </cell>
          <cell r="N221">
            <v>-31082.88049999997</v>
          </cell>
          <cell r="O221">
            <v>-18908.983000000939</v>
          </cell>
          <cell r="P221">
            <v>-195088.59400000051</v>
          </cell>
          <cell r="Q221">
            <v>0</v>
          </cell>
          <cell r="R221">
            <v>-101114.08550000191</v>
          </cell>
          <cell r="S221">
            <v>0</v>
          </cell>
          <cell r="T221">
            <v>-2078.5380000006407</v>
          </cell>
          <cell r="U221">
            <v>-16.019999999785796</v>
          </cell>
          <cell r="V221">
            <v>0</v>
          </cell>
          <cell r="W221">
            <v>0</v>
          </cell>
          <cell r="X221">
            <v>-14117.971999999136</v>
          </cell>
          <cell r="Y221">
            <v>-27557.411000000313</v>
          </cell>
          <cell r="Z221">
            <v>-20647.457000000402</v>
          </cell>
          <cell r="AA221">
            <v>-15718.347500000149</v>
          </cell>
          <cell r="AB221">
            <v>-20604.372999999672</v>
          </cell>
          <cell r="AC221">
            <v>-373.96700000017881</v>
          </cell>
          <cell r="AD221">
            <v>0</v>
          </cell>
          <cell r="AE221">
            <v>-111360.70800000429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-23814.373999999836</v>
          </cell>
          <cell r="AL221">
            <v>-24377.51099999994</v>
          </cell>
          <cell r="AM221">
            <v>-14534.070000000298</v>
          </cell>
          <cell r="AN221">
            <v>-19928.494000000879</v>
          </cell>
          <cell r="AO221">
            <v>-27394.632000001147</v>
          </cell>
          <cell r="AP221">
            <v>-1311.6270000003278</v>
          </cell>
          <cell r="AQ221">
            <v>0</v>
          </cell>
          <cell r="AR221">
            <v>-128047.90800000727</v>
          </cell>
          <cell r="AS221">
            <v>0</v>
          </cell>
          <cell r="AT221">
            <v>0</v>
          </cell>
          <cell r="AU221">
            <v>0</v>
          </cell>
          <cell r="AV221">
            <v>-4283.0789999999106</v>
          </cell>
          <cell r="AW221">
            <v>0</v>
          </cell>
          <cell r="AX221">
            <v>-32178.98900000006</v>
          </cell>
          <cell r="AY221">
            <v>-27705.387500001118</v>
          </cell>
          <cell r="AZ221">
            <v>-11707.412000000477</v>
          </cell>
          <cell r="BA221">
            <v>-18995.938000001013</v>
          </cell>
          <cell r="BB221">
            <v>-19291.662999998778</v>
          </cell>
          <cell r="BC221">
            <v>-13885.439500000328</v>
          </cell>
          <cell r="BD221">
            <v>0</v>
          </cell>
          <cell r="BE221">
            <v>-147757.44350001216</v>
          </cell>
          <cell r="BF221">
            <v>0</v>
          </cell>
          <cell r="BG221">
            <v>-4906.4859999995679</v>
          </cell>
          <cell r="BH221">
            <v>0</v>
          </cell>
          <cell r="BI221">
            <v>0</v>
          </cell>
          <cell r="BJ221">
            <v>0</v>
          </cell>
          <cell r="BK221">
            <v>-34219.030500000343</v>
          </cell>
          <cell r="BL221">
            <v>-22903.982499999925</v>
          </cell>
          <cell r="BM221">
            <v>-15644.331500001252</v>
          </cell>
          <cell r="BN221">
            <v>-28279.939500000328</v>
          </cell>
          <cell r="BO221">
            <v>-30506.196999998763</v>
          </cell>
          <cell r="BP221">
            <v>-11297.476500000805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-2043.2658999990672</v>
          </cell>
          <cell r="G223">
            <v>-550.20349999982864</v>
          </cell>
          <cell r="H223">
            <v>-2760.0301000000909</v>
          </cell>
          <cell r="I223">
            <v>-634.66995999962091</v>
          </cell>
          <cell r="J223">
            <v>0</v>
          </cell>
          <cell r="K223">
            <v>-17911.436859999783</v>
          </cell>
          <cell r="L223">
            <v>-8247.8560499995947</v>
          </cell>
          <cell r="M223">
            <v>-33149.394849998876</v>
          </cell>
          <cell r="N223">
            <v>-6865.7919999994338</v>
          </cell>
          <cell r="O223">
            <v>-1033.8294999990612</v>
          </cell>
          <cell r="P223">
            <v>-1567.761000001803</v>
          </cell>
          <cell r="Q223">
            <v>-927.28649999946356</v>
          </cell>
          <cell r="R223">
            <v>-11928.192700013518</v>
          </cell>
          <cell r="S223">
            <v>-243.29000000096858</v>
          </cell>
          <cell r="T223">
            <v>-342.05099999997765</v>
          </cell>
          <cell r="U223">
            <v>-44.71999999973923</v>
          </cell>
          <cell r="V223">
            <v>-88.722000000067055</v>
          </cell>
          <cell r="W223">
            <v>0</v>
          </cell>
          <cell r="X223">
            <v>-3505.4733000006527</v>
          </cell>
          <cell r="Y223">
            <v>-321.35649999976158</v>
          </cell>
          <cell r="Z223">
            <v>-6164.8005999997258</v>
          </cell>
          <cell r="AA223">
            <v>-691.32829999923706</v>
          </cell>
          <cell r="AB223">
            <v>-3.9450000002980232</v>
          </cell>
          <cell r="AC223">
            <v>-224.32949999906123</v>
          </cell>
          <cell r="AD223">
            <v>-298.1765000000596</v>
          </cell>
          <cell r="AE223">
            <v>-13199.590650007129</v>
          </cell>
          <cell r="AF223">
            <v>-142.57550000026822</v>
          </cell>
          <cell r="AG223">
            <v>-2929.6070000007749</v>
          </cell>
          <cell r="AH223">
            <v>-72.262000000104308</v>
          </cell>
          <cell r="AI223">
            <v>-193.14123000018299</v>
          </cell>
          <cell r="AJ223">
            <v>-25.790000000037253</v>
          </cell>
          <cell r="AK223">
            <v>-3054.5394200012088</v>
          </cell>
          <cell r="AL223">
            <v>234.44539999961853</v>
          </cell>
          <cell r="AM223">
            <v>-5685.2910000011325</v>
          </cell>
          <cell r="AN223">
            <v>-684.74740000069141</v>
          </cell>
          <cell r="AO223">
            <v>-4.5399999991059303</v>
          </cell>
          <cell r="AP223">
            <v>-286.90400000102818</v>
          </cell>
          <cell r="AQ223">
            <v>-354.6385000012815</v>
          </cell>
          <cell r="AR223">
            <v>-10091.837929964066</v>
          </cell>
          <cell r="AS223">
            <v>-162.00499999895692</v>
          </cell>
          <cell r="AT223">
            <v>-362.15000000037253</v>
          </cell>
          <cell r="AU223">
            <v>-73.875</v>
          </cell>
          <cell r="AV223">
            <v>-221.42544000037014</v>
          </cell>
          <cell r="AW223">
            <v>0</v>
          </cell>
          <cell r="AX223">
            <v>-2033.433749999851</v>
          </cell>
          <cell r="AY223">
            <v>-1055.6761000007391</v>
          </cell>
          <cell r="AZ223">
            <v>-5980.3677400015295</v>
          </cell>
          <cell r="BA223">
            <v>-87.807500001043081</v>
          </cell>
          <cell r="BB223">
            <v>-195.22419999912381</v>
          </cell>
          <cell r="BC223">
            <v>-688.87609999999404</v>
          </cell>
          <cell r="BD223">
            <v>769.00290000066161</v>
          </cell>
          <cell r="BE223">
            <v>-7466.4986600130796</v>
          </cell>
          <cell r="BF223">
            <v>-704.88560000061989</v>
          </cell>
          <cell r="BG223">
            <v>-794.07100000046194</v>
          </cell>
          <cell r="BH223">
            <v>-95.03000000026077</v>
          </cell>
          <cell r="BI223">
            <v>-111.18294000066817</v>
          </cell>
          <cell r="BJ223">
            <v>-50.477800000458956</v>
          </cell>
          <cell r="BK223">
            <v>-1748.9595200009644</v>
          </cell>
          <cell r="BL223">
            <v>-468.36670000106096</v>
          </cell>
          <cell r="BM223">
            <v>-5058.5222000014037</v>
          </cell>
          <cell r="BN223">
            <v>-571.36089999973774</v>
          </cell>
          <cell r="BO223">
            <v>-8.0570000000298023</v>
          </cell>
          <cell r="BP223">
            <v>-362.70849999971688</v>
          </cell>
          <cell r="BQ223">
            <v>2507.1235000006855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-0.14495000010356307</v>
          </cell>
          <cell r="G225">
            <v>0</v>
          </cell>
          <cell r="H225">
            <v>0</v>
          </cell>
          <cell r="I225">
            <v>-12.365299999946728</v>
          </cell>
          <cell r="J225">
            <v>2244.0298500000499</v>
          </cell>
          <cell r="K225">
            <v>0</v>
          </cell>
          <cell r="L225">
            <v>0</v>
          </cell>
          <cell r="M225">
            <v>-660.63317999988794</v>
          </cell>
          <cell r="N225">
            <v>793.17709999997169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-5534.4636000012979</v>
          </cell>
          <cell r="G226">
            <v>-928.50100000016391</v>
          </cell>
          <cell r="H226">
            <v>-1354.6671000001952</v>
          </cell>
          <cell r="I226">
            <v>-993.66399999987334</v>
          </cell>
          <cell r="J226">
            <v>0</v>
          </cell>
          <cell r="K226">
            <v>-5956.3555999994278</v>
          </cell>
          <cell r="L226">
            <v>-570.74489999981597</v>
          </cell>
          <cell r="M226">
            <v>-4605.7297999998555</v>
          </cell>
          <cell r="N226">
            <v>-14878.086999999359</v>
          </cell>
          <cell r="O226">
            <v>-9783.8547000000253</v>
          </cell>
          <cell r="P226">
            <v>-5236.3970999997109</v>
          </cell>
          <cell r="Q226">
            <v>-8609.9135999996215</v>
          </cell>
          <cell r="R226">
            <v>-59839.126199997962</v>
          </cell>
          <cell r="S226">
            <v>-5270.3459999999031</v>
          </cell>
          <cell r="T226">
            <v>-1782.9923000000417</v>
          </cell>
          <cell r="U226">
            <v>0</v>
          </cell>
          <cell r="V226">
            <v>0</v>
          </cell>
          <cell r="W226">
            <v>0</v>
          </cell>
          <cell r="X226">
            <v>-7173.2944999998435</v>
          </cell>
          <cell r="Y226">
            <v>-11932.282200000249</v>
          </cell>
          <cell r="Z226">
            <v>-5011.9465999994427</v>
          </cell>
          <cell r="AA226">
            <v>-12531.161999998614</v>
          </cell>
          <cell r="AB226">
            <v>-8762.3458000002429</v>
          </cell>
          <cell r="AC226">
            <v>-2994.0876999991015</v>
          </cell>
          <cell r="AD226">
            <v>-4380.669100000523</v>
          </cell>
          <cell r="AE226">
            <v>-75678.961399994791</v>
          </cell>
          <cell r="AF226">
            <v>-1799.6718999994919</v>
          </cell>
          <cell r="AG226">
            <v>-6726.2477000001818</v>
          </cell>
          <cell r="AH226">
            <v>-35.974000000045635</v>
          </cell>
          <cell r="AI226">
            <v>0</v>
          </cell>
          <cell r="AJ226">
            <v>0</v>
          </cell>
          <cell r="AK226">
            <v>-12992.712500000373</v>
          </cell>
          <cell r="AL226">
            <v>-9575.9064999991097</v>
          </cell>
          <cell r="AM226">
            <v>-8050.9686000002548</v>
          </cell>
          <cell r="AN226">
            <v>-9695.2840999988839</v>
          </cell>
          <cell r="AO226">
            <v>-11275.959800000302</v>
          </cell>
          <cell r="AP226">
            <v>-9052.8428999995813</v>
          </cell>
          <cell r="AQ226">
            <v>-6473.393399999477</v>
          </cell>
          <cell r="AR226">
            <v>-54485.531000003219</v>
          </cell>
          <cell r="AS226">
            <v>-6829.3516999995336</v>
          </cell>
          <cell r="AT226">
            <v>-1014.4102999996394</v>
          </cell>
          <cell r="AU226">
            <v>0</v>
          </cell>
          <cell r="AV226">
            <v>-613.37399999983609</v>
          </cell>
          <cell r="AW226">
            <v>0</v>
          </cell>
          <cell r="AX226">
            <v>-6575.2765999995172</v>
          </cell>
          <cell r="AY226">
            <v>-7817.4859000006691</v>
          </cell>
          <cell r="AZ226">
            <v>-8765.6128999991342</v>
          </cell>
          <cell r="BA226">
            <v>-8234.3334000008181</v>
          </cell>
          <cell r="BB226">
            <v>-14640.791900000535</v>
          </cell>
          <cell r="BC226">
            <v>-4323.2980000004172</v>
          </cell>
          <cell r="BD226">
            <v>4328.4036999996752</v>
          </cell>
          <cell r="BE226">
            <v>-68525.02610000968</v>
          </cell>
          <cell r="BF226">
            <v>-6470.3640000000596</v>
          </cell>
          <cell r="BG226">
            <v>-2541.1504999995232</v>
          </cell>
          <cell r="BH226">
            <v>0</v>
          </cell>
          <cell r="BI226">
            <v>0</v>
          </cell>
          <cell r="BJ226">
            <v>0</v>
          </cell>
          <cell r="BK226">
            <v>-15965.186599999666</v>
          </cell>
          <cell r="BL226">
            <v>-5996.3811999997124</v>
          </cell>
          <cell r="BM226">
            <v>-6332.3347000004724</v>
          </cell>
          <cell r="BN226">
            <v>-17251.005799999461</v>
          </cell>
          <cell r="BO226">
            <v>-14368.878899999894</v>
          </cell>
          <cell r="BP226">
            <v>-5243.5374999996275</v>
          </cell>
          <cell r="BQ226">
            <v>5643.8130999999121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-6332.9539999999106</v>
          </cell>
          <cell r="G227">
            <v>-3564.0074999984354</v>
          </cell>
          <cell r="H227">
            <v>-5208.7245000004768</v>
          </cell>
          <cell r="I227">
            <v>-792.89699999988079</v>
          </cell>
          <cell r="J227">
            <v>0</v>
          </cell>
          <cell r="K227">
            <v>-36940.588500000536</v>
          </cell>
          <cell r="L227">
            <v>-13402.697999998927</v>
          </cell>
          <cell r="M227">
            <v>-43608.346000000834</v>
          </cell>
          <cell r="N227">
            <v>-12146.75549999997</v>
          </cell>
          <cell r="O227">
            <v>-5118.9699999988079</v>
          </cell>
          <cell r="P227">
            <v>-323.55749999918044</v>
          </cell>
          <cell r="Q227">
            <v>-5108.6640000008047</v>
          </cell>
          <cell r="R227">
            <v>-105270.36700002849</v>
          </cell>
          <cell r="S227">
            <v>-2563.5625</v>
          </cell>
          <cell r="T227">
            <v>-5522.3000000007451</v>
          </cell>
          <cell r="U227">
            <v>-2327.3919999999925</v>
          </cell>
          <cell r="V227">
            <v>-270.1929999999702</v>
          </cell>
          <cell r="W227">
            <v>0</v>
          </cell>
          <cell r="X227">
            <v>-25432.08900000155</v>
          </cell>
          <cell r="Y227">
            <v>-19167.145499998704</v>
          </cell>
          <cell r="Z227">
            <v>-25227.588500000536</v>
          </cell>
          <cell r="AA227">
            <v>-8521.9829999990761</v>
          </cell>
          <cell r="AB227">
            <v>-2793.0875000003725</v>
          </cell>
          <cell r="AC227">
            <v>-5590.0709999985993</v>
          </cell>
          <cell r="AD227">
            <v>-7854.9550000000745</v>
          </cell>
          <cell r="AE227">
            <v>-92786.41400000453</v>
          </cell>
          <cell r="AF227">
            <v>-3453.1425000000745</v>
          </cell>
          <cell r="AG227">
            <v>-2216.7690000012517</v>
          </cell>
          <cell r="AH227">
            <v>-738.25350000057369</v>
          </cell>
          <cell r="AI227">
            <v>-101.90699999965727</v>
          </cell>
          <cell r="AJ227">
            <v>0</v>
          </cell>
          <cell r="AK227">
            <v>-20845.39100000076</v>
          </cell>
          <cell r="AL227">
            <v>-10005.071999998763</v>
          </cell>
          <cell r="AM227">
            <v>-35660.002000000328</v>
          </cell>
          <cell r="AN227">
            <v>-8560.2490000016987</v>
          </cell>
          <cell r="AO227">
            <v>-1195.6549999993294</v>
          </cell>
          <cell r="AP227">
            <v>-2010.4515000004321</v>
          </cell>
          <cell r="AQ227">
            <v>-7999.5215000007302</v>
          </cell>
          <cell r="AR227">
            <v>-70630.123000010848</v>
          </cell>
          <cell r="AS227">
            <v>-2910.9349999986589</v>
          </cell>
          <cell r="AT227">
            <v>-460.08650000020862</v>
          </cell>
          <cell r="AU227">
            <v>-608.26049999985844</v>
          </cell>
          <cell r="AV227">
            <v>-92.045500000007451</v>
          </cell>
          <cell r="AW227">
            <v>0</v>
          </cell>
          <cell r="AX227">
            <v>-14908.181500000879</v>
          </cell>
          <cell r="AY227">
            <v>-13409.025999998674</v>
          </cell>
          <cell r="AZ227">
            <v>-33932.461500000209</v>
          </cell>
          <cell r="BA227">
            <v>-10100.940999999642</v>
          </cell>
          <cell r="BB227">
            <v>-3164.4199999999255</v>
          </cell>
          <cell r="BC227">
            <v>-3047.0509999990463</v>
          </cell>
          <cell r="BD227">
            <v>12003.2854999993</v>
          </cell>
          <cell r="BE227">
            <v>-94179.464499980211</v>
          </cell>
          <cell r="BF227">
            <v>-8861.3855000007898</v>
          </cell>
          <cell r="BG227">
            <v>-1744.2880000006407</v>
          </cell>
          <cell r="BH227">
            <v>-228.87149999942631</v>
          </cell>
          <cell r="BI227">
            <v>-634.9769999999553</v>
          </cell>
          <cell r="BJ227">
            <v>0</v>
          </cell>
          <cell r="BK227">
            <v>-20926.880999999121</v>
          </cell>
          <cell r="BL227">
            <v>-9936.9165000002831</v>
          </cell>
          <cell r="BM227">
            <v>-33646.868000000715</v>
          </cell>
          <cell r="BN227">
            <v>-13616.190999999642</v>
          </cell>
          <cell r="BO227">
            <v>-5868.9250000007451</v>
          </cell>
          <cell r="BP227">
            <v>-6861.6825000010431</v>
          </cell>
          <cell r="BQ227">
            <v>8147.5215000007302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-40.549000000581145</v>
          </cell>
          <cell r="G228">
            <v>-256.23100000061095</v>
          </cell>
          <cell r="H228">
            <v>-1528.9704999998212</v>
          </cell>
          <cell r="I228">
            <v>-150.85350000020117</v>
          </cell>
          <cell r="J228">
            <v>-81.121000000275671</v>
          </cell>
          <cell r="K228">
            <v>-8199.3070000000298</v>
          </cell>
          <cell r="L228">
            <v>-4511.4425000008196</v>
          </cell>
          <cell r="M228">
            <v>-11308.554999999702</v>
          </cell>
          <cell r="N228">
            <v>-1680.0010000001639</v>
          </cell>
          <cell r="O228">
            <v>-150.19600000046194</v>
          </cell>
          <cell r="P228">
            <v>-137.64299999922514</v>
          </cell>
          <cell r="Q228">
            <v>-13.063999999314547</v>
          </cell>
          <cell r="R228">
            <v>-16.467999994754791</v>
          </cell>
          <cell r="S228">
            <v>-1.0000001639127731E-3</v>
          </cell>
          <cell r="T228">
            <v>-6.7740000002086163</v>
          </cell>
          <cell r="U228">
            <v>-8.3999999798834324E-2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-6.9999992847442627E-3</v>
          </cell>
          <cell r="AA228">
            <v>-3.2009999994188547</v>
          </cell>
          <cell r="AB228">
            <v>0</v>
          </cell>
          <cell r="AC228">
            <v>-5.5429999995976686</v>
          </cell>
          <cell r="AD228">
            <v>-0.85800000093877316</v>
          </cell>
          <cell r="AE228">
            <v>-16.592000007629395</v>
          </cell>
          <cell r="AF228">
            <v>-1.0000001639127731E-3</v>
          </cell>
          <cell r="AG228">
            <v>-7.0949999988079071</v>
          </cell>
          <cell r="AH228">
            <v>-8.4999999962747097E-2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-4.0000006556510925E-3</v>
          </cell>
          <cell r="AN228">
            <v>-3.2199999988079071</v>
          </cell>
          <cell r="AO228">
            <v>0</v>
          </cell>
          <cell r="AP228">
            <v>-5.2890000008046627</v>
          </cell>
          <cell r="AQ228">
            <v>-0.89799999818205833</v>
          </cell>
          <cell r="AR228">
            <v>-27.607000008225441</v>
          </cell>
          <cell r="AS228">
            <v>-21.597999999299645</v>
          </cell>
          <cell r="AT228">
            <v>0</v>
          </cell>
          <cell r="AU228">
            <v>-8.8999999687075615E-2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-4.2690000012516975</v>
          </cell>
          <cell r="BB228">
            <v>0</v>
          </cell>
          <cell r="BC228">
            <v>-1.6509999986737967</v>
          </cell>
          <cell r="BD228">
            <v>0</v>
          </cell>
          <cell r="BE228">
            <v>-30.03150001168251</v>
          </cell>
          <cell r="BF228">
            <v>-20.490499999374151</v>
          </cell>
          <cell r="BG228">
            <v>-0.53700000047683716</v>
          </cell>
          <cell r="BH228">
            <v>-8.600000012665987E-2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-1.0000001639127731E-3</v>
          </cell>
          <cell r="BN228">
            <v>-3.3799999989569187</v>
          </cell>
          <cell r="BO228">
            <v>0</v>
          </cell>
          <cell r="BP228">
            <v>-5.4690000005066395</v>
          </cell>
          <cell r="BQ228">
            <v>-6.7999999970197678E-2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</row>
        <row r="230">
          <cell r="F230">
            <v>-17978.707950003445</v>
          </cell>
          <cell r="G230">
            <v>-18439.607499994338</v>
          </cell>
          <cell r="H230">
            <v>-10868.366200000048</v>
          </cell>
          <cell r="I230">
            <v>-2584.4497600011528</v>
          </cell>
          <cell r="J230">
            <v>2162.9088500002399</v>
          </cell>
          <cell r="K230">
            <v>-86539.67295999825</v>
          </cell>
          <cell r="L230">
            <v>-33718.332450002432</v>
          </cell>
          <cell r="M230">
            <v>-109750.2498300001</v>
          </cell>
          <cell r="N230">
            <v>-65860.338899999857</v>
          </cell>
          <cell r="O230">
            <v>-34995.833199992776</v>
          </cell>
          <cell r="P230">
            <v>-202353.95260000229</v>
          </cell>
          <cell r="Q230">
            <v>-14658.928099997342</v>
          </cell>
          <cell r="R230">
            <v>-278168.23940014839</v>
          </cell>
          <cell r="S230">
            <v>-8077.1994999870658</v>
          </cell>
          <cell r="T230">
            <v>-9732.6552999988198</v>
          </cell>
          <cell r="U230">
            <v>-2388.2160000018775</v>
          </cell>
          <cell r="V230">
            <v>-358.91499999910593</v>
          </cell>
          <cell r="W230">
            <v>0</v>
          </cell>
          <cell r="X230">
            <v>-50228.8287999928</v>
          </cell>
          <cell r="Y230">
            <v>-58978.195199996233</v>
          </cell>
          <cell r="Z230">
            <v>-57051.799699991941</v>
          </cell>
          <cell r="AA230">
            <v>-37466.021799996495</v>
          </cell>
          <cell r="AB230">
            <v>-32163.751299999654</v>
          </cell>
          <cell r="AC230">
            <v>-9187.9981999918818</v>
          </cell>
          <cell r="AD230">
            <v>-12534.658600002527</v>
          </cell>
          <cell r="AE230">
            <v>-293042.26605004072</v>
          </cell>
          <cell r="AF230">
            <v>-5395.3909000009298</v>
          </cell>
          <cell r="AG230">
            <v>-11879.718699999154</v>
          </cell>
          <cell r="AH230">
            <v>-846.57450000196695</v>
          </cell>
          <cell r="AI230">
            <v>-295.04822999984026</v>
          </cell>
          <cell r="AJ230">
            <v>-25.78999999910593</v>
          </cell>
          <cell r="AK230">
            <v>-60707.016919992864</v>
          </cell>
          <cell r="AL230">
            <v>-43724.044100001454</v>
          </cell>
          <cell r="AM230">
            <v>-63930.33559999615</v>
          </cell>
          <cell r="AN230">
            <v>-38871.994499996305</v>
          </cell>
          <cell r="AO230">
            <v>-39870.786799997091</v>
          </cell>
          <cell r="AP230">
            <v>-12667.114400014281</v>
          </cell>
          <cell r="AQ230">
            <v>-14828.451400011778</v>
          </cell>
          <cell r="AR230">
            <v>-263283.00692993402</v>
          </cell>
          <cell r="AS230">
            <v>-9923.8896999955177</v>
          </cell>
          <cell r="AT230">
            <v>-1836.6467999964952</v>
          </cell>
          <cell r="AU230">
            <v>-682.22450000047684</v>
          </cell>
          <cell r="AV230">
            <v>-5209.923939999193</v>
          </cell>
          <cell r="AW230">
            <v>0</v>
          </cell>
          <cell r="AX230">
            <v>-55695.880849994719</v>
          </cell>
          <cell r="AY230">
            <v>-49987.575500003994</v>
          </cell>
          <cell r="AZ230">
            <v>-60385.854140006006</v>
          </cell>
          <cell r="BA230">
            <v>-37423.288900002837</v>
          </cell>
          <cell r="BB230">
            <v>-37292.099099993706</v>
          </cell>
          <cell r="BC230">
            <v>-21946.315600000322</v>
          </cell>
          <cell r="BD230">
            <v>17100.692100003362</v>
          </cell>
          <cell r="BE230">
            <v>-317958.46425998211</v>
          </cell>
          <cell r="BF230">
            <v>-16057.125600002706</v>
          </cell>
          <cell r="BG230">
            <v>-9986.5324999988079</v>
          </cell>
          <cell r="BH230">
            <v>-323.98749999701977</v>
          </cell>
          <cell r="BI230">
            <v>-746.15994000062346</v>
          </cell>
          <cell r="BJ230">
            <v>-50.477800000458956</v>
          </cell>
          <cell r="BK230">
            <v>-72860.057620003819</v>
          </cell>
          <cell r="BL230">
            <v>-39305.646899998188</v>
          </cell>
          <cell r="BM230">
            <v>-60682.057400010526</v>
          </cell>
          <cell r="BN230">
            <v>-59721.877199992537</v>
          </cell>
          <cell r="BO230">
            <v>-50752.057899996638</v>
          </cell>
          <cell r="BP230">
            <v>-23770.874000005424</v>
          </cell>
          <cell r="BQ230">
            <v>16298.390100002289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6">
          <cell r="F236">
            <v>-17978.707950003445</v>
          </cell>
          <cell r="G236">
            <v>-18439.607499994338</v>
          </cell>
          <cell r="H236">
            <v>-10868.366200000048</v>
          </cell>
          <cell r="I236">
            <v>-2584.4497600011528</v>
          </cell>
          <cell r="J236">
            <v>2162.9088499993086</v>
          </cell>
          <cell r="K236">
            <v>-86539.67295999825</v>
          </cell>
          <cell r="L236">
            <v>-33718.332450002432</v>
          </cell>
          <cell r="M236">
            <v>-109750.2498300001</v>
          </cell>
          <cell r="N236">
            <v>-65860.338899999857</v>
          </cell>
          <cell r="O236">
            <v>-34995.833199992776</v>
          </cell>
          <cell r="P236">
            <v>-202353.95260000229</v>
          </cell>
          <cell r="Q236">
            <v>-14658.928099997342</v>
          </cell>
          <cell r="R236">
            <v>-278168.23940014839</v>
          </cell>
          <cell r="S236">
            <v>-8077.1994999870658</v>
          </cell>
          <cell r="T236">
            <v>-9732.6552999988198</v>
          </cell>
          <cell r="U236">
            <v>-2388.2160000018775</v>
          </cell>
          <cell r="V236">
            <v>-358.91499999910593</v>
          </cell>
          <cell r="W236">
            <v>0</v>
          </cell>
          <cell r="X236">
            <v>-50228.8287999928</v>
          </cell>
          <cell r="Y236">
            <v>-58978.195199996233</v>
          </cell>
          <cell r="Z236">
            <v>-57051.799699991941</v>
          </cell>
          <cell r="AA236">
            <v>-37466.021799996495</v>
          </cell>
          <cell r="AB236">
            <v>-32163.751299999654</v>
          </cell>
          <cell r="AC236">
            <v>-9187.9981999918818</v>
          </cell>
          <cell r="AD236">
            <v>-12534.658600002527</v>
          </cell>
          <cell r="AE236">
            <v>-293042.26605004072</v>
          </cell>
          <cell r="AF236">
            <v>-5395.3909000009298</v>
          </cell>
          <cell r="AG236">
            <v>-11879.718699999154</v>
          </cell>
          <cell r="AH236">
            <v>-846.57450000196695</v>
          </cell>
          <cell r="AI236">
            <v>-295.04822999984026</v>
          </cell>
          <cell r="AJ236">
            <v>-25.78999999910593</v>
          </cell>
          <cell r="AK236">
            <v>-60707.016919992864</v>
          </cell>
          <cell r="AL236">
            <v>-43724.044100001454</v>
          </cell>
          <cell r="AM236">
            <v>-63930.33559999615</v>
          </cell>
          <cell r="AN236">
            <v>-38871.994499996305</v>
          </cell>
          <cell r="AO236">
            <v>-39870.786799997091</v>
          </cell>
          <cell r="AP236">
            <v>-12667.114400014281</v>
          </cell>
          <cell r="AQ236">
            <v>-14828.451400011778</v>
          </cell>
          <cell r="AR236">
            <v>-263283.00692993402</v>
          </cell>
          <cell r="AS236">
            <v>-9923.8896999955177</v>
          </cell>
          <cell r="AT236">
            <v>-1836.6467999964952</v>
          </cell>
          <cell r="AU236">
            <v>-682.22450000047684</v>
          </cell>
          <cell r="AV236">
            <v>-5209.923939999193</v>
          </cell>
          <cell r="AW236">
            <v>0</v>
          </cell>
          <cell r="AX236">
            <v>-55695.880849994719</v>
          </cell>
          <cell r="AY236">
            <v>-49987.575500003994</v>
          </cell>
          <cell r="AZ236">
            <v>-60385.854140006006</v>
          </cell>
          <cell r="BA236">
            <v>-37423.288900002837</v>
          </cell>
          <cell r="BB236">
            <v>-37292.099099993706</v>
          </cell>
          <cell r="BC236">
            <v>-21946.315600000322</v>
          </cell>
          <cell r="BD236">
            <v>17100.692100003362</v>
          </cell>
          <cell r="BE236">
            <v>-317958.46425998211</v>
          </cell>
          <cell r="BF236">
            <v>-16057.125600002706</v>
          </cell>
          <cell r="BG236">
            <v>-9986.5324999988079</v>
          </cell>
          <cell r="BH236">
            <v>-323.98749999701977</v>
          </cell>
          <cell r="BI236">
            <v>-746.15994000062346</v>
          </cell>
          <cell r="BJ236">
            <v>-50.477800000458956</v>
          </cell>
          <cell r="BK236">
            <v>-72860.057620003819</v>
          </cell>
          <cell r="BL236">
            <v>-39305.646899998188</v>
          </cell>
          <cell r="BM236">
            <v>-60682.057400010526</v>
          </cell>
          <cell r="BN236">
            <v>-59721.877199992537</v>
          </cell>
          <cell r="BO236">
            <v>-50752.057899996638</v>
          </cell>
          <cell r="BP236">
            <v>-23770.874000005424</v>
          </cell>
          <cell r="BQ236">
            <v>16298.390100002289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7285.317776491167</v>
          </cell>
          <cell r="G241">
            <v>10041.604953037167</v>
          </cell>
          <cell r="H241">
            <v>14465.557866265241</v>
          </cell>
          <cell r="I241">
            <v>16339.419904274459</v>
          </cell>
          <cell r="J241">
            <v>20823.986666201148</v>
          </cell>
          <cell r="K241">
            <v>20496.874122176785</v>
          </cell>
          <cell r="L241">
            <v>21305.675534969836</v>
          </cell>
          <cell r="M241">
            <v>19536.005998822977</v>
          </cell>
          <cell r="N241">
            <v>16798.482646805875</v>
          </cell>
          <cell r="O241">
            <v>13637.187753578357</v>
          </cell>
          <cell r="P241">
            <v>8399.6330310683115</v>
          </cell>
          <cell r="Q241">
            <v>6205.8038698169403</v>
          </cell>
          <cell r="R241">
            <v>194675.68834702484</v>
          </cell>
          <cell r="S241">
            <v>7315.8387576312525</v>
          </cell>
          <cell r="T241">
            <v>9439.2685062038945</v>
          </cell>
          <cell r="U241">
            <v>21929.761861228384</v>
          </cell>
          <cell r="V241">
            <v>21002.806038983865</v>
          </cell>
          <cell r="W241">
            <v>27620.458856588346</v>
          </cell>
          <cell r="X241">
            <v>20665.225949895685</v>
          </cell>
          <cell r="Y241">
            <v>21513.832831087871</v>
          </cell>
          <cell r="Z241">
            <v>19648.737166884355</v>
          </cell>
          <cell r="AA241">
            <v>16893.649634658475</v>
          </cell>
          <cell r="AB241">
            <v>13724.568457778427</v>
          </cell>
          <cell r="AC241">
            <v>8414.363176069106</v>
          </cell>
          <cell r="AD241">
            <v>6507.177110016346</v>
          </cell>
          <cell r="AE241">
            <v>194612.84073953889</v>
          </cell>
          <cell r="AF241">
            <v>7483.4636121153599</v>
          </cell>
          <cell r="AG241">
            <v>9634.5520825156709</v>
          </cell>
          <cell r="AH241">
            <v>22363.308175434126</v>
          </cell>
          <cell r="AI241">
            <v>26073.18195457093</v>
          </cell>
          <cell r="AJ241">
            <v>19801.49748059886</v>
          </cell>
          <cell r="AK241">
            <v>21032.938109384384</v>
          </cell>
          <cell r="AL241">
            <v>21936.860359046026</v>
          </cell>
          <cell r="AM241">
            <v>20074.076194604393</v>
          </cell>
          <cell r="AN241">
            <v>17220.384414527565</v>
          </cell>
          <cell r="AO241">
            <v>14007.900514801964</v>
          </cell>
          <cell r="AP241">
            <v>8594.5690176147036</v>
          </cell>
          <cell r="AQ241">
            <v>6390.1088243246777</v>
          </cell>
          <cell r="AR241">
            <v>197802.15420840681</v>
          </cell>
          <cell r="AS241">
            <v>7598.2309517271351</v>
          </cell>
          <cell r="AT241">
            <v>9845.3482886047568</v>
          </cell>
          <cell r="AU241">
            <v>23577.022668009158</v>
          </cell>
          <cell r="AV241">
            <v>21269.817331383703</v>
          </cell>
          <cell r="AW241">
            <v>23967.185492975055</v>
          </cell>
          <cell r="AX241">
            <v>21493.488304812694</v>
          </cell>
          <cell r="AY241">
            <v>22386.477576710749</v>
          </cell>
          <cell r="AZ241">
            <v>20500.062585479347</v>
          </cell>
          <cell r="BA241">
            <v>17605.68354330142</v>
          </cell>
          <cell r="BB241">
            <v>14273.818315246608</v>
          </cell>
          <cell r="BC241">
            <v>8763.5924485665746</v>
          </cell>
          <cell r="BD241">
            <v>6521.4267015886726</v>
          </cell>
          <cell r="BE241">
            <v>196203.66381050274</v>
          </cell>
          <cell r="BF241">
            <v>7754.3637486614753</v>
          </cell>
          <cell r="BG241">
            <v>10728.074896475417</v>
          </cell>
          <cell r="BH241">
            <v>20137.236250115326</v>
          </cell>
          <cell r="BI241">
            <v>22654.50548563269</v>
          </cell>
          <cell r="BJ241">
            <v>21264.048875954468</v>
          </cell>
          <cell r="BK241">
            <v>21897.283690772019</v>
          </cell>
          <cell r="BL241">
            <v>22789.701475355192</v>
          </cell>
          <cell r="BM241">
            <v>20884.961816247785</v>
          </cell>
          <cell r="BN241">
            <v>17967.064044539351</v>
          </cell>
          <cell r="BO241">
            <v>14499.588492357521</v>
          </cell>
          <cell r="BP241">
            <v>8989.7479485253571</v>
          </cell>
          <cell r="BQ241">
            <v>6637.0870858683484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3">
          <cell r="F243">
            <v>7285.317776491167</v>
          </cell>
          <cell r="G243">
            <v>10041.604953037167</v>
          </cell>
          <cell r="H243">
            <v>14465.557866265241</v>
          </cell>
          <cell r="I243">
            <v>16339.419904274459</v>
          </cell>
          <cell r="J243">
            <v>20823.986666201148</v>
          </cell>
          <cell r="K243">
            <v>20496.874122176785</v>
          </cell>
          <cell r="L243">
            <v>21305.675534969836</v>
          </cell>
          <cell r="M243">
            <v>19536.005998822977</v>
          </cell>
          <cell r="N243">
            <v>16798.482646805875</v>
          </cell>
          <cell r="O243">
            <v>13637.187753578357</v>
          </cell>
          <cell r="P243">
            <v>8399.6330310683115</v>
          </cell>
          <cell r="Q243">
            <v>6205.8038698169403</v>
          </cell>
          <cell r="R243">
            <v>194675.68834702484</v>
          </cell>
          <cell r="S243">
            <v>7315.8387576312525</v>
          </cell>
          <cell r="T243">
            <v>9439.2685062038945</v>
          </cell>
          <cell r="U243">
            <v>21929.761861228384</v>
          </cell>
          <cell r="V243">
            <v>21002.806038983865</v>
          </cell>
          <cell r="W243">
            <v>27620.458856588346</v>
          </cell>
          <cell r="X243">
            <v>20665.225949895685</v>
          </cell>
          <cell r="Y243">
            <v>21513.832831087871</v>
          </cell>
          <cell r="Z243">
            <v>19648.737166884355</v>
          </cell>
          <cell r="AA243">
            <v>16893.649634658475</v>
          </cell>
          <cell r="AB243">
            <v>13724.568457778427</v>
          </cell>
          <cell r="AC243">
            <v>8414.363176069106</v>
          </cell>
          <cell r="AD243">
            <v>6507.177110016346</v>
          </cell>
          <cell r="AE243">
            <v>194612.84073953889</v>
          </cell>
          <cell r="AF243">
            <v>7483.4636121153599</v>
          </cell>
          <cell r="AG243">
            <v>9634.5520825156709</v>
          </cell>
          <cell r="AH243">
            <v>22363.308175434126</v>
          </cell>
          <cell r="AI243">
            <v>26073.18195457093</v>
          </cell>
          <cell r="AJ243">
            <v>19801.49748059886</v>
          </cell>
          <cell r="AK243">
            <v>21032.938109384384</v>
          </cell>
          <cell r="AL243">
            <v>21936.860359046026</v>
          </cell>
          <cell r="AM243">
            <v>20074.076194604393</v>
          </cell>
          <cell r="AN243">
            <v>17220.384414527565</v>
          </cell>
          <cell r="AO243">
            <v>14007.900514801964</v>
          </cell>
          <cell r="AP243">
            <v>8594.5690176147036</v>
          </cell>
          <cell r="AQ243">
            <v>6390.1088243246777</v>
          </cell>
          <cell r="AR243">
            <v>197802.15420840681</v>
          </cell>
          <cell r="AS243">
            <v>7598.2309517271351</v>
          </cell>
          <cell r="AT243">
            <v>9845.3482886047568</v>
          </cell>
          <cell r="AU243">
            <v>23577.022668009158</v>
          </cell>
          <cell r="AV243">
            <v>21269.817331383703</v>
          </cell>
          <cell r="AW243">
            <v>23967.185492975055</v>
          </cell>
          <cell r="AX243">
            <v>21493.488304812694</v>
          </cell>
          <cell r="AY243">
            <v>22386.477576710749</v>
          </cell>
          <cell r="AZ243">
            <v>20500.062585479347</v>
          </cell>
          <cell r="BA243">
            <v>17605.68354330142</v>
          </cell>
          <cell r="BB243">
            <v>14273.818315246608</v>
          </cell>
          <cell r="BC243">
            <v>8763.5924485665746</v>
          </cell>
          <cell r="BD243">
            <v>6521.4267015886726</v>
          </cell>
          <cell r="BE243">
            <v>196203.66381050274</v>
          </cell>
          <cell r="BF243">
            <v>7754.3637486614753</v>
          </cell>
          <cell r="BG243">
            <v>10728.074896475417</v>
          </cell>
          <cell r="BH243">
            <v>20137.236250115326</v>
          </cell>
          <cell r="BI243">
            <v>22654.50548563269</v>
          </cell>
          <cell r="BJ243">
            <v>21264.048875954468</v>
          </cell>
          <cell r="BK243">
            <v>21897.283690772019</v>
          </cell>
          <cell r="BL243">
            <v>22789.701475355192</v>
          </cell>
          <cell r="BM243">
            <v>20884.961816247785</v>
          </cell>
          <cell r="BN243">
            <v>17967.064044539351</v>
          </cell>
          <cell r="BO243">
            <v>14499.588492357521</v>
          </cell>
          <cell r="BP243">
            <v>8989.7479485253571</v>
          </cell>
          <cell r="BQ243">
            <v>6637.0870858683484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-2567185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-2748895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-2748895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-2876427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-2876427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-2950806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-2950806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-3420390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-3420390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-947585</v>
          </cell>
          <cell r="R250">
            <v>-981553.5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-981553.5</v>
          </cell>
          <cell r="AE250">
            <v>-973203.5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-973203.5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-1097732.5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-1097732.5</v>
          </cell>
          <cell r="BE251">
            <v>-1205322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-1205322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-2567185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-947585</v>
          </cell>
          <cell r="R270">
            <v>-3730448.5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-2748895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-981553.5</v>
          </cell>
          <cell r="AE270">
            <v>-3849630.5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-2876427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-973203.5</v>
          </cell>
          <cell r="AR270">
            <v>-4048538.5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-2950806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-1097732.5</v>
          </cell>
          <cell r="BE270">
            <v>-4625712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-3420390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-1205322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9566.4290000000001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9566.4290000000001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10781.499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10781.499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-882.10750000000007</v>
          </cell>
          <cell r="AS274">
            <v>0</v>
          </cell>
          <cell r="AT274">
            <v>0</v>
          </cell>
          <cell r="AU274">
            <v>-882.10750000000007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-879.09000000000378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-879.09000000000378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-272.32250000000204</v>
          </cell>
          <cell r="H277">
            <v>-11875.719999999972</v>
          </cell>
          <cell r="I277">
            <v>-3399.1729999999952</v>
          </cell>
          <cell r="J277">
            <v>-15256.760000000009</v>
          </cell>
          <cell r="K277">
            <v>-233.79000000000815</v>
          </cell>
          <cell r="L277">
            <v>92326</v>
          </cell>
          <cell r="M277">
            <v>-50367.900000000023</v>
          </cell>
          <cell r="N277">
            <v>-4610.4400000000023</v>
          </cell>
          <cell r="O277">
            <v>-126.78700000000026</v>
          </cell>
          <cell r="P277">
            <v>-17.210000000000036</v>
          </cell>
          <cell r="Q277">
            <v>0</v>
          </cell>
          <cell r="R277">
            <v>-18893.420999998227</v>
          </cell>
          <cell r="S277">
            <v>0</v>
          </cell>
          <cell r="T277">
            <v>-39.544000000001688</v>
          </cell>
          <cell r="U277">
            <v>-17752.810999999987</v>
          </cell>
          <cell r="V277">
            <v>-21058.48000000001</v>
          </cell>
          <cell r="W277">
            <v>-14826.600000000093</v>
          </cell>
          <cell r="X277">
            <v>-30537.800000000017</v>
          </cell>
          <cell r="Y277">
            <v>183108</v>
          </cell>
          <cell r="Z277">
            <v>-104981</v>
          </cell>
          <cell r="AA277">
            <v>-10393.839999999967</v>
          </cell>
          <cell r="AB277">
            <v>-2378.25</v>
          </cell>
          <cell r="AC277">
            <v>-18.056000000000495</v>
          </cell>
          <cell r="AD277">
            <v>-15.040000000008149</v>
          </cell>
          <cell r="AE277">
            <v>66144.074100000784</v>
          </cell>
          <cell r="AF277">
            <v>-2892.6758999999997</v>
          </cell>
          <cell r="AG277">
            <v>-1793.0899999999965</v>
          </cell>
          <cell r="AH277">
            <v>-12911.490000000107</v>
          </cell>
          <cell r="AI277">
            <v>-30054.76999999999</v>
          </cell>
          <cell r="AJ277">
            <v>-12897.810000000056</v>
          </cell>
          <cell r="AK277">
            <v>-15486.450000000012</v>
          </cell>
          <cell r="AL277">
            <v>248572</v>
          </cell>
          <cell r="AM277">
            <v>-92758.5</v>
          </cell>
          <cell r="AN277">
            <v>-10542.739999999991</v>
          </cell>
          <cell r="AO277">
            <v>-3074.8800000000047</v>
          </cell>
          <cell r="AP277">
            <v>0</v>
          </cell>
          <cell r="AQ277">
            <v>-15.520000000004075</v>
          </cell>
          <cell r="AR277">
            <v>76506.825340002775</v>
          </cell>
          <cell r="AS277">
            <v>0</v>
          </cell>
          <cell r="AT277">
            <v>-39.070999999996275</v>
          </cell>
          <cell r="AU277">
            <v>-20403.60999999987</v>
          </cell>
          <cell r="AV277">
            <v>-27811.77999999997</v>
          </cell>
          <cell r="AW277">
            <v>-15410.40000000014</v>
          </cell>
          <cell r="AX277">
            <v>-19650.319999999949</v>
          </cell>
          <cell r="AY277">
            <v>288558.5</v>
          </cell>
          <cell r="AZ277">
            <v>-110548.5</v>
          </cell>
          <cell r="BA277">
            <v>-20299.960000000079</v>
          </cell>
          <cell r="BB277">
            <v>-2934.0500000000466</v>
          </cell>
          <cell r="BC277">
            <v>-816.13585999999998</v>
          </cell>
          <cell r="BD277">
            <v>5862.1522000000004</v>
          </cell>
          <cell r="BE277">
            <v>114956.09099999815</v>
          </cell>
          <cell r="BF277">
            <v>-4030.7179999999998</v>
          </cell>
          <cell r="BG277">
            <v>-102.35999999998603</v>
          </cell>
          <cell r="BH277">
            <v>-18703.185000000056</v>
          </cell>
          <cell r="BI277">
            <v>-15733.940000000002</v>
          </cell>
          <cell r="BJ277">
            <v>-6009.6999999999534</v>
          </cell>
          <cell r="BK277">
            <v>-31056.150000000023</v>
          </cell>
          <cell r="BL277">
            <v>348890.5</v>
          </cell>
          <cell r="BM277">
            <v>-140954.42399999965</v>
          </cell>
          <cell r="BN277">
            <v>-22184.5</v>
          </cell>
          <cell r="BO277">
            <v>-2821.0999999999767</v>
          </cell>
          <cell r="BP277">
            <v>-109.42000000001281</v>
          </cell>
          <cell r="BQ277">
            <v>7771.0880000000034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-110.5049999999992</v>
          </cell>
          <cell r="I278">
            <v>0</v>
          </cell>
          <cell r="J278">
            <v>-144.06999999999243</v>
          </cell>
          <cell r="K278">
            <v>0</v>
          </cell>
          <cell r="L278">
            <v>17838.263999999966</v>
          </cell>
          <cell r="M278">
            <v>-1873.359999999986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21930.097000000067</v>
          </cell>
          <cell r="S278">
            <v>0</v>
          </cell>
          <cell r="T278">
            <v>0</v>
          </cell>
          <cell r="U278">
            <v>-5.2079999999987194</v>
          </cell>
          <cell r="V278">
            <v>0</v>
          </cell>
          <cell r="W278">
            <v>-75.44999999999709</v>
          </cell>
          <cell r="X278">
            <v>0</v>
          </cell>
          <cell r="Y278">
            <v>22010.755000000005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1850.9499999999534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10792.369999999879</v>
          </cell>
          <cell r="AM278">
            <v>-8941.4199999999837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19140.314000000013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17710.660000000033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1429.6539999999998</v>
          </cell>
          <cell r="BE278">
            <v>-23139.189500000095</v>
          </cell>
          <cell r="BF278">
            <v>0</v>
          </cell>
          <cell r="BG278">
            <v>0</v>
          </cell>
          <cell r="BH278">
            <v>-784.77599999999802</v>
          </cell>
          <cell r="BI278">
            <v>0</v>
          </cell>
          <cell r="BJ278">
            <v>-569.8550000000032</v>
          </cell>
          <cell r="BK278">
            <v>-356.70149999999921</v>
          </cell>
          <cell r="BL278">
            <v>-15373.530000000028</v>
          </cell>
          <cell r="BM278">
            <v>-7682.6400000001304</v>
          </cell>
          <cell r="BN278">
            <v>0</v>
          </cell>
          <cell r="BO278">
            <v>0</v>
          </cell>
          <cell r="BP278">
            <v>0</v>
          </cell>
          <cell r="BQ278">
            <v>1628.3130000000001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-42.002000000000407</v>
          </cell>
          <cell r="K279">
            <v>0</v>
          </cell>
          <cell r="L279">
            <v>10627.939999999944</v>
          </cell>
          <cell r="M279">
            <v>-7125.0199999999895</v>
          </cell>
          <cell r="N279">
            <v>0</v>
          </cell>
          <cell r="O279">
            <v>0</v>
          </cell>
          <cell r="P279">
            <v>0</v>
          </cell>
          <cell r="Q279">
            <v>-657.5002999999997</v>
          </cell>
          <cell r="R279">
            <v>56903.838999999687</v>
          </cell>
          <cell r="S279">
            <v>0</v>
          </cell>
          <cell r="T279">
            <v>0</v>
          </cell>
          <cell r="U279">
            <v>-313.41000000000349</v>
          </cell>
          <cell r="V279">
            <v>0</v>
          </cell>
          <cell r="W279">
            <v>0</v>
          </cell>
          <cell r="X279">
            <v>0</v>
          </cell>
          <cell r="Y279">
            <v>57901.439999999944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-684.19099999999889</v>
          </cell>
          <cell r="AE279">
            <v>80467.115000000224</v>
          </cell>
          <cell r="AF279">
            <v>0</v>
          </cell>
          <cell r="AG279">
            <v>0</v>
          </cell>
          <cell r="AH279">
            <v>-328.88499999999476</v>
          </cell>
          <cell r="AI279">
            <v>0</v>
          </cell>
          <cell r="AJ279">
            <v>0</v>
          </cell>
          <cell r="AK279">
            <v>0</v>
          </cell>
          <cell r="AL279">
            <v>83121.189999999944</v>
          </cell>
          <cell r="AM279">
            <v>-2325.1900000000023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16667.419399999897</v>
          </cell>
          <cell r="AS279">
            <v>-167.39400000000023</v>
          </cell>
          <cell r="AT279">
            <v>-28.86850000000004</v>
          </cell>
          <cell r="AU279">
            <v>-118.08000000000175</v>
          </cell>
          <cell r="AV279">
            <v>0</v>
          </cell>
          <cell r="AW279">
            <v>-64.031999999999243</v>
          </cell>
          <cell r="AX279">
            <v>0</v>
          </cell>
          <cell r="AY279">
            <v>15911.979999999981</v>
          </cell>
          <cell r="AZ279">
            <v>-671.73999999999069</v>
          </cell>
          <cell r="BA279">
            <v>0</v>
          </cell>
          <cell r="BB279">
            <v>0</v>
          </cell>
          <cell r="BC279">
            <v>0</v>
          </cell>
          <cell r="BD279">
            <v>1805.5538999999999</v>
          </cell>
          <cell r="BE279">
            <v>11266.39199999976</v>
          </cell>
          <cell r="BF279">
            <v>0</v>
          </cell>
          <cell r="BG279">
            <v>0</v>
          </cell>
          <cell r="BH279">
            <v>-11.569999999977881</v>
          </cell>
          <cell r="BI279">
            <v>-274.45500000000175</v>
          </cell>
          <cell r="BJ279">
            <v>0</v>
          </cell>
          <cell r="BK279">
            <v>0</v>
          </cell>
          <cell r="BL279">
            <v>7707.6999999999534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3844.7170000000006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-272.32250000000204</v>
          </cell>
          <cell r="H281">
            <v>-11986.224999999977</v>
          </cell>
          <cell r="I281">
            <v>-3399.1729999999952</v>
          </cell>
          <cell r="J281">
            <v>-15442.832000000053</v>
          </cell>
          <cell r="K281">
            <v>-233.79000000000815</v>
          </cell>
          <cell r="L281">
            <v>120792.20399999991</v>
          </cell>
          <cell r="M281">
            <v>-59366.279999999795</v>
          </cell>
          <cell r="N281">
            <v>-4610.4400000000023</v>
          </cell>
          <cell r="O281">
            <v>-126.78700000000026</v>
          </cell>
          <cell r="P281">
            <v>-17.210000000000036</v>
          </cell>
          <cell r="Q281">
            <v>-657.5002999999997</v>
          </cell>
          <cell r="R281">
            <v>69506.943999998271</v>
          </cell>
          <cell r="S281">
            <v>0</v>
          </cell>
          <cell r="T281">
            <v>-39.544000000001688</v>
          </cell>
          <cell r="U281">
            <v>-18071.429000000004</v>
          </cell>
          <cell r="V281">
            <v>-21058.479999999981</v>
          </cell>
          <cell r="W281">
            <v>-14902.049999999814</v>
          </cell>
          <cell r="X281">
            <v>-30537.800000000017</v>
          </cell>
          <cell r="Y281">
            <v>272586.62399999984</v>
          </cell>
          <cell r="Z281">
            <v>-104981</v>
          </cell>
          <cell r="AA281">
            <v>-10393.839999999967</v>
          </cell>
          <cell r="AB281">
            <v>-2378.25</v>
          </cell>
          <cell r="AC281">
            <v>-18.056000000000495</v>
          </cell>
          <cell r="AD281">
            <v>-699.23099999997066</v>
          </cell>
          <cell r="AE281">
            <v>159243.63809999824</v>
          </cell>
          <cell r="AF281">
            <v>-2892.6758999999947</v>
          </cell>
          <cell r="AG281">
            <v>-1793.0899999999965</v>
          </cell>
          <cell r="AH281">
            <v>-13240.375000000233</v>
          </cell>
          <cell r="AI281">
            <v>-30054.76999999996</v>
          </cell>
          <cell r="AJ281">
            <v>-12897.810000000056</v>
          </cell>
          <cell r="AK281">
            <v>-15486.450000000012</v>
          </cell>
          <cell r="AL281">
            <v>353267.05899999943</v>
          </cell>
          <cell r="AM281">
            <v>-104025.11000000034</v>
          </cell>
          <cell r="AN281">
            <v>-10542.739999999991</v>
          </cell>
          <cell r="AO281">
            <v>-3074.8800000000047</v>
          </cell>
          <cell r="AP281">
            <v>0</v>
          </cell>
          <cell r="AQ281">
            <v>-15.520000000018626</v>
          </cell>
          <cell r="AR281">
            <v>111432.45124000311</v>
          </cell>
          <cell r="AS281">
            <v>-167.39400000000023</v>
          </cell>
          <cell r="AT281">
            <v>-67.939499999993131</v>
          </cell>
          <cell r="AU281">
            <v>-21403.79749999987</v>
          </cell>
          <cell r="AV281">
            <v>-27811.77999999997</v>
          </cell>
          <cell r="AW281">
            <v>-15474.43200000003</v>
          </cell>
          <cell r="AX281">
            <v>-19650.319999999949</v>
          </cell>
          <cell r="AY281">
            <v>322181.13999999966</v>
          </cell>
          <cell r="AZ281">
            <v>-111220.23999999929</v>
          </cell>
          <cell r="BA281">
            <v>-20299.960000000079</v>
          </cell>
          <cell r="BB281">
            <v>-2934.0500000000466</v>
          </cell>
          <cell r="BC281">
            <v>-816.13585999999998</v>
          </cell>
          <cell r="BD281">
            <v>9097.3600999999981</v>
          </cell>
          <cell r="BE281">
            <v>102204.2034999989</v>
          </cell>
          <cell r="BF281">
            <v>-4030.7179999999971</v>
          </cell>
          <cell r="BG281">
            <v>-102.35999999998603</v>
          </cell>
          <cell r="BH281">
            <v>-19499.530999999959</v>
          </cell>
          <cell r="BI281">
            <v>-16008.395000000019</v>
          </cell>
          <cell r="BJ281">
            <v>-6579.5549999999348</v>
          </cell>
          <cell r="BK281">
            <v>-31412.85149999999</v>
          </cell>
          <cell r="BL281">
            <v>340345.58000000007</v>
          </cell>
          <cell r="BM281">
            <v>-148637.06399999931</v>
          </cell>
          <cell r="BN281">
            <v>-22184.5</v>
          </cell>
          <cell r="BO281">
            <v>-2821.0999999999767</v>
          </cell>
          <cell r="BP281">
            <v>-109.42000000001281</v>
          </cell>
          <cell r="BQ281">
            <v>13244.118000000002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 t="str">
            <v>=</v>
          </cell>
          <cell r="G282" t="str">
            <v>=</v>
          </cell>
          <cell r="H282" t="str">
            <v>=</v>
          </cell>
          <cell r="I282" t="str">
            <v>=</v>
          </cell>
          <cell r="J282" t="str">
            <v>=</v>
          </cell>
          <cell r="K282" t="str">
            <v>=</v>
          </cell>
          <cell r="L282" t="str">
            <v>=</v>
          </cell>
          <cell r="M282" t="str">
            <v>=</v>
          </cell>
          <cell r="N282" t="str">
            <v>=</v>
          </cell>
          <cell r="O282" t="str">
            <v>=</v>
          </cell>
          <cell r="P282" t="str">
            <v>=</v>
          </cell>
          <cell r="Q282" t="str">
            <v>=</v>
          </cell>
          <cell r="R282" t="str">
            <v>=</v>
          </cell>
          <cell r="S282" t="str">
            <v>=</v>
          </cell>
          <cell r="T282" t="str">
            <v>=</v>
          </cell>
          <cell r="U282" t="str">
            <v>=</v>
          </cell>
          <cell r="V282" t="str">
            <v>=</v>
          </cell>
          <cell r="W282" t="str">
            <v>=</v>
          </cell>
          <cell r="X282" t="str">
            <v>=</v>
          </cell>
          <cell r="Y282" t="str">
            <v>=</v>
          </cell>
          <cell r="Z282" t="str">
            <v>=</v>
          </cell>
          <cell r="AA282" t="str">
            <v>=</v>
          </cell>
          <cell r="AB282" t="str">
            <v>=</v>
          </cell>
          <cell r="AC282" t="str">
            <v>=</v>
          </cell>
          <cell r="AD282" t="str">
            <v>=</v>
          </cell>
          <cell r="AE282" t="str">
            <v>=</v>
          </cell>
          <cell r="AF282" t="str">
            <v>=</v>
          </cell>
          <cell r="AG282" t="str">
            <v>=</v>
          </cell>
          <cell r="AH282" t="str">
            <v>=</v>
          </cell>
          <cell r="AI282" t="str">
            <v>=</v>
          </cell>
          <cell r="AJ282" t="str">
            <v>=</v>
          </cell>
          <cell r="AK282" t="str">
            <v>=</v>
          </cell>
          <cell r="AL282" t="str">
            <v>=</v>
          </cell>
          <cell r="AM282" t="str">
            <v>=</v>
          </cell>
          <cell r="AN282" t="str">
            <v>=</v>
          </cell>
          <cell r="AO282" t="str">
            <v>=</v>
          </cell>
          <cell r="AP282" t="str">
            <v>=</v>
          </cell>
          <cell r="AQ282" t="str">
            <v>=</v>
          </cell>
          <cell r="AR282" t="str">
            <v>=</v>
          </cell>
          <cell r="AS282" t="str">
            <v>=</v>
          </cell>
          <cell r="AT282" t="str">
            <v>=</v>
          </cell>
          <cell r="AU282" t="str">
            <v>=</v>
          </cell>
          <cell r="AV282" t="str">
            <v>=</v>
          </cell>
          <cell r="AW282" t="str">
            <v>=</v>
          </cell>
          <cell r="AX282" t="str">
            <v>=</v>
          </cell>
          <cell r="AY282" t="str">
            <v>=</v>
          </cell>
          <cell r="AZ282" t="str">
            <v>=</v>
          </cell>
          <cell r="BA282" t="str">
            <v>=</v>
          </cell>
          <cell r="BB282" t="str">
            <v>=</v>
          </cell>
          <cell r="BC282" t="str">
            <v>=</v>
          </cell>
          <cell r="BD282" t="str">
            <v>=</v>
          </cell>
          <cell r="BE282" t="str">
            <v>=</v>
          </cell>
          <cell r="BF282" t="str">
            <v>=</v>
          </cell>
          <cell r="BG282" t="str">
            <v>=</v>
          </cell>
          <cell r="BH282" t="str">
            <v>=</v>
          </cell>
          <cell r="BI282" t="str">
            <v>=</v>
          </cell>
          <cell r="BJ282" t="str">
            <v>=</v>
          </cell>
          <cell r="BK282" t="str">
            <v>=</v>
          </cell>
          <cell r="BL282" t="str">
            <v>=</v>
          </cell>
          <cell r="BM282" t="str">
            <v>=</v>
          </cell>
          <cell r="BN282" t="str">
            <v>=</v>
          </cell>
          <cell r="BO282" t="str">
            <v>=</v>
          </cell>
          <cell r="BP282" t="str">
            <v>=</v>
          </cell>
          <cell r="BQ282" t="str">
            <v>=</v>
          </cell>
          <cell r="BR282" t="str">
            <v>=</v>
          </cell>
          <cell r="BS282" t="str">
            <v>=</v>
          </cell>
          <cell r="BT282" t="str">
            <v>=</v>
          </cell>
          <cell r="BU282" t="str">
            <v>=</v>
          </cell>
          <cell r="BV282" t="str">
            <v>=</v>
          </cell>
          <cell r="BW282" t="str">
            <v>=</v>
          </cell>
          <cell r="BX282" t="str">
            <v>=</v>
          </cell>
          <cell r="BY282" t="str">
            <v>=</v>
          </cell>
          <cell r="BZ282" t="str">
            <v>=</v>
          </cell>
          <cell r="CA282" t="str">
            <v>=</v>
          </cell>
          <cell r="CB282" t="str">
            <v>=</v>
          </cell>
          <cell r="CC282" t="str">
            <v>=</v>
          </cell>
          <cell r="CD282" t="str">
            <v>=</v>
          </cell>
          <cell r="CE282" t="str">
            <v>=</v>
          </cell>
          <cell r="CF282" t="str">
            <v>=</v>
          </cell>
          <cell r="CG282" t="str">
            <v>=</v>
          </cell>
          <cell r="CH282" t="str">
            <v>=</v>
          </cell>
          <cell r="CI282" t="str">
            <v>=</v>
          </cell>
          <cell r="CJ282" t="str">
            <v>=</v>
          </cell>
          <cell r="CK282" t="str">
            <v>=</v>
          </cell>
          <cell r="CL282" t="str">
            <v>=</v>
          </cell>
          <cell r="CM282" t="str">
            <v>=</v>
          </cell>
          <cell r="CN282" t="str">
            <v>=</v>
          </cell>
          <cell r="CO282" t="str">
            <v>=</v>
          </cell>
          <cell r="CP282" t="str">
            <v>=</v>
          </cell>
          <cell r="CQ282" t="str">
            <v>=</v>
          </cell>
          <cell r="CR282" t="str">
            <v>=</v>
          </cell>
          <cell r="CS282" t="str">
            <v>=</v>
          </cell>
          <cell r="CT282" t="str">
            <v>=</v>
          </cell>
          <cell r="CU282" t="str">
            <v>=</v>
          </cell>
          <cell r="CV282" t="str">
            <v>=</v>
          </cell>
          <cell r="CW282" t="str">
            <v>=</v>
          </cell>
          <cell r="CX282" t="str">
            <v>=</v>
          </cell>
          <cell r="CY282" t="str">
            <v>=</v>
          </cell>
          <cell r="CZ282" t="str">
            <v>=</v>
          </cell>
          <cell r="DA282" t="str">
            <v>=</v>
          </cell>
          <cell r="DB282" t="str">
            <v>=</v>
          </cell>
          <cell r="DC282" t="str">
            <v>=</v>
          </cell>
          <cell r="DD282" t="str">
            <v>=</v>
          </cell>
          <cell r="DE282" t="str">
            <v>=</v>
          </cell>
          <cell r="DF282" t="str">
            <v>=</v>
          </cell>
          <cell r="DG282" t="str">
            <v>=</v>
          </cell>
          <cell r="DH282" t="str">
            <v>=</v>
          </cell>
          <cell r="DI282" t="str">
            <v>=</v>
          </cell>
          <cell r="DJ282" t="str">
            <v>=</v>
          </cell>
          <cell r="DK282" t="str">
            <v>=</v>
          </cell>
          <cell r="DL282" t="str">
            <v>=</v>
          </cell>
          <cell r="DM282" t="str">
            <v>=</v>
          </cell>
          <cell r="DN282" t="str">
            <v>=</v>
          </cell>
          <cell r="DO282" t="str">
            <v>=</v>
          </cell>
          <cell r="DP282" t="str">
            <v>=</v>
          </cell>
          <cell r="DQ282" t="str">
            <v>=</v>
          </cell>
          <cell r="DR282" t="str">
            <v>=</v>
          </cell>
          <cell r="DS282" t="str">
            <v>=</v>
          </cell>
          <cell r="DT282" t="str">
            <v>=</v>
          </cell>
          <cell r="DU282" t="str">
            <v>=</v>
          </cell>
          <cell r="DV282" t="str">
            <v>=</v>
          </cell>
          <cell r="DW282" t="str">
            <v>=</v>
          </cell>
          <cell r="DX282" t="str">
            <v>=</v>
          </cell>
          <cell r="DY282" t="str">
            <v>=</v>
          </cell>
          <cell r="DZ282" t="str">
            <v>=</v>
          </cell>
          <cell r="EA282" t="str">
            <v>=</v>
          </cell>
          <cell r="EB282" t="str">
            <v>=</v>
          </cell>
          <cell r="EC282" t="str">
            <v>=</v>
          </cell>
          <cell r="ED282" t="str">
            <v>=</v>
          </cell>
        </row>
        <row r="283">
          <cell r="F283">
            <v>-224344.00068233907</v>
          </cell>
          <cell r="G283">
            <v>-295313.44490994513</v>
          </cell>
          <cell r="H283">
            <v>-371061.00218233466</v>
          </cell>
          <cell r="I283">
            <v>-407640.31840474904</v>
          </cell>
          <cell r="J283">
            <v>-497930.89881201088</v>
          </cell>
          <cell r="K283">
            <v>-795863.18479344249</v>
          </cell>
          <cell r="L283">
            <v>-2413991.4601730406</v>
          </cell>
          <cell r="M283">
            <v>-1526771.6564108431</v>
          </cell>
          <cell r="N283">
            <v>-619160.64079493284</v>
          </cell>
          <cell r="O283">
            <v>-428421.45850761235</v>
          </cell>
          <cell r="P283">
            <v>-267255.67206844687</v>
          </cell>
          <cell r="Q283">
            <v>-257491.12489274144</v>
          </cell>
          <cell r="R283">
            <v>-7658517.7010941505</v>
          </cell>
          <cell r="S283">
            <v>-193893.87530007958</v>
          </cell>
          <cell r="T283">
            <v>-215464.78213980794</v>
          </cell>
          <cell r="U283">
            <v>-317286.78799554706</v>
          </cell>
          <cell r="V283">
            <v>-307995.69883306324</v>
          </cell>
          <cell r="W283">
            <v>-395075.42836757004</v>
          </cell>
          <cell r="X283">
            <v>-696624.94364148378</v>
          </cell>
          <cell r="Y283">
            <v>-2698760.8658268452</v>
          </cell>
          <cell r="Z283">
            <v>-1490893.3098823428</v>
          </cell>
          <cell r="AA283">
            <v>-511553.82477414608</v>
          </cell>
          <cell r="AB283">
            <v>-358679.35405181348</v>
          </cell>
          <cell r="AC283">
            <v>-230018.67489340901</v>
          </cell>
          <cell r="AD283">
            <v>-242270.15538787842</v>
          </cell>
          <cell r="AE283">
            <v>-8079260.5655894279</v>
          </cell>
          <cell r="AF283">
            <v>-214038.32832078636</v>
          </cell>
          <cell r="AG283">
            <v>-236506.82544933259</v>
          </cell>
          <cell r="AH283">
            <v>-335445.58807319403</v>
          </cell>
          <cell r="AI283">
            <v>-329558.71057234704</v>
          </cell>
          <cell r="AJ283">
            <v>-388342.68183068931</v>
          </cell>
          <cell r="AK283">
            <v>-714897.10530024767</v>
          </cell>
          <cell r="AL283">
            <v>-2848937.9212432802</v>
          </cell>
          <cell r="AM283">
            <v>-1616173.5166878998</v>
          </cell>
          <cell r="AN283">
            <v>-533105.98149681091</v>
          </cell>
          <cell r="AO283">
            <v>-367478.62281388044</v>
          </cell>
          <cell r="AP283">
            <v>-243829.50020265579</v>
          </cell>
          <cell r="AQ283">
            <v>-250945.78359809518</v>
          </cell>
          <cell r="AR283">
            <v>-8935242.3286414146</v>
          </cell>
          <cell r="AS283">
            <v>-215753.95303678513</v>
          </cell>
          <cell r="AT283">
            <v>-252398.08293262124</v>
          </cell>
          <cell r="AU283">
            <v>-343529.98114538193</v>
          </cell>
          <cell r="AV283">
            <v>-355424.63531845808</v>
          </cell>
          <cell r="AW283">
            <v>-419632.49050568044</v>
          </cell>
          <cell r="AX283">
            <v>-719823.38530445099</v>
          </cell>
          <cell r="AY283">
            <v>-2848359.0240936279</v>
          </cell>
          <cell r="AZ283">
            <v>-2077276.1366154253</v>
          </cell>
          <cell r="BA283">
            <v>-582347.62116876245</v>
          </cell>
          <cell r="BB283">
            <v>-384524.26811276376</v>
          </cell>
          <cell r="BC283">
            <v>-247710.20998553932</v>
          </cell>
          <cell r="BD283">
            <v>-488462.54042208195</v>
          </cell>
          <cell r="BE283">
            <v>-9582188.4194223881</v>
          </cell>
          <cell r="BF283">
            <v>-222618.90962272882</v>
          </cell>
          <cell r="BG283">
            <v>-283819.63721948862</v>
          </cell>
          <cell r="BH283">
            <v>-355482.23588678241</v>
          </cell>
          <cell r="BI283">
            <v>-348120.82022151351</v>
          </cell>
          <cell r="BJ283">
            <v>-443899.79642921686</v>
          </cell>
          <cell r="BK283">
            <v>-788489.947802037</v>
          </cell>
          <cell r="BL283">
            <v>-3215770.6338635683</v>
          </cell>
          <cell r="BM283">
            <v>-1910517.6641279757</v>
          </cell>
          <cell r="BN283">
            <v>-710691.46329805255</v>
          </cell>
          <cell r="BO283">
            <v>-465449.54930393398</v>
          </cell>
          <cell r="BP283">
            <v>-288575.6819139272</v>
          </cell>
          <cell r="BQ283">
            <v>-548752.07973316312</v>
          </cell>
          <cell r="BR283" t="e">
            <v>#N/A</v>
          </cell>
          <cell r="BS283" t="e">
            <v>#N/A</v>
          </cell>
          <cell r="BT283" t="e">
            <v>#N/A</v>
          </cell>
          <cell r="BU283" t="e">
            <v>#N/A</v>
          </cell>
          <cell r="BV283" t="e">
            <v>#N/A</v>
          </cell>
          <cell r="BW283" t="e">
            <v>#N/A</v>
          </cell>
          <cell r="BX283" t="e">
            <v>#N/A</v>
          </cell>
          <cell r="BY283" t="e">
            <v>#N/A</v>
          </cell>
          <cell r="BZ283" t="e">
            <v>#N/A</v>
          </cell>
          <cell r="CA283" t="e">
            <v>#N/A</v>
          </cell>
          <cell r="CB283" t="e">
            <v>#N/A</v>
          </cell>
          <cell r="CC283" t="e">
            <v>#N/A</v>
          </cell>
          <cell r="CD283" t="e">
            <v>#N/A</v>
          </cell>
          <cell r="CE283" t="e">
            <v>#N/A</v>
          </cell>
          <cell r="CF283" t="e">
            <v>#N/A</v>
          </cell>
          <cell r="CG283" t="e">
            <v>#N/A</v>
          </cell>
          <cell r="CH283" t="e">
            <v>#N/A</v>
          </cell>
          <cell r="CI283" t="e">
            <v>#N/A</v>
          </cell>
          <cell r="CJ283" t="e">
            <v>#N/A</v>
          </cell>
          <cell r="CK283" t="e">
            <v>#N/A</v>
          </cell>
          <cell r="CL283" t="e">
            <v>#N/A</v>
          </cell>
          <cell r="CM283" t="e">
            <v>#N/A</v>
          </cell>
          <cell r="CN283" t="e">
            <v>#N/A</v>
          </cell>
          <cell r="CO283" t="e">
            <v>#N/A</v>
          </cell>
          <cell r="CP283" t="e">
            <v>#N/A</v>
          </cell>
          <cell r="CQ283" t="e">
            <v>#N/A</v>
          </cell>
          <cell r="CR283" t="e">
            <v>#N/A</v>
          </cell>
          <cell r="CS283" t="e">
            <v>#N/A</v>
          </cell>
          <cell r="CT283" t="e">
            <v>#N/A</v>
          </cell>
          <cell r="CU283" t="e">
            <v>#N/A</v>
          </cell>
          <cell r="CV283" t="e">
            <v>#N/A</v>
          </cell>
          <cell r="CW283" t="e">
            <v>#N/A</v>
          </cell>
          <cell r="CX283" t="e">
            <v>#N/A</v>
          </cell>
          <cell r="CY283" t="e">
            <v>#N/A</v>
          </cell>
          <cell r="CZ283" t="e">
            <v>#N/A</v>
          </cell>
          <cell r="DA283" t="e">
            <v>#N/A</v>
          </cell>
          <cell r="DB283" t="e">
            <v>#N/A</v>
          </cell>
          <cell r="DC283" t="e">
            <v>#N/A</v>
          </cell>
          <cell r="DD283" t="e">
            <v>#N/A</v>
          </cell>
          <cell r="DE283" t="e">
            <v>#N/A</v>
          </cell>
          <cell r="DF283" t="e">
            <v>#N/A</v>
          </cell>
          <cell r="DG283" t="e">
            <v>#N/A</v>
          </cell>
          <cell r="DH283" t="e">
            <v>#N/A</v>
          </cell>
          <cell r="DI283" t="e">
            <v>#N/A</v>
          </cell>
          <cell r="DJ283" t="e">
            <v>#N/A</v>
          </cell>
          <cell r="DK283" t="e">
            <v>#N/A</v>
          </cell>
          <cell r="DL283" t="e">
            <v>#N/A</v>
          </cell>
          <cell r="DM283" t="e">
            <v>#N/A</v>
          </cell>
          <cell r="DN283" t="e">
            <v>#N/A</v>
          </cell>
          <cell r="DO283" t="e">
            <v>#N/A</v>
          </cell>
          <cell r="DP283" t="e">
            <v>#N/A</v>
          </cell>
          <cell r="DQ283" t="e">
            <v>#N/A</v>
          </cell>
          <cell r="DR283" t="e">
            <v>#N/A</v>
          </cell>
          <cell r="DS283" t="e">
            <v>#N/A</v>
          </cell>
          <cell r="DT283" t="e">
            <v>#N/A</v>
          </cell>
          <cell r="DU283" t="e">
            <v>#N/A</v>
          </cell>
          <cell r="DV283" t="e">
            <v>#N/A</v>
          </cell>
          <cell r="DW283" t="e">
            <v>#N/A</v>
          </cell>
          <cell r="DX283" t="e">
            <v>#N/A</v>
          </cell>
          <cell r="DY283" t="e">
            <v>#N/A</v>
          </cell>
          <cell r="DZ283" t="e">
            <v>#N/A</v>
          </cell>
          <cell r="EA283" t="e">
            <v>#N/A</v>
          </cell>
          <cell r="EB283" t="e">
            <v>#N/A</v>
          </cell>
          <cell r="EC283" t="e">
            <v>#N/A</v>
          </cell>
          <cell r="ED283" t="e">
            <v>#N/A</v>
          </cell>
        </row>
        <row r="284">
          <cell r="F284" t="str">
            <v>=</v>
          </cell>
          <cell r="G284" t="str">
            <v>=</v>
          </cell>
          <cell r="H284" t="str">
            <v>=</v>
          </cell>
          <cell r="I284" t="str">
            <v>=</v>
          </cell>
          <cell r="J284" t="str">
            <v>=</v>
          </cell>
          <cell r="K284" t="str">
            <v>=</v>
          </cell>
          <cell r="L284" t="str">
            <v>=</v>
          </cell>
          <cell r="M284" t="str">
            <v>=</v>
          </cell>
          <cell r="N284" t="str">
            <v>=</v>
          </cell>
          <cell r="O284" t="str">
            <v>=</v>
          </cell>
          <cell r="P284" t="str">
            <v>=</v>
          </cell>
          <cell r="Q284" t="str">
            <v>=</v>
          </cell>
          <cell r="R284" t="str">
            <v>=</v>
          </cell>
          <cell r="S284" t="str">
            <v>=</v>
          </cell>
          <cell r="T284" t="str">
            <v>=</v>
          </cell>
          <cell r="U284" t="str">
            <v>=</v>
          </cell>
          <cell r="V284" t="str">
            <v>=</v>
          </cell>
          <cell r="W284" t="str">
            <v>=</v>
          </cell>
          <cell r="X284" t="str">
            <v>=</v>
          </cell>
          <cell r="Y284" t="str">
            <v>=</v>
          </cell>
          <cell r="Z284" t="str">
            <v>=</v>
          </cell>
          <cell r="AA284" t="str">
            <v>=</v>
          </cell>
          <cell r="AB284" t="str">
            <v>=</v>
          </cell>
          <cell r="AC284" t="str">
            <v>=</v>
          </cell>
          <cell r="AD284" t="str">
            <v>=</v>
          </cell>
          <cell r="AE284" t="str">
            <v>=</v>
          </cell>
          <cell r="AF284" t="str">
            <v>=</v>
          </cell>
          <cell r="AG284" t="str">
            <v>=</v>
          </cell>
          <cell r="AH284" t="str">
            <v>=</v>
          </cell>
          <cell r="AI284" t="str">
            <v>=</v>
          </cell>
          <cell r="AJ284" t="str">
            <v>=</v>
          </cell>
          <cell r="AK284" t="str">
            <v>=</v>
          </cell>
          <cell r="AL284" t="str">
            <v>=</v>
          </cell>
          <cell r="AM284" t="str">
            <v>=</v>
          </cell>
          <cell r="AN284" t="str">
            <v>=</v>
          </cell>
          <cell r="AO284" t="str">
            <v>=</v>
          </cell>
          <cell r="AP284" t="str">
            <v>=</v>
          </cell>
          <cell r="AQ284" t="str">
            <v>=</v>
          </cell>
          <cell r="AR284" t="str">
            <v>=</v>
          </cell>
          <cell r="AS284" t="str">
            <v>=</v>
          </cell>
          <cell r="AT284" t="str">
            <v>=</v>
          </cell>
          <cell r="AU284" t="str">
            <v>=</v>
          </cell>
          <cell r="AV284" t="str">
            <v>=</v>
          </cell>
          <cell r="AW284" t="str">
            <v>=</v>
          </cell>
          <cell r="AX284" t="str">
            <v>=</v>
          </cell>
          <cell r="AY284" t="str">
            <v>=</v>
          </cell>
          <cell r="AZ284" t="str">
            <v>=</v>
          </cell>
          <cell r="BA284" t="str">
            <v>=</v>
          </cell>
          <cell r="BB284" t="str">
            <v>=</v>
          </cell>
          <cell r="BC284" t="str">
            <v>=</v>
          </cell>
          <cell r="BD284" t="str">
            <v>=</v>
          </cell>
          <cell r="BE284" t="str">
            <v>=</v>
          </cell>
          <cell r="BF284" t="str">
            <v>=</v>
          </cell>
          <cell r="BG284" t="str">
            <v>=</v>
          </cell>
          <cell r="BH284" t="str">
            <v>=</v>
          </cell>
          <cell r="BI284" t="str">
            <v>=</v>
          </cell>
          <cell r="BJ284" t="str">
            <v>=</v>
          </cell>
          <cell r="BK284" t="str">
            <v>=</v>
          </cell>
          <cell r="BL284" t="str">
            <v>=</v>
          </cell>
          <cell r="BM284" t="str">
            <v>=</v>
          </cell>
          <cell r="BN284" t="str">
            <v>=</v>
          </cell>
          <cell r="BO284" t="str">
            <v>=</v>
          </cell>
          <cell r="BP284" t="str">
            <v>=</v>
          </cell>
          <cell r="BQ284" t="str">
            <v>=</v>
          </cell>
          <cell r="BR284" t="str">
            <v>=</v>
          </cell>
          <cell r="BS284" t="str">
            <v>=</v>
          </cell>
          <cell r="BT284" t="str">
            <v>=</v>
          </cell>
          <cell r="BU284" t="str">
            <v>=</v>
          </cell>
          <cell r="BV284" t="str">
            <v>=</v>
          </cell>
          <cell r="BW284" t="str">
            <v>=</v>
          </cell>
          <cell r="BX284" t="str">
            <v>=</v>
          </cell>
          <cell r="BY284" t="str">
            <v>=</v>
          </cell>
          <cell r="BZ284" t="str">
            <v>=</v>
          </cell>
          <cell r="CA284" t="str">
            <v>=</v>
          </cell>
          <cell r="CB284" t="str">
            <v>=</v>
          </cell>
          <cell r="CC284" t="str">
            <v>=</v>
          </cell>
          <cell r="CD284" t="str">
            <v>=</v>
          </cell>
          <cell r="CE284" t="str">
            <v>=</v>
          </cell>
          <cell r="CF284" t="str">
            <v>=</v>
          </cell>
          <cell r="CG284" t="str">
            <v>=</v>
          </cell>
          <cell r="CH284" t="str">
            <v>=</v>
          </cell>
          <cell r="CI284" t="str">
            <v>=</v>
          </cell>
          <cell r="CJ284" t="str">
            <v>=</v>
          </cell>
          <cell r="CK284" t="str">
            <v>=</v>
          </cell>
          <cell r="CL284" t="str">
            <v>=</v>
          </cell>
          <cell r="CM284" t="str">
            <v>=</v>
          </cell>
          <cell r="CN284" t="str">
            <v>=</v>
          </cell>
          <cell r="CO284" t="str">
            <v>=</v>
          </cell>
          <cell r="CP284" t="str">
            <v>=</v>
          </cell>
          <cell r="CQ284" t="str">
            <v>=</v>
          </cell>
          <cell r="CR284" t="str">
            <v>=</v>
          </cell>
          <cell r="CS284" t="str">
            <v>=</v>
          </cell>
          <cell r="CT284" t="str">
            <v>=</v>
          </cell>
          <cell r="CU284" t="str">
            <v>=</v>
          </cell>
          <cell r="CV284" t="str">
            <v>=</v>
          </cell>
          <cell r="CW284" t="str">
            <v>=</v>
          </cell>
          <cell r="CX284" t="str">
            <v>=</v>
          </cell>
          <cell r="CY284" t="str">
            <v>=</v>
          </cell>
          <cell r="CZ284" t="str">
            <v>=</v>
          </cell>
          <cell r="DA284" t="str">
            <v>=</v>
          </cell>
          <cell r="DB284" t="str">
            <v>=</v>
          </cell>
          <cell r="DC284" t="str">
            <v>=</v>
          </cell>
          <cell r="DD284" t="str">
            <v>=</v>
          </cell>
          <cell r="DE284" t="str">
            <v>=</v>
          </cell>
          <cell r="DF284" t="str">
            <v>=</v>
          </cell>
          <cell r="DG284" t="str">
            <v>=</v>
          </cell>
          <cell r="DH284" t="str">
            <v>=</v>
          </cell>
          <cell r="DI284" t="str">
            <v>=</v>
          </cell>
          <cell r="DJ284" t="str">
            <v>=</v>
          </cell>
          <cell r="DK284" t="str">
            <v>=</v>
          </cell>
          <cell r="DL284" t="str">
            <v>=</v>
          </cell>
          <cell r="DM284" t="str">
            <v>=</v>
          </cell>
          <cell r="DN284" t="str">
            <v>=</v>
          </cell>
          <cell r="DO284" t="str">
            <v>=</v>
          </cell>
          <cell r="DP284" t="str">
            <v>=</v>
          </cell>
          <cell r="DQ284" t="str">
            <v>=</v>
          </cell>
          <cell r="DR284" t="str">
            <v>=</v>
          </cell>
          <cell r="DS284" t="str">
            <v>=</v>
          </cell>
          <cell r="DT284" t="str">
            <v>=</v>
          </cell>
          <cell r="DU284" t="str">
            <v>=</v>
          </cell>
          <cell r="DV284" t="str">
            <v>=</v>
          </cell>
          <cell r="DW284" t="str">
            <v>=</v>
          </cell>
          <cell r="DX284" t="str">
            <v>=</v>
          </cell>
          <cell r="DY284" t="str">
            <v>=</v>
          </cell>
          <cell r="DZ284" t="str">
            <v>=</v>
          </cell>
          <cell r="EA284" t="str">
            <v>=</v>
          </cell>
          <cell r="EB284" t="str">
            <v>=</v>
          </cell>
          <cell r="EC284" t="str">
            <v>=</v>
          </cell>
          <cell r="ED284" t="str">
            <v>=</v>
          </cell>
        </row>
        <row r="285">
          <cell r="F285">
            <v>-4.100406600550599E-2</v>
          </cell>
          <cell r="G285">
            <v>-6.0063987522276818E-2</v>
          </cell>
          <cell r="H285">
            <v>-7.5394002000575E-2</v>
          </cell>
          <cell r="I285">
            <v>-8.7621323138758811E-2</v>
          </cell>
          <cell r="J285">
            <v>-0.10317507536523962</v>
          </cell>
          <cell r="K285">
            <v>-0.15632444272468859</v>
          </cell>
          <cell r="L285">
            <v>-0.41059672514236212</v>
          </cell>
          <cell r="M285">
            <v>-0.27241162073758574</v>
          </cell>
          <cell r="N285">
            <v>-0.12747482686278744</v>
          </cell>
          <cell r="O285">
            <v>-8.9783644097035875E-2</v>
          </cell>
          <cell r="P285">
            <v>-5.3953945654786395E-2</v>
          </cell>
          <cell r="Q285">
            <v>-4.6763488244177864E-2</v>
          </cell>
          <cell r="R285">
            <v>-0.12449100396229795</v>
          </cell>
          <cell r="S285">
            <v>-3.530608834415716E-2</v>
          </cell>
          <cell r="T285">
            <v>-4.5047398219196566E-2</v>
          </cell>
          <cell r="U285">
            <v>-6.4315649760537497E-2</v>
          </cell>
          <cell r="V285">
            <v>-6.6028126053563341E-2</v>
          </cell>
          <cell r="W285">
            <v>-8.1800454094189234E-2</v>
          </cell>
          <cell r="X285">
            <v>-0.13544770237870551</v>
          </cell>
          <cell r="Y285">
            <v>-0.45732963542153016</v>
          </cell>
          <cell r="Z285">
            <v>-0.26521497700971253</v>
          </cell>
          <cell r="AA285">
            <v>-0.10505295473354792</v>
          </cell>
          <cell r="AB285">
            <v>-7.4994739088850793E-2</v>
          </cell>
          <cell r="AC285">
            <v>-4.6270014632618484E-2</v>
          </cell>
          <cell r="AD285">
            <v>-4.3833961595023396E-2</v>
          </cell>
          <cell r="AE285">
            <v>-0.13087454482834104</v>
          </cell>
          <cell r="AF285">
            <v>-3.8806741930333288E-2</v>
          </cell>
          <cell r="AG285">
            <v>-4.9282777125721822E-2</v>
          </cell>
          <cell r="AH285">
            <v>-6.7745637548330961E-2</v>
          </cell>
          <cell r="AI285">
            <v>-7.0378402314251076E-2</v>
          </cell>
          <cell r="AJ285">
            <v>-8.0140092697966736E-2</v>
          </cell>
          <cell r="AK285">
            <v>-0.13946785083827606</v>
          </cell>
          <cell r="AL285">
            <v>-0.48066181134035446</v>
          </cell>
          <cell r="AM285">
            <v>-0.28624799196230555</v>
          </cell>
          <cell r="AN285">
            <v>-0.10899662590911774</v>
          </cell>
          <cell r="AO285">
            <v>-7.6595508069168261E-2</v>
          </cell>
          <cell r="AP285">
            <v>-4.8813241332901214E-2</v>
          </cell>
          <cell r="AQ285">
            <v>-4.5170837863608426E-2</v>
          </cell>
          <cell r="AR285">
            <v>-0.14412037175523551</v>
          </cell>
          <cell r="AS285">
            <v>-3.892752460021498E-2</v>
          </cell>
          <cell r="AT285">
            <v>-5.2379398309838621E-2</v>
          </cell>
          <cell r="AU285">
            <v>-6.9107353502818825E-2</v>
          </cell>
          <cell r="AV285">
            <v>-7.5641847858502587E-2</v>
          </cell>
          <cell r="AW285">
            <v>-8.6346118266490635E-2</v>
          </cell>
          <cell r="AX285">
            <v>-0.13983995378552549</v>
          </cell>
          <cell r="AY285">
            <v>-0.47826445127850548</v>
          </cell>
          <cell r="AZ285">
            <v>-0.36626984770688864</v>
          </cell>
          <cell r="BA285">
            <v>-0.11854122896530583</v>
          </cell>
          <cell r="BB285">
            <v>-7.9859741561627118E-2</v>
          </cell>
          <cell r="BC285">
            <v>-4.9322307275669885E-2</v>
          </cell>
          <cell r="BD285">
            <v>-8.7486152739142398E-2</v>
          </cell>
          <cell r="BE285">
            <v>-0.15333471690240685</v>
          </cell>
          <cell r="BF285">
            <v>-3.996462219025787E-2</v>
          </cell>
          <cell r="BG285">
            <v>-5.6948025179003992E-2</v>
          </cell>
          <cell r="BH285">
            <v>-7.1100012655474387E-2</v>
          </cell>
          <cell r="BI285">
            <v>-7.3880353219269779E-2</v>
          </cell>
          <cell r="BJ285">
            <v>-9.0817890296541748E-2</v>
          </cell>
          <cell r="BK285">
            <v>-0.1514087097277681</v>
          </cell>
          <cell r="BL285">
            <v>-0.53731397387498703</v>
          </cell>
          <cell r="BM285">
            <v>-0.33471874265111268</v>
          </cell>
          <cell r="BN285">
            <v>-0.14409335867289386</v>
          </cell>
          <cell r="BO285">
            <v>-9.6205982185843197E-2</v>
          </cell>
          <cell r="BP285">
            <v>-5.7077145583267708E-2</v>
          </cell>
          <cell r="BQ285">
            <v>-9.7787027897293655E-2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26.482831155202625</v>
          </cell>
          <cell r="G286">
            <v>25.291730137794087</v>
          </cell>
          <cell r="H286">
            <v>22.012498851575067</v>
          </cell>
          <cell r="I286">
            <v>21.407100681805339</v>
          </cell>
          <cell r="J286">
            <v>22.246371570931036</v>
          </cell>
          <cell r="K286">
            <v>33.322955702245949</v>
          </cell>
          <cell r="L286">
            <v>97.374781606750815</v>
          </cell>
          <cell r="M286">
            <v>67.210443352261109</v>
          </cell>
          <cell r="N286">
            <v>31.697990960206756</v>
          </cell>
          <cell r="O286">
            <v>27.005403305754573</v>
          </cell>
          <cell r="P286">
            <v>27.363085640615459</v>
          </cell>
          <cell r="Q286">
            <v>35.683107628454785</v>
          </cell>
          <cell r="R286">
            <v>38.103115949646202</v>
          </cell>
          <cell r="S286">
            <v>22.945879859251399</v>
          </cell>
          <cell r="T286">
            <v>19.679675191493903</v>
          </cell>
          <cell r="U286">
            <v>18.869774128612153</v>
          </cell>
          <cell r="V286">
            <v>16.214965708121699</v>
          </cell>
          <cell r="W286">
            <v>17.695416946289505</v>
          </cell>
          <cell r="X286">
            <v>29.241173003580624</v>
          </cell>
          <cell r="Y286">
            <v>109.13545585780378</v>
          </cell>
          <cell r="Z286">
            <v>65.796065128096416</v>
          </cell>
          <cell r="AA286">
            <v>26.254903456628785</v>
          </cell>
          <cell r="AB286">
            <v>22.666084500011038</v>
          </cell>
          <cell r="AC286">
            <v>23.609778211216661</v>
          </cell>
          <cell r="AD286">
            <v>33.658208715206918</v>
          </cell>
          <cell r="AE286">
            <v>40.297495617072698</v>
          </cell>
          <cell r="AF286">
            <v>25.393516547279987</v>
          </cell>
          <cell r="AG286">
            <v>21.655887243340235</v>
          </cell>
          <cell r="AH286">
            <v>19.999883824493949</v>
          </cell>
          <cell r="AI286">
            <v>17.393815652106436</v>
          </cell>
          <cell r="AJ286">
            <v>17.437594624135503</v>
          </cell>
          <cell r="AK286">
            <v>30.083612346070069</v>
          </cell>
          <cell r="AL286">
            <v>115.49817095918519</v>
          </cell>
          <cell r="AM286">
            <v>71.504274680708392</v>
          </cell>
          <cell r="AN286">
            <v>27.42984185443666</v>
          </cell>
          <cell r="AO286">
            <v>23.280530801560996</v>
          </cell>
          <cell r="AP286">
            <v>25.090292901275994</v>
          </cell>
          <cell r="AQ286">
            <v>34.951164924160359</v>
          </cell>
          <cell r="AR286">
            <v>44.679000974723159</v>
          </cell>
          <cell r="AS286">
            <v>25.661422712546226</v>
          </cell>
          <cell r="AT286">
            <v>23.169092809048365</v>
          </cell>
          <cell r="AU286">
            <v>20.533392405190796</v>
          </cell>
          <cell r="AV286">
            <v>18.806166072240053</v>
          </cell>
          <cell r="AW286">
            <v>18.889968476836092</v>
          </cell>
          <cell r="AX286">
            <v>30.367082418317697</v>
          </cell>
          <cell r="AY286">
            <v>115.76506930250883</v>
          </cell>
          <cell r="AZ286">
            <v>92.135910680388491</v>
          </cell>
          <cell r="BA286">
            <v>30.038810981657253</v>
          </cell>
          <cell r="BB286">
            <v>24.421662541075321</v>
          </cell>
          <cell r="BC286">
            <v>25.553715852377358</v>
          </cell>
          <cell r="BD286">
            <v>68.203033338609941</v>
          </cell>
          <cell r="BE286">
            <v>47.86808482663605</v>
          </cell>
          <cell r="BF286">
            <v>26.544508799433732</v>
          </cell>
          <cell r="BG286">
            <v>24.552767465336224</v>
          </cell>
          <cell r="BH286">
            <v>21.301227453349735</v>
          </cell>
          <cell r="BI286">
            <v>18.466024873804397</v>
          </cell>
          <cell r="BJ286">
            <v>20.032619587949611</v>
          </cell>
          <cell r="BK286">
            <v>33.34755137169973</v>
          </cell>
          <cell r="BL286">
            <v>131.02631993125937</v>
          </cell>
          <cell r="BM286">
            <v>84.952552199122067</v>
          </cell>
          <cell r="BN286">
            <v>36.751257338147596</v>
          </cell>
          <cell r="BO286">
            <v>29.635670446588591</v>
          </cell>
          <cell r="BP286">
            <v>29.844242377225484</v>
          </cell>
          <cell r="BQ286">
            <v>76.813804740041817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4">
          <cell r="F324">
            <v>92.532999999995809</v>
          </cell>
          <cell r="G324">
            <v>250.03899999999703</v>
          </cell>
          <cell r="H324">
            <v>511.21500000000378</v>
          </cell>
          <cell r="I324">
            <v>527.65100000000166</v>
          </cell>
          <cell r="J324">
            <v>770.14999999999964</v>
          </cell>
          <cell r="K324">
            <v>113.98500000000058</v>
          </cell>
          <cell r="L324">
            <v>-43.759999999994761</v>
          </cell>
          <cell r="M324">
            <v>236.06999999999243</v>
          </cell>
          <cell r="N324">
            <v>684.35599999999977</v>
          </cell>
          <cell r="O324">
            <v>144</v>
          </cell>
          <cell r="P324">
            <v>-289.42999999999302</v>
          </cell>
          <cell r="Q324">
            <v>283.67999999999302</v>
          </cell>
          <cell r="R324">
            <v>3071.4189999999944</v>
          </cell>
          <cell r="S324">
            <v>6.6600000000034925</v>
          </cell>
          <cell r="T324">
            <v>173.73400000000402</v>
          </cell>
          <cell r="U324">
            <v>331.47699999999895</v>
          </cell>
          <cell r="V324">
            <v>356.32399999999689</v>
          </cell>
          <cell r="W324">
            <v>1278.5110000000004</v>
          </cell>
          <cell r="X324">
            <v>138.85899999999674</v>
          </cell>
          <cell r="Y324">
            <v>57.934999999997672</v>
          </cell>
          <cell r="Z324">
            <v>105.06399999999849</v>
          </cell>
          <cell r="AA324">
            <v>347.10199999999895</v>
          </cell>
          <cell r="AB324">
            <v>62.360000000000582</v>
          </cell>
          <cell r="AC324">
            <v>108.33999999999651</v>
          </cell>
          <cell r="AD324">
            <v>105.05299999999988</v>
          </cell>
          <cell r="AE324">
            <v>3273.7419999999693</v>
          </cell>
          <cell r="AF324">
            <v>76.235000000000582</v>
          </cell>
          <cell r="AG324">
            <v>46.57499999999709</v>
          </cell>
          <cell r="AH324">
            <v>493.05500000000029</v>
          </cell>
          <cell r="AI324">
            <v>704.77799999999843</v>
          </cell>
          <cell r="AJ324">
            <v>980.77399999999761</v>
          </cell>
          <cell r="AK324">
            <v>46</v>
          </cell>
          <cell r="AL324">
            <v>3.0320000000065193</v>
          </cell>
          <cell r="AM324">
            <v>364.7039999999979</v>
          </cell>
          <cell r="AN324">
            <v>337.15399999999499</v>
          </cell>
          <cell r="AO324">
            <v>80.67500000000291</v>
          </cell>
          <cell r="AP324">
            <v>64.819999999992433</v>
          </cell>
          <cell r="AQ324">
            <v>75.940000000002328</v>
          </cell>
          <cell r="AR324">
            <v>3451.1080000000075</v>
          </cell>
          <cell r="AS324">
            <v>6.430000000000291</v>
          </cell>
          <cell r="AT324">
            <v>64.802999999999884</v>
          </cell>
          <cell r="AU324">
            <v>524.06600000000617</v>
          </cell>
          <cell r="AV324">
            <v>355.01499999999942</v>
          </cell>
          <cell r="AW324">
            <v>1248.0930000000008</v>
          </cell>
          <cell r="AX324">
            <v>246.81999999999243</v>
          </cell>
          <cell r="AY324">
            <v>150.37600000000384</v>
          </cell>
          <cell r="AZ324">
            <v>524.20300000000134</v>
          </cell>
          <cell r="BA324">
            <v>628.75400000000081</v>
          </cell>
          <cell r="BB324">
            <v>90.877999999996973</v>
          </cell>
          <cell r="BC324">
            <v>114.66000000000349</v>
          </cell>
          <cell r="BD324">
            <v>-502.98999999999069</v>
          </cell>
          <cell r="BE324">
            <v>4134.8490000001621</v>
          </cell>
          <cell r="BF324">
            <v>47.974999999998545</v>
          </cell>
          <cell r="BG324">
            <v>365.7699999999968</v>
          </cell>
          <cell r="BH324">
            <v>525.44100000000253</v>
          </cell>
          <cell r="BI324">
            <v>474.1150000000016</v>
          </cell>
          <cell r="BJ324">
            <v>961.73500000000058</v>
          </cell>
          <cell r="BK324">
            <v>261.91999999999825</v>
          </cell>
          <cell r="BL324">
            <v>67.370000000009895</v>
          </cell>
          <cell r="BM324">
            <v>350.25</v>
          </cell>
          <cell r="BN324">
            <v>986.35199999999895</v>
          </cell>
          <cell r="BO324">
            <v>235.46100000000297</v>
          </cell>
          <cell r="BP324">
            <v>183.68000000000757</v>
          </cell>
          <cell r="BQ324">
            <v>-325.22000000000116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716.34000000002561</v>
          </cell>
          <cell r="G325">
            <v>990.22000000000116</v>
          </cell>
          <cell r="H325">
            <v>933.16000000000349</v>
          </cell>
          <cell r="I325">
            <v>732.83000000000175</v>
          </cell>
          <cell r="J325">
            <v>677.79699999999866</v>
          </cell>
          <cell r="K325">
            <v>133.98600000000442</v>
          </cell>
          <cell r="L325">
            <v>-71.430000000007567</v>
          </cell>
          <cell r="M325">
            <v>935.58000000000175</v>
          </cell>
          <cell r="N325">
            <v>179.22000000000116</v>
          </cell>
          <cell r="O325">
            <v>1424.7900000000081</v>
          </cell>
          <cell r="P325">
            <v>194.07999999998719</v>
          </cell>
          <cell r="Q325">
            <v>10.179999999993015</v>
          </cell>
          <cell r="R325">
            <v>5963.3209999995306</v>
          </cell>
          <cell r="S325">
            <v>383.87000000002445</v>
          </cell>
          <cell r="T325">
            <v>703.01999999998952</v>
          </cell>
          <cell r="U325">
            <v>979.86000000000058</v>
          </cell>
          <cell r="V325">
            <v>770.22999999999593</v>
          </cell>
          <cell r="W325">
            <v>492.88799999999901</v>
          </cell>
          <cell r="X325">
            <v>119.26399999999558</v>
          </cell>
          <cell r="Y325">
            <v>25.415000000000873</v>
          </cell>
          <cell r="Z325">
            <v>571.91999999999825</v>
          </cell>
          <cell r="AA325">
            <v>288.4539999999979</v>
          </cell>
          <cell r="AB325">
            <v>837</v>
          </cell>
          <cell r="AC325">
            <v>722.37000000002445</v>
          </cell>
          <cell r="AD325">
            <v>69.03000000002794</v>
          </cell>
          <cell r="AE325">
            <v>5901.2500000002328</v>
          </cell>
          <cell r="AF325">
            <v>33.090000000025611</v>
          </cell>
          <cell r="AG325">
            <v>630.42999999999302</v>
          </cell>
          <cell r="AH325">
            <v>1024.8899999999994</v>
          </cell>
          <cell r="AI325">
            <v>854.41999999999825</v>
          </cell>
          <cell r="AJ325">
            <v>345.36999999999534</v>
          </cell>
          <cell r="AK325">
            <v>144.01000000000931</v>
          </cell>
          <cell r="AL325">
            <v>-162.75</v>
          </cell>
          <cell r="AM325">
            <v>690.27000000000407</v>
          </cell>
          <cell r="AN325">
            <v>415.19000000000233</v>
          </cell>
          <cell r="AO325">
            <v>1386.5</v>
          </cell>
          <cell r="AP325">
            <v>630.26000000000931</v>
          </cell>
          <cell r="AQ325">
            <v>-90.430000000022119</v>
          </cell>
          <cell r="AR325">
            <v>5936.6119999999646</v>
          </cell>
          <cell r="AS325">
            <v>413.43000000002212</v>
          </cell>
          <cell r="AT325">
            <v>1318.8299999999872</v>
          </cell>
          <cell r="AU325">
            <v>1181.1399999999994</v>
          </cell>
          <cell r="AV325">
            <v>799.72000000000116</v>
          </cell>
          <cell r="AW325">
            <v>348.95300000000134</v>
          </cell>
          <cell r="AX325">
            <v>114.25</v>
          </cell>
          <cell r="AY325">
            <v>-60.42500000000291</v>
          </cell>
          <cell r="AZ325">
            <v>839.51399999999558</v>
          </cell>
          <cell r="BA325">
            <v>328</v>
          </cell>
          <cell r="BB325">
            <v>1063.8799999999756</v>
          </cell>
          <cell r="BC325">
            <v>572.91000000000349</v>
          </cell>
          <cell r="BD325">
            <v>-983.58999999999651</v>
          </cell>
          <cell r="BE325">
            <v>4265.089999999851</v>
          </cell>
          <cell r="BF325">
            <v>546.56999999997788</v>
          </cell>
          <cell r="BG325">
            <v>652.13000000000466</v>
          </cell>
          <cell r="BH325">
            <v>490.58999999999651</v>
          </cell>
          <cell r="BI325">
            <v>235.8799999999901</v>
          </cell>
          <cell r="BJ325">
            <v>854.50400000000081</v>
          </cell>
          <cell r="BK325">
            <v>251.08499999999185</v>
          </cell>
          <cell r="BL325">
            <v>-117.33600000000297</v>
          </cell>
          <cell r="BM325">
            <v>780.94700000000012</v>
          </cell>
          <cell r="BN325">
            <v>324.90000000000873</v>
          </cell>
          <cell r="BO325">
            <v>377.07999999998719</v>
          </cell>
          <cell r="BP325">
            <v>744.16000000000349</v>
          </cell>
          <cell r="BQ325">
            <v>-875.42000000001281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43.955999999998312</v>
          </cell>
          <cell r="G326">
            <v>4.6999999998661224E-2</v>
          </cell>
          <cell r="H326">
            <v>104.21299999999974</v>
          </cell>
          <cell r="I326">
            <v>256.84499999999935</v>
          </cell>
          <cell r="J326">
            <v>0</v>
          </cell>
          <cell r="K326">
            <v>510</v>
          </cell>
          <cell r="L326">
            <v>935.88999999998487</v>
          </cell>
          <cell r="M326">
            <v>309.48099999999977</v>
          </cell>
          <cell r="N326">
            <v>338.00400000000081</v>
          </cell>
          <cell r="O326">
            <v>189.73700000000099</v>
          </cell>
          <cell r="P326">
            <v>-215.95600000000195</v>
          </cell>
          <cell r="Q326">
            <v>-9901.1999999999825</v>
          </cell>
          <cell r="R326">
            <v>-6800.2093999999342</v>
          </cell>
          <cell r="S326">
            <v>0</v>
          </cell>
          <cell r="T326">
            <v>12.421999999998661</v>
          </cell>
          <cell r="U326">
            <v>114.96799999999712</v>
          </cell>
          <cell r="V326">
            <v>334.81200000000172</v>
          </cell>
          <cell r="W326">
            <v>157.92059999999969</v>
          </cell>
          <cell r="X326">
            <v>149.94200000000274</v>
          </cell>
          <cell r="Y326">
            <v>2306.3299999999872</v>
          </cell>
          <cell r="Z326">
            <v>335.66899999999987</v>
          </cell>
          <cell r="AA326">
            <v>53.831999999998516</v>
          </cell>
          <cell r="AB326">
            <v>0</v>
          </cell>
          <cell r="AC326">
            <v>77.965000000000146</v>
          </cell>
          <cell r="AD326">
            <v>-10344.069999999978</v>
          </cell>
          <cell r="AE326">
            <v>-5815.1724000000395</v>
          </cell>
          <cell r="AF326">
            <v>35.73700000000099</v>
          </cell>
          <cell r="AG326">
            <v>45.016999999999825</v>
          </cell>
          <cell r="AH326">
            <v>203.25</v>
          </cell>
          <cell r="AI326">
            <v>270.5769999999975</v>
          </cell>
          <cell r="AJ326">
            <v>222.32560000000012</v>
          </cell>
          <cell r="AK326">
            <v>226.22200000000157</v>
          </cell>
          <cell r="AL326">
            <v>2886.4799999999814</v>
          </cell>
          <cell r="AM326">
            <v>44.565999999998894</v>
          </cell>
          <cell r="AN326">
            <v>135.27500000000146</v>
          </cell>
          <cell r="AO326">
            <v>162.86000000000058</v>
          </cell>
          <cell r="AP326">
            <v>21.567999999999302</v>
          </cell>
          <cell r="AQ326">
            <v>-10069.049999999988</v>
          </cell>
          <cell r="AR326">
            <v>4153.1667999998899</v>
          </cell>
          <cell r="AS326">
            <v>35.950999999997293</v>
          </cell>
          <cell r="AT326">
            <v>12.567999999999302</v>
          </cell>
          <cell r="AU326">
            <v>337.76500000000306</v>
          </cell>
          <cell r="AV326">
            <v>507.01200000000244</v>
          </cell>
          <cell r="AW326">
            <v>341.7778000000003</v>
          </cell>
          <cell r="AX326">
            <v>690.5</v>
          </cell>
          <cell r="AY326">
            <v>3234.1399999999849</v>
          </cell>
          <cell r="AZ326">
            <v>486.65599999999904</v>
          </cell>
          <cell r="BA326">
            <v>240.34000000000378</v>
          </cell>
          <cell r="BB326">
            <v>100.87999999999738</v>
          </cell>
          <cell r="BC326">
            <v>42.307000000000698</v>
          </cell>
          <cell r="BD326">
            <v>-1876.7299999999814</v>
          </cell>
          <cell r="BE326">
            <v>1731.3696000000928</v>
          </cell>
          <cell r="BF326">
            <v>67.69800000000032</v>
          </cell>
          <cell r="BG326">
            <v>29.572000000000116</v>
          </cell>
          <cell r="BH326">
            <v>248</v>
          </cell>
          <cell r="BI326">
            <v>206.49600000000282</v>
          </cell>
          <cell r="BJ326">
            <v>223.04759999999987</v>
          </cell>
          <cell r="BK326">
            <v>439.93400000000838</v>
          </cell>
          <cell r="BL326">
            <v>2722.2900000000081</v>
          </cell>
          <cell r="BM326">
            <v>348.26499999999942</v>
          </cell>
          <cell r="BN326">
            <v>460.70700000000215</v>
          </cell>
          <cell r="BO326">
            <v>210.90299999999843</v>
          </cell>
          <cell r="BP326">
            <v>182.66700000000128</v>
          </cell>
          <cell r="BQ326">
            <v>-3408.2099999999919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123.32700000000477</v>
          </cell>
          <cell r="G327">
            <v>257.01499999998487</v>
          </cell>
          <cell r="H327">
            <v>532.91300000000047</v>
          </cell>
          <cell r="I327">
            <v>250.29799999999523</v>
          </cell>
          <cell r="J327">
            <v>1006.0100000000093</v>
          </cell>
          <cell r="K327">
            <v>308.31100000000151</v>
          </cell>
          <cell r="L327">
            <v>-166.43000000000757</v>
          </cell>
          <cell r="M327">
            <v>1818.6200000000099</v>
          </cell>
          <cell r="N327">
            <v>939.66000000000349</v>
          </cell>
          <cell r="O327">
            <v>641.84999999999127</v>
          </cell>
          <cell r="P327">
            <v>404.07699999999022</v>
          </cell>
          <cell r="Q327">
            <v>60.254000000015367</v>
          </cell>
          <cell r="R327">
            <v>3775.435999999987</v>
          </cell>
          <cell r="S327">
            <v>201.24600000001374</v>
          </cell>
          <cell r="T327">
            <v>243.56900000000314</v>
          </cell>
          <cell r="U327">
            <v>237.5789999999979</v>
          </cell>
          <cell r="V327">
            <v>234.9120000000039</v>
          </cell>
          <cell r="W327">
            <v>986.8350000000064</v>
          </cell>
          <cell r="X327">
            <v>107.74499999999534</v>
          </cell>
          <cell r="Y327">
            <v>-181.86399999999412</v>
          </cell>
          <cell r="Z327">
            <v>886.87700000000768</v>
          </cell>
          <cell r="AA327">
            <v>456.7390000000014</v>
          </cell>
          <cell r="AB327">
            <v>363.78999999997905</v>
          </cell>
          <cell r="AC327">
            <v>168.75900000000547</v>
          </cell>
          <cell r="AD327">
            <v>69.24900000001071</v>
          </cell>
          <cell r="AE327">
            <v>4116.5339999999851</v>
          </cell>
          <cell r="AF327">
            <v>141.76399999999558</v>
          </cell>
          <cell r="AG327">
            <v>280.76499999999942</v>
          </cell>
          <cell r="AH327">
            <v>702.94199999999546</v>
          </cell>
          <cell r="AI327">
            <v>324.25700000000506</v>
          </cell>
          <cell r="AJ327">
            <v>119.4769999999844</v>
          </cell>
          <cell r="AK327">
            <v>215.0399999999936</v>
          </cell>
          <cell r="AL327">
            <v>-54.216999999996915</v>
          </cell>
          <cell r="AM327">
            <v>1381.0650000000023</v>
          </cell>
          <cell r="AN327">
            <v>324.17699999999604</v>
          </cell>
          <cell r="AO327">
            <v>475.51300000000629</v>
          </cell>
          <cell r="AP327">
            <v>180.99499999999534</v>
          </cell>
          <cell r="AQ327">
            <v>24.75600000002305</v>
          </cell>
          <cell r="AR327">
            <v>3839.7559999999357</v>
          </cell>
          <cell r="AS327">
            <v>49.032000000006519</v>
          </cell>
          <cell r="AT327">
            <v>220.16800000000512</v>
          </cell>
          <cell r="AU327">
            <v>332.30799999998999</v>
          </cell>
          <cell r="AV327">
            <v>614.4149999999936</v>
          </cell>
          <cell r="AW327">
            <v>337.67099999998754</v>
          </cell>
          <cell r="AX327">
            <v>443.01300000000629</v>
          </cell>
          <cell r="AY327">
            <v>-109.84500000000844</v>
          </cell>
          <cell r="AZ327">
            <v>1291.5089999999909</v>
          </cell>
          <cell r="BA327">
            <v>408.21100000001024</v>
          </cell>
          <cell r="BB327">
            <v>265.86699999999837</v>
          </cell>
          <cell r="BC327">
            <v>87.312999999994645</v>
          </cell>
          <cell r="BD327">
            <v>-99.905999999988126</v>
          </cell>
          <cell r="BE327">
            <v>4389.0259999998379</v>
          </cell>
          <cell r="BF327">
            <v>25.85899999999674</v>
          </cell>
          <cell r="BG327">
            <v>73.775000000023283</v>
          </cell>
          <cell r="BH327">
            <v>474.95299999999406</v>
          </cell>
          <cell r="BI327">
            <v>554.53899999999703</v>
          </cell>
          <cell r="BJ327">
            <v>480.67799999999988</v>
          </cell>
          <cell r="BK327">
            <v>297.80000000000291</v>
          </cell>
          <cell r="BL327">
            <v>53.843000000000757</v>
          </cell>
          <cell r="BM327">
            <v>924.33399999999529</v>
          </cell>
          <cell r="BN327">
            <v>864.5399999999936</v>
          </cell>
          <cell r="BO327">
            <v>554.18399999999383</v>
          </cell>
          <cell r="BP327">
            <v>277.2609999999986</v>
          </cell>
          <cell r="BQ327">
            <v>-192.74000000001979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0</v>
          </cell>
          <cell r="G328">
            <v>8.3999000000001161</v>
          </cell>
          <cell r="H328">
            <v>10.499900000000025</v>
          </cell>
          <cell r="I328">
            <v>10.499900000000025</v>
          </cell>
          <cell r="J328">
            <v>20.423399999999901</v>
          </cell>
          <cell r="K328">
            <v>0</v>
          </cell>
          <cell r="L328">
            <v>5.2436999999999898</v>
          </cell>
          <cell r="M328">
            <v>23.099699999999984</v>
          </cell>
          <cell r="N328">
            <v>8.3998999999998887</v>
          </cell>
          <cell r="O328">
            <v>8.9080999999998767</v>
          </cell>
          <cell r="P328">
            <v>-1.6585000000000036</v>
          </cell>
          <cell r="Q328">
            <v>0</v>
          </cell>
          <cell r="R328">
            <v>36.822300000001633</v>
          </cell>
          <cell r="S328">
            <v>0</v>
          </cell>
          <cell r="T328">
            <v>2.0999999999999091</v>
          </cell>
          <cell r="U328">
            <v>8.3999000000001161</v>
          </cell>
          <cell r="V328">
            <v>5.320299999999861</v>
          </cell>
          <cell r="W328">
            <v>4.1999000000000706</v>
          </cell>
          <cell r="X328">
            <v>0</v>
          </cell>
          <cell r="Y328">
            <v>-2.0999000000001615</v>
          </cell>
          <cell r="Z328">
            <v>12.602200000000039</v>
          </cell>
          <cell r="AA328">
            <v>4.1998999999998432</v>
          </cell>
          <cell r="AB328">
            <v>0</v>
          </cell>
          <cell r="AC328">
            <v>2.0999999999999091</v>
          </cell>
          <cell r="AD328">
            <v>0</v>
          </cell>
          <cell r="AE328">
            <v>49.594599999996717</v>
          </cell>
          <cell r="AF328">
            <v>0</v>
          </cell>
          <cell r="AG328">
            <v>2.0999999999999091</v>
          </cell>
          <cell r="AH328">
            <v>11.177799999999934</v>
          </cell>
          <cell r="AI328">
            <v>8.3999000000001161</v>
          </cell>
          <cell r="AJ328">
            <v>2.0999999999999091</v>
          </cell>
          <cell r="AK328">
            <v>2.0999999999999091</v>
          </cell>
          <cell r="AL328">
            <v>-2.0999999999999091</v>
          </cell>
          <cell r="AM328">
            <v>15.317100000000096</v>
          </cell>
          <cell r="AN328">
            <v>2.0998999999999342</v>
          </cell>
          <cell r="AO328">
            <v>2.0999999999999091</v>
          </cell>
          <cell r="AP328">
            <v>6.2998999999999796</v>
          </cell>
          <cell r="AQ328">
            <v>0</v>
          </cell>
          <cell r="AR328">
            <v>32.283950000000914</v>
          </cell>
          <cell r="AS328">
            <v>0</v>
          </cell>
          <cell r="AT328">
            <v>2.1000000000001364</v>
          </cell>
          <cell r="AU328">
            <v>6.2998999999999796</v>
          </cell>
          <cell r="AV328">
            <v>9.3420999999998457</v>
          </cell>
          <cell r="AW328">
            <v>6.2998999999999796</v>
          </cell>
          <cell r="AX328">
            <v>0</v>
          </cell>
          <cell r="AY328">
            <v>-10.499860000000012</v>
          </cell>
          <cell r="AZ328">
            <v>16.799810000000093</v>
          </cell>
          <cell r="BA328">
            <v>2.1000000000001364</v>
          </cell>
          <cell r="BB328">
            <v>0</v>
          </cell>
          <cell r="BC328">
            <v>0</v>
          </cell>
          <cell r="BD328">
            <v>-0.15789999999992688</v>
          </cell>
          <cell r="BE328">
            <v>51.374070000001666</v>
          </cell>
          <cell r="BF328">
            <v>0</v>
          </cell>
          <cell r="BG328">
            <v>4.1999000000000706</v>
          </cell>
          <cell r="BH328">
            <v>4.1998999999998432</v>
          </cell>
          <cell r="BI328">
            <v>10.479600000000119</v>
          </cell>
          <cell r="BJ328">
            <v>4.1999999999998181</v>
          </cell>
          <cell r="BK328">
            <v>4.2000000000000455</v>
          </cell>
          <cell r="BL328">
            <v>-6.2999300000000176</v>
          </cell>
          <cell r="BM328">
            <v>8.3999000000000024</v>
          </cell>
          <cell r="BN328">
            <v>9.394800000000032</v>
          </cell>
          <cell r="BO328">
            <v>12.599899999999934</v>
          </cell>
          <cell r="BP328">
            <v>2.0999999999999091</v>
          </cell>
          <cell r="BQ328">
            <v>-2.1000000000001364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218.18993999999998</v>
          </cell>
          <cell r="I331">
            <v>22.541253999999995</v>
          </cell>
          <cell r="J331">
            <v>0</v>
          </cell>
          <cell r="K331">
            <v>139.85792000000001</v>
          </cell>
          <cell r="L331">
            <v>441.73379999999997</v>
          </cell>
          <cell r="M331">
            <v>0</v>
          </cell>
          <cell r="N331">
            <v>0</v>
          </cell>
          <cell r="O331">
            <v>272.18845000000056</v>
          </cell>
          <cell r="P331">
            <v>0</v>
          </cell>
          <cell r="Q331">
            <v>0</v>
          </cell>
          <cell r="R331">
            <v>20385.33778000006</v>
          </cell>
          <cell r="S331">
            <v>976.10037999999986</v>
          </cell>
          <cell r="T331">
            <v>1962.5062969999981</v>
          </cell>
          <cell r="U331">
            <v>2364.9774200000029</v>
          </cell>
          <cell r="V331">
            <v>4349.3556000000026</v>
          </cell>
          <cell r="W331">
            <v>1231.5996999999998</v>
          </cell>
          <cell r="X331">
            <v>3412.8161</v>
          </cell>
          <cell r="Y331">
            <v>324.02580999999918</v>
          </cell>
          <cell r="Z331">
            <v>574.52773700000057</v>
          </cell>
          <cell r="AA331">
            <v>1795.2615999999998</v>
          </cell>
          <cell r="AB331">
            <v>2589.8906999999999</v>
          </cell>
          <cell r="AC331">
            <v>721.58014999999978</v>
          </cell>
          <cell r="AD331">
            <v>82.696285999999986</v>
          </cell>
          <cell r="AE331">
            <v>17690.053935000004</v>
          </cell>
          <cell r="AF331">
            <v>680.83417200000031</v>
          </cell>
          <cell r="AG331">
            <v>1429.4786230000009</v>
          </cell>
          <cell r="AH331">
            <v>1298.0662999999986</v>
          </cell>
          <cell r="AI331">
            <v>3927.2235400000027</v>
          </cell>
          <cell r="AJ331">
            <v>1243.7105000000001</v>
          </cell>
          <cell r="AK331">
            <v>2630.1218000000044</v>
          </cell>
          <cell r="AL331">
            <v>372.0080999999991</v>
          </cell>
          <cell r="AM331">
            <v>697.72620000000006</v>
          </cell>
          <cell r="AN331">
            <v>1575.3972000000003</v>
          </cell>
          <cell r="AO331">
            <v>2791.7766999999985</v>
          </cell>
          <cell r="AP331">
            <v>927.96495999999934</v>
          </cell>
          <cell r="AQ331">
            <v>115.74584000000004</v>
          </cell>
          <cell r="AR331">
            <v>16261.790773000001</v>
          </cell>
          <cell r="AS331">
            <v>512.98267399999986</v>
          </cell>
          <cell r="AT331">
            <v>1758.2148300000008</v>
          </cell>
          <cell r="AU331">
            <v>1378.7100200000023</v>
          </cell>
          <cell r="AV331">
            <v>2325.2368999999999</v>
          </cell>
          <cell r="AW331">
            <v>1480.0222000000003</v>
          </cell>
          <cell r="AX331">
            <v>2654.6455300000016</v>
          </cell>
          <cell r="AY331">
            <v>906.82339999999749</v>
          </cell>
          <cell r="AZ331">
            <v>347.03859999999986</v>
          </cell>
          <cell r="BA331">
            <v>1522.2978999999996</v>
          </cell>
          <cell r="BB331">
            <v>2677.5443900000027</v>
          </cell>
          <cell r="BC331">
            <v>793.07285899999988</v>
          </cell>
          <cell r="BD331">
            <v>-94.798529999999801</v>
          </cell>
          <cell r="BE331">
            <v>14225.028605000014</v>
          </cell>
          <cell r="BF331">
            <v>843.6783800000012</v>
          </cell>
          <cell r="BG331">
            <v>1660.6147550000005</v>
          </cell>
          <cell r="BH331">
            <v>2595.9854099999975</v>
          </cell>
          <cell r="BI331">
            <v>3205.4766999999993</v>
          </cell>
          <cell r="BJ331">
            <v>721.47820000000047</v>
          </cell>
          <cell r="BK331">
            <v>2862.3933000000034</v>
          </cell>
          <cell r="BL331">
            <v>240.41039999999998</v>
          </cell>
          <cell r="BM331">
            <v>295.56056999999998</v>
          </cell>
          <cell r="BN331">
            <v>252.92019000000005</v>
          </cell>
          <cell r="BO331">
            <v>1332.9843000000001</v>
          </cell>
          <cell r="BP331">
            <v>213.52639999999974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976.15600000001723</v>
          </cell>
          <cell r="G332">
            <v>1505.7208999999566</v>
          </cell>
          <cell r="H332">
            <v>2310.1908399999957</v>
          </cell>
          <cell r="I332">
            <v>1800.6651539999875</v>
          </cell>
          <cell r="J332">
            <v>2474.3804000000091</v>
          </cell>
          <cell r="K332">
            <v>1206.1399200000451</v>
          </cell>
          <cell r="L332">
            <v>1101.2474999998813</v>
          </cell>
          <cell r="M332">
            <v>3322.85070000001</v>
          </cell>
          <cell r="N332">
            <v>2149.6399000000674</v>
          </cell>
          <cell r="O332">
            <v>2681.4735499999952</v>
          </cell>
          <cell r="P332">
            <v>91.112499999930151</v>
          </cell>
          <cell r="Q332">
            <v>-9547.0860000000102</v>
          </cell>
          <cell r="R332">
            <v>26432.126679999754</v>
          </cell>
          <cell r="S332">
            <v>1567.8763800000306</v>
          </cell>
          <cell r="T332">
            <v>3097.3512969999574</v>
          </cell>
          <cell r="U332">
            <v>4037.2613199999614</v>
          </cell>
          <cell r="V332">
            <v>6050.9539000000514</v>
          </cell>
          <cell r="W332">
            <v>4151.9542000000074</v>
          </cell>
          <cell r="X332">
            <v>3928.626099999994</v>
          </cell>
          <cell r="Y332">
            <v>2529.7419099999825</v>
          </cell>
          <cell r="Z332">
            <v>2486.6599369999894</v>
          </cell>
          <cell r="AA332">
            <v>2945.5884999999544</v>
          </cell>
          <cell r="AB332">
            <v>3853.0407000000705</v>
          </cell>
          <cell r="AC332">
            <v>1801.1141499999794</v>
          </cell>
          <cell r="AD332">
            <v>-10018.041713999934</v>
          </cell>
          <cell r="AE332">
            <v>25216.002134999726</v>
          </cell>
          <cell r="AF332">
            <v>967.66017200011993</v>
          </cell>
          <cell r="AG332">
            <v>2434.3656229999615</v>
          </cell>
          <cell r="AH332">
            <v>3733.3811000000278</v>
          </cell>
          <cell r="AI332">
            <v>6089.6554400000314</v>
          </cell>
          <cell r="AJ332">
            <v>2913.7570999999589</v>
          </cell>
          <cell r="AK332">
            <v>3263.4938000000548</v>
          </cell>
          <cell r="AL332">
            <v>3042.4530999999843</v>
          </cell>
          <cell r="AM332">
            <v>3193.6483000000007</v>
          </cell>
          <cell r="AN332">
            <v>2789.2931000001263</v>
          </cell>
          <cell r="AO332">
            <v>4899.4246999999741</v>
          </cell>
          <cell r="AP332">
            <v>1831.9078599999775</v>
          </cell>
          <cell r="AQ332">
            <v>-9943.0381599999964</v>
          </cell>
          <cell r="AR332">
            <v>33674.717522999737</v>
          </cell>
          <cell r="AS332">
            <v>1017.825674000138</v>
          </cell>
          <cell r="AT332">
            <v>3376.6838299999945</v>
          </cell>
          <cell r="AU332">
            <v>3760.2889199999918</v>
          </cell>
          <cell r="AV332">
            <v>4610.7409999999509</v>
          </cell>
          <cell r="AW332">
            <v>3762.8169000000053</v>
          </cell>
          <cell r="AX332">
            <v>4149.2285299999639</v>
          </cell>
          <cell r="AY332">
            <v>4110.5695399999968</v>
          </cell>
          <cell r="AZ332">
            <v>3505.7204099999799</v>
          </cell>
          <cell r="BA332">
            <v>3129.702900000033</v>
          </cell>
          <cell r="BB332">
            <v>4199.0493899999419</v>
          </cell>
          <cell r="BC332">
            <v>1610.2628589999513</v>
          </cell>
          <cell r="BD332">
            <v>-3558.1724300000351</v>
          </cell>
          <cell r="BE332">
            <v>28796.737275000196</v>
          </cell>
          <cell r="BF332">
            <v>1531.7803800000111</v>
          </cell>
          <cell r="BG332">
            <v>2786.0616549999686</v>
          </cell>
          <cell r="BH332">
            <v>4339.1693099999684</v>
          </cell>
          <cell r="BI332">
            <v>4686.9862999999896</v>
          </cell>
          <cell r="BJ332">
            <v>3245.6428000000014</v>
          </cell>
          <cell r="BK332">
            <v>4117.3323000000091</v>
          </cell>
          <cell r="BL332">
            <v>2960.2774699999718</v>
          </cell>
          <cell r="BM332">
            <v>2707.756469999993</v>
          </cell>
          <cell r="BN332">
            <v>2898.8139900000533</v>
          </cell>
          <cell r="BO332">
            <v>2723.2121999999508</v>
          </cell>
          <cell r="BP332">
            <v>1603.3943999999901</v>
          </cell>
          <cell r="BQ332">
            <v>-4803.6900000000605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4">
          <cell r="F334">
            <v>976.15600000001723</v>
          </cell>
          <cell r="G334">
            <v>1505.7208999999566</v>
          </cell>
          <cell r="H334">
            <v>2310.1908399999957</v>
          </cell>
          <cell r="I334">
            <v>1800.6651539999875</v>
          </cell>
          <cell r="J334">
            <v>2474.3804000000091</v>
          </cell>
          <cell r="K334">
            <v>1206.1399200000451</v>
          </cell>
          <cell r="L334">
            <v>1101.2474999998813</v>
          </cell>
          <cell r="M334">
            <v>3322.85070000001</v>
          </cell>
          <cell r="N334">
            <v>2149.6399000000674</v>
          </cell>
          <cell r="O334">
            <v>2681.4735499999952</v>
          </cell>
          <cell r="P334">
            <v>91.112499999930151</v>
          </cell>
          <cell r="Q334">
            <v>-9547.0860000000102</v>
          </cell>
          <cell r="R334">
            <v>26432.126679999754</v>
          </cell>
          <cell r="S334">
            <v>1567.8763800000306</v>
          </cell>
          <cell r="T334">
            <v>3097.3512969999574</v>
          </cell>
          <cell r="U334">
            <v>4037.2613199999614</v>
          </cell>
          <cell r="V334">
            <v>6050.9539000000514</v>
          </cell>
          <cell r="W334">
            <v>4151.9542000000074</v>
          </cell>
          <cell r="X334">
            <v>3928.626099999994</v>
          </cell>
          <cell r="Y334">
            <v>2529.7419099999825</v>
          </cell>
          <cell r="Z334">
            <v>2486.6599369999894</v>
          </cell>
          <cell r="AA334">
            <v>2945.5884999999544</v>
          </cell>
          <cell r="AB334">
            <v>3853.0407000000705</v>
          </cell>
          <cell r="AC334">
            <v>1801.1141499999794</v>
          </cell>
          <cell r="AD334">
            <v>-10018.041713999934</v>
          </cell>
          <cell r="AE334">
            <v>25216.002135000192</v>
          </cell>
          <cell r="AF334">
            <v>967.66017200011993</v>
          </cell>
          <cell r="AG334">
            <v>2434.3656229999615</v>
          </cell>
          <cell r="AH334">
            <v>3733.3811000000278</v>
          </cell>
          <cell r="AI334">
            <v>6089.6554400000314</v>
          </cell>
          <cell r="AJ334">
            <v>2913.7570999999589</v>
          </cell>
          <cell r="AK334">
            <v>3263.4938000000548</v>
          </cell>
          <cell r="AL334">
            <v>3042.4530999999843</v>
          </cell>
          <cell r="AM334">
            <v>3193.6483000000007</v>
          </cell>
          <cell r="AN334">
            <v>2789.2931000001263</v>
          </cell>
          <cell r="AO334">
            <v>4899.4246999999741</v>
          </cell>
          <cell r="AP334">
            <v>1831.9078599999775</v>
          </cell>
          <cell r="AQ334">
            <v>-9943.0381599999964</v>
          </cell>
          <cell r="AR334">
            <v>33674.717522999737</v>
          </cell>
          <cell r="AS334">
            <v>1017.825674000138</v>
          </cell>
          <cell r="AT334">
            <v>3376.6838299999945</v>
          </cell>
          <cell r="AU334">
            <v>3760.2889199999918</v>
          </cell>
          <cell r="AV334">
            <v>4610.7409999999509</v>
          </cell>
          <cell r="AW334">
            <v>3762.8169000000053</v>
          </cell>
          <cell r="AX334">
            <v>4149.2285299999639</v>
          </cell>
          <cell r="AY334">
            <v>4110.5695399999968</v>
          </cell>
          <cell r="AZ334">
            <v>3505.7204099999799</v>
          </cell>
          <cell r="BA334">
            <v>3129.702900000033</v>
          </cell>
          <cell r="BB334">
            <v>4199.0493899999419</v>
          </cell>
          <cell r="BC334">
            <v>1610.2628589999513</v>
          </cell>
          <cell r="BD334">
            <v>-3558.1724300000351</v>
          </cell>
          <cell r="BE334">
            <v>28796.737274999265</v>
          </cell>
          <cell r="BF334">
            <v>1531.7803800000111</v>
          </cell>
          <cell r="BG334">
            <v>2786.0616549999686</v>
          </cell>
          <cell r="BH334">
            <v>4339.1693099999684</v>
          </cell>
          <cell r="BI334">
            <v>4686.9862999999896</v>
          </cell>
          <cell r="BJ334">
            <v>3245.6428000000014</v>
          </cell>
          <cell r="BK334">
            <v>4117.3323000000091</v>
          </cell>
          <cell r="BL334">
            <v>2960.2774699999718</v>
          </cell>
          <cell r="BM334">
            <v>2707.756469999993</v>
          </cell>
          <cell r="BN334">
            <v>2898.8139900000533</v>
          </cell>
          <cell r="BO334">
            <v>2723.2121999999508</v>
          </cell>
          <cell r="BP334">
            <v>1603.3943999999901</v>
          </cell>
          <cell r="BQ334">
            <v>-4803.6900000000605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 t="str">
            <v>=</v>
          </cell>
          <cell r="G335" t="str">
            <v>=</v>
          </cell>
          <cell r="H335" t="str">
            <v>=</v>
          </cell>
          <cell r="I335" t="str">
            <v>=</v>
          </cell>
          <cell r="J335" t="str">
            <v>=</v>
          </cell>
          <cell r="K335" t="str">
            <v>=</v>
          </cell>
          <cell r="L335" t="str">
            <v>=</v>
          </cell>
          <cell r="M335" t="str">
            <v>=</v>
          </cell>
          <cell r="N335" t="str">
            <v>=</v>
          </cell>
          <cell r="O335" t="str">
            <v>=</v>
          </cell>
          <cell r="P335" t="str">
            <v>=</v>
          </cell>
          <cell r="Q335" t="str">
            <v>=</v>
          </cell>
          <cell r="R335" t="str">
            <v>=</v>
          </cell>
          <cell r="S335" t="str">
            <v>=</v>
          </cell>
          <cell r="T335" t="str">
            <v>=</v>
          </cell>
          <cell r="U335" t="str">
            <v>=</v>
          </cell>
          <cell r="V335" t="str">
            <v>=</v>
          </cell>
          <cell r="W335" t="str">
            <v>=</v>
          </cell>
          <cell r="X335" t="str">
            <v>=</v>
          </cell>
          <cell r="Y335" t="str">
            <v>=</v>
          </cell>
          <cell r="Z335" t="str">
            <v>=</v>
          </cell>
          <cell r="AA335" t="str">
            <v>=</v>
          </cell>
          <cell r="AB335" t="str">
            <v>=</v>
          </cell>
          <cell r="AC335" t="str">
            <v>=</v>
          </cell>
          <cell r="AD335" t="str">
            <v>=</v>
          </cell>
          <cell r="AE335" t="str">
            <v>=</v>
          </cell>
          <cell r="AF335" t="str">
            <v>=</v>
          </cell>
          <cell r="AG335" t="str">
            <v>=</v>
          </cell>
          <cell r="AH335" t="str">
            <v>=</v>
          </cell>
          <cell r="AI335" t="str">
            <v>=</v>
          </cell>
          <cell r="AJ335" t="str">
            <v>=</v>
          </cell>
          <cell r="AK335" t="str">
            <v>=</v>
          </cell>
          <cell r="AL335" t="str">
            <v>=</v>
          </cell>
          <cell r="AM335" t="str">
            <v>=</v>
          </cell>
          <cell r="AN335" t="str">
            <v>=</v>
          </cell>
          <cell r="AO335" t="str">
            <v>=</v>
          </cell>
          <cell r="AP335" t="str">
            <v>=</v>
          </cell>
          <cell r="AQ335" t="str">
            <v>=</v>
          </cell>
          <cell r="AR335" t="str">
            <v>=</v>
          </cell>
          <cell r="AS335" t="str">
            <v>=</v>
          </cell>
          <cell r="AT335" t="str">
            <v>=</v>
          </cell>
          <cell r="AU335" t="str">
            <v>=</v>
          </cell>
          <cell r="AV335" t="str">
            <v>=</v>
          </cell>
          <cell r="AW335" t="str">
            <v>=</v>
          </cell>
          <cell r="AX335" t="str">
            <v>=</v>
          </cell>
          <cell r="AY335" t="str">
            <v>=</v>
          </cell>
          <cell r="AZ335" t="str">
            <v>=</v>
          </cell>
          <cell r="BA335" t="str">
            <v>=</v>
          </cell>
          <cell r="BB335" t="str">
            <v>=</v>
          </cell>
          <cell r="BC335" t="str">
            <v>=</v>
          </cell>
          <cell r="BD335" t="str">
            <v>=</v>
          </cell>
          <cell r="BE335" t="str">
            <v>=</v>
          </cell>
          <cell r="BF335" t="str">
            <v>=</v>
          </cell>
          <cell r="BG335" t="str">
            <v>=</v>
          </cell>
          <cell r="BH335" t="str">
            <v>=</v>
          </cell>
          <cell r="BI335" t="str">
            <v>=</v>
          </cell>
          <cell r="BJ335" t="str">
            <v>=</v>
          </cell>
          <cell r="BK335" t="str">
            <v>=</v>
          </cell>
          <cell r="BL335" t="str">
            <v>=</v>
          </cell>
          <cell r="BM335" t="str">
            <v>=</v>
          </cell>
          <cell r="BN335" t="str">
            <v>=</v>
          </cell>
          <cell r="BO335" t="str">
            <v>=</v>
          </cell>
          <cell r="BP335" t="str">
            <v>=</v>
          </cell>
          <cell r="BQ335" t="str">
            <v>=</v>
          </cell>
          <cell r="BR335" t="str">
            <v>=</v>
          </cell>
          <cell r="BS335" t="str">
            <v>=</v>
          </cell>
          <cell r="BT335" t="str">
            <v>=</v>
          </cell>
          <cell r="BU335" t="str">
            <v>=</v>
          </cell>
          <cell r="BV335" t="str">
            <v>=</v>
          </cell>
          <cell r="BW335" t="str">
            <v>=</v>
          </cell>
          <cell r="BX335" t="str">
            <v>=</v>
          </cell>
          <cell r="BY335" t="str">
            <v>=</v>
          </cell>
          <cell r="BZ335" t="str">
            <v>=</v>
          </cell>
          <cell r="CA335" t="str">
            <v>=</v>
          </cell>
          <cell r="CB335" t="str">
            <v>=</v>
          </cell>
          <cell r="CC335" t="str">
            <v>=</v>
          </cell>
          <cell r="CD335" t="str">
            <v>=</v>
          </cell>
          <cell r="CE335" t="str">
            <v>=</v>
          </cell>
          <cell r="CF335" t="str">
            <v>=</v>
          </cell>
          <cell r="CG335" t="str">
            <v>=</v>
          </cell>
          <cell r="CH335" t="str">
            <v>=</v>
          </cell>
          <cell r="CI335" t="str">
            <v>=</v>
          </cell>
          <cell r="CJ335" t="str">
            <v>=</v>
          </cell>
          <cell r="CK335" t="str">
            <v>=</v>
          </cell>
          <cell r="CL335" t="str">
            <v>=</v>
          </cell>
          <cell r="CM335" t="str">
            <v>=</v>
          </cell>
          <cell r="CN335" t="str">
            <v>=</v>
          </cell>
          <cell r="CO335" t="str">
            <v>=</v>
          </cell>
          <cell r="CP335" t="str">
            <v>=</v>
          </cell>
          <cell r="CQ335" t="str">
            <v>=</v>
          </cell>
          <cell r="CR335" t="str">
            <v>=</v>
          </cell>
          <cell r="CS335" t="str">
            <v>=</v>
          </cell>
          <cell r="CT335" t="str">
            <v>=</v>
          </cell>
          <cell r="CU335" t="str">
            <v>=</v>
          </cell>
          <cell r="CV335" t="str">
            <v>=</v>
          </cell>
          <cell r="CW335" t="str">
            <v>=</v>
          </cell>
          <cell r="CX335" t="str">
            <v>=</v>
          </cell>
          <cell r="CY335" t="str">
            <v>=</v>
          </cell>
          <cell r="CZ335" t="str">
            <v>=</v>
          </cell>
          <cell r="DA335" t="str">
            <v>=</v>
          </cell>
          <cell r="DB335" t="str">
            <v>=</v>
          </cell>
          <cell r="DC335" t="str">
            <v>=</v>
          </cell>
          <cell r="DD335" t="str">
            <v>=</v>
          </cell>
          <cell r="DE335" t="str">
            <v>=</v>
          </cell>
          <cell r="DF335" t="str">
            <v>=</v>
          </cell>
          <cell r="DG335" t="str">
            <v>=</v>
          </cell>
          <cell r="DH335" t="str">
            <v>=</v>
          </cell>
          <cell r="DI335" t="str">
            <v>=</v>
          </cell>
          <cell r="DJ335" t="str">
            <v>=</v>
          </cell>
          <cell r="DK335" t="str">
            <v>=</v>
          </cell>
          <cell r="DL335" t="str">
            <v>=</v>
          </cell>
          <cell r="DM335" t="str">
            <v>=</v>
          </cell>
          <cell r="DN335" t="str">
            <v>=</v>
          </cell>
          <cell r="DO335" t="str">
            <v>=</v>
          </cell>
          <cell r="DP335" t="str">
            <v>=</v>
          </cell>
          <cell r="DQ335" t="str">
            <v>=</v>
          </cell>
          <cell r="DR335" t="str">
            <v>=</v>
          </cell>
          <cell r="DS335" t="str">
            <v>=</v>
          </cell>
          <cell r="DT335" t="str">
            <v>=</v>
          </cell>
          <cell r="DU335" t="str">
            <v>=</v>
          </cell>
          <cell r="DV335" t="str">
            <v>=</v>
          </cell>
          <cell r="DW335" t="str">
            <v>=</v>
          </cell>
          <cell r="DX335" t="str">
            <v>=</v>
          </cell>
          <cell r="DY335" t="str">
            <v>=</v>
          </cell>
          <cell r="DZ335" t="str">
            <v>=</v>
          </cell>
          <cell r="EA335" t="str">
            <v>=</v>
          </cell>
          <cell r="EB335" t="str">
            <v>=</v>
          </cell>
          <cell r="EC335" t="str">
            <v>=</v>
          </cell>
          <cell r="ED335" t="str">
            <v>=</v>
          </cell>
        </row>
        <row r="336">
          <cell r="F336">
            <v>976.15600000042468</v>
          </cell>
          <cell r="G336">
            <v>1505.720900000073</v>
          </cell>
          <cell r="H336">
            <v>2310.1908400002867</v>
          </cell>
          <cell r="I336">
            <v>1800.6651540007442</v>
          </cell>
          <cell r="J336">
            <v>2474.3804000001401</v>
          </cell>
          <cell r="K336">
            <v>1206.1399199999869</v>
          </cell>
          <cell r="L336">
            <v>1101.2475000005215</v>
          </cell>
          <cell r="M336">
            <v>3322.850700000301</v>
          </cell>
          <cell r="N336">
            <v>2149.6398999998346</v>
          </cell>
          <cell r="O336">
            <v>2681.473550000228</v>
          </cell>
          <cell r="P336">
            <v>91.112499999813735</v>
          </cell>
          <cell r="Q336">
            <v>-9547.0860000001267</v>
          </cell>
          <cell r="R336">
            <v>26432.126680001616</v>
          </cell>
          <cell r="S336">
            <v>1567.8763800002635</v>
          </cell>
          <cell r="T336">
            <v>3097.3512970004231</v>
          </cell>
          <cell r="U336">
            <v>4037.2613200005144</v>
          </cell>
          <cell r="V336">
            <v>6050.9539000000805</v>
          </cell>
          <cell r="W336">
            <v>4151.9542000005022</v>
          </cell>
          <cell r="X336">
            <v>3928.626099999994</v>
          </cell>
          <cell r="Y336">
            <v>2529.7419099994004</v>
          </cell>
          <cell r="Z336">
            <v>2486.6599370008335</v>
          </cell>
          <cell r="AA336">
            <v>2945.5885000005364</v>
          </cell>
          <cell r="AB336">
            <v>3853.0407000007108</v>
          </cell>
          <cell r="AC336">
            <v>1801.1141499998048</v>
          </cell>
          <cell r="AD336">
            <v>-10018.041713999584</v>
          </cell>
          <cell r="AE336">
            <v>25216.002135016024</v>
          </cell>
          <cell r="AF336">
            <v>967.66017200052738</v>
          </cell>
          <cell r="AG336">
            <v>2434.3656230000779</v>
          </cell>
          <cell r="AH336">
            <v>3733.3810999998823</v>
          </cell>
          <cell r="AI336">
            <v>6089.6554399998859</v>
          </cell>
          <cell r="AJ336">
            <v>2913.7571000000462</v>
          </cell>
          <cell r="AK336">
            <v>3263.4938000002876</v>
          </cell>
          <cell r="AL336">
            <v>3042.4530999995768</v>
          </cell>
          <cell r="AM336">
            <v>3193.6482999995351</v>
          </cell>
          <cell r="AN336">
            <v>2789.2931000003591</v>
          </cell>
          <cell r="AO336">
            <v>4899.424699999392</v>
          </cell>
          <cell r="AP336">
            <v>1831.9078599996865</v>
          </cell>
          <cell r="AQ336">
            <v>-9943.0381599999964</v>
          </cell>
          <cell r="AR336">
            <v>33674.717523001134</v>
          </cell>
          <cell r="AS336">
            <v>1017.8256740001962</v>
          </cell>
          <cell r="AT336">
            <v>3376.6838299995288</v>
          </cell>
          <cell r="AU336">
            <v>3760.2889200001955</v>
          </cell>
          <cell r="AV336">
            <v>4610.7409999994561</v>
          </cell>
          <cell r="AW336">
            <v>3762.8168999999762</v>
          </cell>
          <cell r="AX336">
            <v>4149.2285299999639</v>
          </cell>
          <cell r="AY336">
            <v>4110.5695400005206</v>
          </cell>
          <cell r="AZ336">
            <v>3505.7204099996015</v>
          </cell>
          <cell r="BA336">
            <v>3129.7028999999166</v>
          </cell>
          <cell r="BB336">
            <v>4199.0493899993598</v>
          </cell>
          <cell r="BC336">
            <v>1610.2628589998931</v>
          </cell>
          <cell r="BD336">
            <v>-3558.1724299993366</v>
          </cell>
          <cell r="BE336">
            <v>28796.737274996936</v>
          </cell>
          <cell r="BF336">
            <v>1531.780379999429</v>
          </cell>
          <cell r="BG336">
            <v>2786.0616549998522</v>
          </cell>
          <cell r="BH336">
            <v>4339.1693099997938</v>
          </cell>
          <cell r="BI336">
            <v>4686.9862999999896</v>
          </cell>
          <cell r="BJ336">
            <v>3245.6427999995649</v>
          </cell>
          <cell r="BK336">
            <v>4117.3322999998927</v>
          </cell>
          <cell r="BL336">
            <v>2960.2774700000882</v>
          </cell>
          <cell r="BM336">
            <v>2707.7564700003713</v>
          </cell>
          <cell r="BN336">
            <v>2898.8139900006354</v>
          </cell>
          <cell r="BO336">
            <v>2723.2121999999508</v>
          </cell>
          <cell r="BP336">
            <v>1603.3943999996409</v>
          </cell>
          <cell r="BQ336">
            <v>-4803.6899999994785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 t="str">
            <v>=</v>
          </cell>
          <cell r="G337" t="str">
            <v>=</v>
          </cell>
          <cell r="H337" t="str">
            <v>=</v>
          </cell>
          <cell r="I337" t="str">
            <v>=</v>
          </cell>
          <cell r="J337" t="str">
            <v>=</v>
          </cell>
          <cell r="K337" t="str">
            <v>=</v>
          </cell>
          <cell r="L337" t="str">
            <v>=</v>
          </cell>
          <cell r="M337" t="str">
            <v>=</v>
          </cell>
          <cell r="N337" t="str">
            <v>=</v>
          </cell>
          <cell r="O337" t="str">
            <v>=</v>
          </cell>
          <cell r="P337" t="str">
            <v>=</v>
          </cell>
          <cell r="Q337" t="str">
            <v>=</v>
          </cell>
          <cell r="R337" t="str">
            <v>=</v>
          </cell>
          <cell r="S337" t="str">
            <v>=</v>
          </cell>
          <cell r="T337" t="str">
            <v>=</v>
          </cell>
          <cell r="U337" t="str">
            <v>=</v>
          </cell>
          <cell r="V337" t="str">
            <v>=</v>
          </cell>
          <cell r="W337" t="str">
            <v>=</v>
          </cell>
          <cell r="X337" t="str">
            <v>=</v>
          </cell>
          <cell r="Y337" t="str">
            <v>=</v>
          </cell>
          <cell r="Z337" t="str">
            <v>=</v>
          </cell>
          <cell r="AA337" t="str">
            <v>=</v>
          </cell>
          <cell r="AB337" t="str">
            <v>=</v>
          </cell>
          <cell r="AC337" t="str">
            <v>=</v>
          </cell>
          <cell r="AD337" t="str">
            <v>=</v>
          </cell>
          <cell r="AE337" t="str">
            <v>=</v>
          </cell>
          <cell r="AF337" t="str">
            <v>=</v>
          </cell>
          <cell r="AG337" t="str">
            <v>=</v>
          </cell>
          <cell r="AH337" t="str">
            <v>=</v>
          </cell>
          <cell r="AI337" t="str">
            <v>=</v>
          </cell>
          <cell r="AJ337" t="str">
            <v>=</v>
          </cell>
          <cell r="AK337" t="str">
            <v>=</v>
          </cell>
          <cell r="AL337" t="str">
            <v>=</v>
          </cell>
          <cell r="AM337" t="str">
            <v>=</v>
          </cell>
          <cell r="AN337" t="str">
            <v>=</v>
          </cell>
          <cell r="AO337" t="str">
            <v>=</v>
          </cell>
          <cell r="AP337" t="str">
            <v>=</v>
          </cell>
          <cell r="AQ337" t="str">
            <v>=</v>
          </cell>
          <cell r="AR337" t="str">
            <v>=</v>
          </cell>
          <cell r="AS337" t="str">
            <v>=</v>
          </cell>
          <cell r="AT337" t="str">
            <v>=</v>
          </cell>
          <cell r="AU337" t="str">
            <v>=</v>
          </cell>
          <cell r="AV337" t="str">
            <v>=</v>
          </cell>
          <cell r="AW337" t="str">
            <v>=</v>
          </cell>
          <cell r="AX337" t="str">
            <v>=</v>
          </cell>
          <cell r="AY337" t="str">
            <v>=</v>
          </cell>
          <cell r="AZ337" t="str">
            <v>=</v>
          </cell>
          <cell r="BA337" t="str">
            <v>=</v>
          </cell>
          <cell r="BB337" t="str">
            <v>=</v>
          </cell>
          <cell r="BC337" t="str">
            <v>=</v>
          </cell>
          <cell r="BD337" t="str">
            <v>=</v>
          </cell>
          <cell r="BE337" t="str">
            <v>=</v>
          </cell>
          <cell r="BF337" t="str">
            <v>=</v>
          </cell>
          <cell r="BG337" t="str">
            <v>=</v>
          </cell>
          <cell r="BH337" t="str">
            <v>=</v>
          </cell>
          <cell r="BI337" t="str">
            <v>=</v>
          </cell>
          <cell r="BJ337" t="str">
            <v>=</v>
          </cell>
          <cell r="BK337" t="str">
            <v>=</v>
          </cell>
          <cell r="BL337" t="str">
            <v>=</v>
          </cell>
          <cell r="BM337" t="str">
            <v>=</v>
          </cell>
          <cell r="BN337" t="str">
            <v>=</v>
          </cell>
          <cell r="BO337" t="str">
            <v>=</v>
          </cell>
          <cell r="BP337" t="str">
            <v>=</v>
          </cell>
          <cell r="BQ337" t="str">
            <v>=</v>
          </cell>
          <cell r="BR337" t="str">
            <v>=</v>
          </cell>
          <cell r="BS337" t="str">
            <v>=</v>
          </cell>
          <cell r="BT337" t="str">
            <v>=</v>
          </cell>
          <cell r="BU337" t="str">
            <v>=</v>
          </cell>
          <cell r="BV337" t="str">
            <v>=</v>
          </cell>
          <cell r="BW337" t="str">
            <v>=</v>
          </cell>
          <cell r="BX337" t="str">
            <v>=</v>
          </cell>
          <cell r="BY337" t="str">
            <v>=</v>
          </cell>
          <cell r="BZ337" t="str">
            <v>=</v>
          </cell>
          <cell r="CA337" t="str">
            <v>=</v>
          </cell>
          <cell r="CB337" t="str">
            <v>=</v>
          </cell>
          <cell r="CC337" t="str">
            <v>=</v>
          </cell>
          <cell r="CD337" t="str">
            <v>=</v>
          </cell>
          <cell r="CE337" t="str">
            <v>=</v>
          </cell>
          <cell r="CF337" t="str">
            <v>=</v>
          </cell>
          <cell r="CG337" t="str">
            <v>=</v>
          </cell>
          <cell r="CH337" t="str">
            <v>=</v>
          </cell>
          <cell r="CI337" t="str">
            <v>=</v>
          </cell>
          <cell r="CJ337" t="str">
            <v>=</v>
          </cell>
          <cell r="CK337" t="str">
            <v>=</v>
          </cell>
          <cell r="CL337" t="str">
            <v>=</v>
          </cell>
          <cell r="CM337" t="str">
            <v>=</v>
          </cell>
          <cell r="CN337" t="str">
            <v>=</v>
          </cell>
          <cell r="CO337" t="str">
            <v>=</v>
          </cell>
          <cell r="CP337" t="str">
            <v>=</v>
          </cell>
          <cell r="CQ337" t="str">
            <v>=</v>
          </cell>
          <cell r="CR337" t="str">
            <v>=</v>
          </cell>
          <cell r="CS337" t="str">
            <v>=</v>
          </cell>
          <cell r="CT337" t="str">
            <v>=</v>
          </cell>
          <cell r="CU337" t="str">
            <v>=</v>
          </cell>
          <cell r="CV337" t="str">
            <v>=</v>
          </cell>
          <cell r="CW337" t="str">
            <v>=</v>
          </cell>
          <cell r="CX337" t="str">
            <v>=</v>
          </cell>
          <cell r="CY337" t="str">
            <v>=</v>
          </cell>
          <cell r="CZ337" t="str">
            <v>=</v>
          </cell>
          <cell r="DA337" t="str">
            <v>=</v>
          </cell>
          <cell r="DB337" t="str">
            <v>=</v>
          </cell>
          <cell r="DC337" t="str">
            <v>=</v>
          </cell>
          <cell r="DD337" t="str">
            <v>=</v>
          </cell>
          <cell r="DE337" t="str">
            <v>=</v>
          </cell>
          <cell r="DF337" t="str">
            <v>=</v>
          </cell>
          <cell r="DG337" t="str">
            <v>=</v>
          </cell>
          <cell r="DH337" t="str">
            <v>=</v>
          </cell>
          <cell r="DI337" t="str">
            <v>=</v>
          </cell>
          <cell r="DJ337" t="str">
            <v>=</v>
          </cell>
          <cell r="DK337" t="str">
            <v>=</v>
          </cell>
          <cell r="DL337" t="str">
            <v>=</v>
          </cell>
          <cell r="DM337" t="str">
            <v>=</v>
          </cell>
          <cell r="DN337" t="str">
            <v>=</v>
          </cell>
          <cell r="DO337" t="str">
            <v>=</v>
          </cell>
          <cell r="DP337" t="str">
            <v>=</v>
          </cell>
          <cell r="DQ337" t="str">
            <v>=</v>
          </cell>
          <cell r="DR337" t="str">
            <v>=</v>
          </cell>
          <cell r="DS337" t="str">
            <v>=</v>
          </cell>
          <cell r="DT337" t="str">
            <v>=</v>
          </cell>
          <cell r="DU337" t="str">
            <v>=</v>
          </cell>
          <cell r="DV337" t="str">
            <v>=</v>
          </cell>
          <cell r="DW337" t="str">
            <v>=</v>
          </cell>
          <cell r="DX337" t="str">
            <v>=</v>
          </cell>
          <cell r="DY337" t="str">
            <v>=</v>
          </cell>
          <cell r="DZ337" t="str">
            <v>=</v>
          </cell>
          <cell r="EA337" t="str">
            <v>=</v>
          </cell>
          <cell r="EB337" t="str">
            <v>=</v>
          </cell>
          <cell r="EC337" t="str">
            <v>=</v>
          </cell>
          <cell r="ED337" t="str">
            <v>=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7">
          <cell r="F377">
            <v>8471.2997401060002</v>
          </cell>
          <cell r="G377">
            <v>11676.284829112999</v>
          </cell>
          <cell r="H377">
            <v>16856.832324413001</v>
          </cell>
          <cell r="I377">
            <v>19042.294632230001</v>
          </cell>
          <cell r="J377">
            <v>22382.566848008999</v>
          </cell>
          <cell r="K377">
            <v>23883.331115787001</v>
          </cell>
          <cell r="L377">
            <v>24790.725281644001</v>
          </cell>
          <cell r="M377">
            <v>22716.286045142999</v>
          </cell>
          <cell r="N377">
            <v>19533.119356751002</v>
          </cell>
          <cell r="O377">
            <v>15864.286626532999</v>
          </cell>
          <cell r="P377">
            <v>9767.0151524049998</v>
          </cell>
          <cell r="Q377">
            <v>7216.0510114150002</v>
          </cell>
          <cell r="R377">
            <v>200994.52525654301</v>
          </cell>
          <cell r="S377">
            <v>8450.0518824909996</v>
          </cell>
          <cell r="T377">
            <v>10948.594427663</v>
          </cell>
          <cell r="U377">
            <v>16814.551453185999</v>
          </cell>
          <cell r="V377">
            <v>18994.532851758999</v>
          </cell>
          <cell r="W377">
            <v>22326.426642940001</v>
          </cell>
          <cell r="X377">
            <v>23823.426767325</v>
          </cell>
          <cell r="Y377">
            <v>24728.543484008998</v>
          </cell>
          <cell r="Z377">
            <v>22659.308075335</v>
          </cell>
          <cell r="AA377">
            <v>19484.125150914999</v>
          </cell>
          <cell r="AB377">
            <v>15824.495582889</v>
          </cell>
          <cell r="AC377">
            <v>9742.5173940910008</v>
          </cell>
          <cell r="AD377">
            <v>7197.9515439400002</v>
          </cell>
          <cell r="AE377">
            <v>200490.38884109998</v>
          </cell>
          <cell r="AF377">
            <v>8428.8573393240003</v>
          </cell>
          <cell r="AG377">
            <v>10921.133029175</v>
          </cell>
          <cell r="AH377">
            <v>16772.376830628</v>
          </cell>
          <cell r="AI377">
            <v>18946.889927077998</v>
          </cell>
          <cell r="AJ377">
            <v>22270.427212087001</v>
          </cell>
          <cell r="AK377">
            <v>23763.672296942001</v>
          </cell>
          <cell r="AL377">
            <v>24666.519803591</v>
          </cell>
          <cell r="AM377">
            <v>22602.474102487999</v>
          </cell>
          <cell r="AN377">
            <v>19435.255380832001</v>
          </cell>
          <cell r="AO377">
            <v>15784.804304773001</v>
          </cell>
          <cell r="AP377">
            <v>9718.0810587609994</v>
          </cell>
          <cell r="AQ377">
            <v>7179.8975554210001</v>
          </cell>
          <cell r="AR377">
            <v>199987.513903824</v>
          </cell>
          <cell r="AS377">
            <v>8407.7159498759993</v>
          </cell>
          <cell r="AT377">
            <v>10893.740424486999</v>
          </cell>
          <cell r="AU377">
            <v>16730.308093587999</v>
          </cell>
          <cell r="AV377">
            <v>18899.367045530002</v>
          </cell>
          <cell r="AW377">
            <v>22214.568066657001</v>
          </cell>
          <cell r="AX377">
            <v>23704.067957159001</v>
          </cell>
          <cell r="AY377">
            <v>24604.650100891002</v>
          </cell>
          <cell r="AZ377">
            <v>22545.781783406001</v>
          </cell>
          <cell r="BA377">
            <v>19386.507059962001</v>
          </cell>
          <cell r="BB377">
            <v>15745.212573715</v>
          </cell>
          <cell r="BC377">
            <v>9693.7060510709998</v>
          </cell>
          <cell r="BD377">
            <v>7161.888797482</v>
          </cell>
          <cell r="BE377">
            <v>200179.064070063</v>
          </cell>
          <cell r="BF377">
            <v>8386.6275810490006</v>
          </cell>
          <cell r="BG377">
            <v>11559.578268323001</v>
          </cell>
          <cell r="BH377">
            <v>16688.34515125</v>
          </cell>
          <cell r="BI377">
            <v>18851.963137737999</v>
          </cell>
          <cell r="BJ377">
            <v>22158.849194951999</v>
          </cell>
          <cell r="BK377">
            <v>23644.613033603</v>
          </cell>
          <cell r="BL377">
            <v>24542.936377597001</v>
          </cell>
          <cell r="BM377">
            <v>22489.232102761001</v>
          </cell>
          <cell r="BN377">
            <v>19337.881606579998</v>
          </cell>
          <cell r="BO377">
            <v>15705.720244892</v>
          </cell>
          <cell r="BP377">
            <v>9669.3921147799992</v>
          </cell>
          <cell r="BQ377">
            <v>7143.9252565380002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8471.2997401060002</v>
          </cell>
          <cell r="G379">
            <v>11676.284829112999</v>
          </cell>
          <cell r="H379">
            <v>16856.832324413001</v>
          </cell>
          <cell r="I379">
            <v>19042.294632230001</v>
          </cell>
          <cell r="J379">
            <v>22382.566848008999</v>
          </cell>
          <cell r="K379">
            <v>23883.331115787001</v>
          </cell>
          <cell r="L379">
            <v>24790.725281644001</v>
          </cell>
          <cell r="M379">
            <v>22716.286045142999</v>
          </cell>
          <cell r="N379">
            <v>19533.119356751002</v>
          </cell>
          <cell r="O379">
            <v>15864.286626532999</v>
          </cell>
          <cell r="P379">
            <v>9767.0151524049998</v>
          </cell>
          <cell r="Q379">
            <v>7216.0510114150002</v>
          </cell>
          <cell r="R379">
            <v>200994.52525654301</v>
          </cell>
          <cell r="S379">
            <v>8450.0518824909996</v>
          </cell>
          <cell r="T379">
            <v>10948.594427663</v>
          </cell>
          <cell r="U379">
            <v>16814.551453185999</v>
          </cell>
          <cell r="V379">
            <v>18994.532851758999</v>
          </cell>
          <cell r="W379">
            <v>22326.426642940001</v>
          </cell>
          <cell r="X379">
            <v>23823.426767325</v>
          </cell>
          <cell r="Y379">
            <v>24728.543484008998</v>
          </cell>
          <cell r="Z379">
            <v>22659.308075335</v>
          </cell>
          <cell r="AA379">
            <v>19484.125150914999</v>
          </cell>
          <cell r="AB379">
            <v>15824.495582889</v>
          </cell>
          <cell r="AC379">
            <v>9742.5173940910008</v>
          </cell>
          <cell r="AD379">
            <v>7197.9515439400002</v>
          </cell>
          <cell r="AE379">
            <v>200490.38884109998</v>
          </cell>
          <cell r="AF379">
            <v>8428.8573393240003</v>
          </cell>
          <cell r="AG379">
            <v>10921.133029175</v>
          </cell>
          <cell r="AH379">
            <v>16772.376830628</v>
          </cell>
          <cell r="AI379">
            <v>18946.889927077998</v>
          </cell>
          <cell r="AJ379">
            <v>22270.427212087001</v>
          </cell>
          <cell r="AK379">
            <v>23763.672296942001</v>
          </cell>
          <cell r="AL379">
            <v>24666.519803591</v>
          </cell>
          <cell r="AM379">
            <v>22602.474102487999</v>
          </cell>
          <cell r="AN379">
            <v>19435.255380832001</v>
          </cell>
          <cell r="AO379">
            <v>15784.804304773001</v>
          </cell>
          <cell r="AP379">
            <v>9718.0810587609994</v>
          </cell>
          <cell r="AQ379">
            <v>7179.8975554210001</v>
          </cell>
          <cell r="AR379">
            <v>199987.513903824</v>
          </cell>
          <cell r="AS379">
            <v>8407.7159498759993</v>
          </cell>
          <cell r="AT379">
            <v>10893.740424486999</v>
          </cell>
          <cell r="AU379">
            <v>16730.308093587999</v>
          </cell>
          <cell r="AV379">
            <v>18899.367045530002</v>
          </cell>
          <cell r="AW379">
            <v>22214.568066657001</v>
          </cell>
          <cell r="AX379">
            <v>23704.067957159001</v>
          </cell>
          <cell r="AY379">
            <v>24604.650100891002</v>
          </cell>
          <cell r="AZ379">
            <v>22545.781783406001</v>
          </cell>
          <cell r="BA379">
            <v>19386.507059962001</v>
          </cell>
          <cell r="BB379">
            <v>15745.212573715</v>
          </cell>
          <cell r="BC379">
            <v>9693.7060510709998</v>
          </cell>
          <cell r="BD379">
            <v>7161.888797482</v>
          </cell>
          <cell r="BE379">
            <v>200179.064070063</v>
          </cell>
          <cell r="BF379">
            <v>8386.6275810490006</v>
          </cell>
          <cell r="BG379">
            <v>11559.578268323001</v>
          </cell>
          <cell r="BH379">
            <v>16688.34515125</v>
          </cell>
          <cell r="BI379">
            <v>18851.963137737999</v>
          </cell>
          <cell r="BJ379">
            <v>22158.849194951999</v>
          </cell>
          <cell r="BK379">
            <v>23644.613033603</v>
          </cell>
          <cell r="BL379">
            <v>24542.936377597001</v>
          </cell>
          <cell r="BM379">
            <v>22489.232102761001</v>
          </cell>
          <cell r="BN379">
            <v>19337.881606579998</v>
          </cell>
          <cell r="BO379">
            <v>15705.720244892</v>
          </cell>
          <cell r="BP379">
            <v>9669.3921147799992</v>
          </cell>
          <cell r="BQ379">
            <v>7143.9252565380002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1">
          <cell r="F441">
            <v>8471.2997401059838</v>
          </cell>
          <cell r="G441">
            <v>11676.284829112992</v>
          </cell>
          <cell r="H441">
            <v>16856.832324413001</v>
          </cell>
          <cell r="I441">
            <v>19042.294632229954</v>
          </cell>
          <cell r="J441">
            <v>22382.566848008893</v>
          </cell>
          <cell r="K441">
            <v>23883.33111578715</v>
          </cell>
          <cell r="L441">
            <v>24790.725281644147</v>
          </cell>
          <cell r="M441">
            <v>22716.286045142915</v>
          </cell>
          <cell r="N441">
            <v>19533.119356750976</v>
          </cell>
          <cell r="O441">
            <v>15864.286626532907</v>
          </cell>
          <cell r="P441">
            <v>9767.0151524049579</v>
          </cell>
          <cell r="Q441">
            <v>7216.0510114149656</v>
          </cell>
          <cell r="R441">
            <v>200994.52525654249</v>
          </cell>
          <cell r="S441">
            <v>8450.0518824909814</v>
          </cell>
          <cell r="T441">
            <v>10948.594427663018</v>
          </cell>
          <cell r="U441">
            <v>16814.551453185966</v>
          </cell>
          <cell r="V441">
            <v>18994.532851758995</v>
          </cell>
          <cell r="W441">
            <v>22326.42664294003</v>
          </cell>
          <cell r="X441">
            <v>23823.426767325029</v>
          </cell>
          <cell r="Y441">
            <v>24728.543484008987</v>
          </cell>
          <cell r="Z441">
            <v>22659.308075335168</v>
          </cell>
          <cell r="AA441">
            <v>19484.125150915002</v>
          </cell>
          <cell r="AB441">
            <v>15824.495582889009</v>
          </cell>
          <cell r="AC441">
            <v>9742.5173940910026</v>
          </cell>
          <cell r="AD441">
            <v>7197.9515439400566</v>
          </cell>
          <cell r="AE441">
            <v>200490.38884110004</v>
          </cell>
          <cell r="AF441">
            <v>8428.8573393240222</v>
          </cell>
          <cell r="AG441">
            <v>10921.133029174933</v>
          </cell>
          <cell r="AH441">
            <v>16772.376830627967</v>
          </cell>
          <cell r="AI441">
            <v>18946.889927078038</v>
          </cell>
          <cell r="AJ441">
            <v>22270.427212086972</v>
          </cell>
          <cell r="AK441">
            <v>23763.672296942095</v>
          </cell>
          <cell r="AL441">
            <v>24666.519803590956</v>
          </cell>
          <cell r="AM441">
            <v>22602.47410248802</v>
          </cell>
          <cell r="AN441">
            <v>19435.255380832008</v>
          </cell>
          <cell r="AO441">
            <v>15784.804304772988</v>
          </cell>
          <cell r="AP441">
            <v>9718.0810587609885</v>
          </cell>
          <cell r="AQ441">
            <v>7179.8975554209901</v>
          </cell>
          <cell r="AR441">
            <v>199987.51390382461</v>
          </cell>
          <cell r="AS441">
            <v>8407.7159498760011</v>
          </cell>
          <cell r="AT441">
            <v>10893.740424486983</v>
          </cell>
          <cell r="AU441">
            <v>16730.308093587984</v>
          </cell>
          <cell r="AV441">
            <v>18899.367045530002</v>
          </cell>
          <cell r="AW441">
            <v>22214.568066656997</v>
          </cell>
          <cell r="AX441">
            <v>23704.067957159015</v>
          </cell>
          <cell r="AY441">
            <v>24604.650100891013</v>
          </cell>
          <cell r="AZ441">
            <v>22545.781783406041</v>
          </cell>
          <cell r="BA441">
            <v>19386.507059961965</v>
          </cell>
          <cell r="BB441">
            <v>15745.21257371502</v>
          </cell>
          <cell r="BC441">
            <v>9693.7060510709707</v>
          </cell>
          <cell r="BD441">
            <v>7161.88879748201</v>
          </cell>
          <cell r="BE441">
            <v>200179.06407006318</v>
          </cell>
          <cell r="BF441">
            <v>8386.6275810489897</v>
          </cell>
          <cell r="BG441">
            <v>11559.578268322977</v>
          </cell>
          <cell r="BH441">
            <v>16688.345151250018</v>
          </cell>
          <cell r="BI441">
            <v>18851.963137738057</v>
          </cell>
          <cell r="BJ441">
            <v>22158.849194951938</v>
          </cell>
          <cell r="BK441">
            <v>23644.613033602946</v>
          </cell>
          <cell r="BL441">
            <v>24542.936377597041</v>
          </cell>
          <cell r="BM441">
            <v>22489.232102761045</v>
          </cell>
          <cell r="BN441">
            <v>19337.881606579933</v>
          </cell>
          <cell r="BO441">
            <v>15705.720244892</v>
          </cell>
          <cell r="BP441">
            <v>9669.3921147799992</v>
          </cell>
          <cell r="BQ441">
            <v>7143.9252565380011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8471.2997401059838</v>
          </cell>
          <cell r="G451">
            <v>11676.284829112992</v>
          </cell>
          <cell r="H451">
            <v>16856.832324413001</v>
          </cell>
          <cell r="I451">
            <v>19042.294632229954</v>
          </cell>
          <cell r="J451">
            <v>22382.566848008893</v>
          </cell>
          <cell r="K451">
            <v>23883.33111578715</v>
          </cell>
          <cell r="L451">
            <v>24790.725281644147</v>
          </cell>
          <cell r="M451">
            <v>22716.286045142915</v>
          </cell>
          <cell r="N451">
            <v>19533.119356750976</v>
          </cell>
          <cell r="O451">
            <v>15864.286626532907</v>
          </cell>
          <cell r="P451">
            <v>9767.0151524049579</v>
          </cell>
          <cell r="Q451">
            <v>7216.0510114149656</v>
          </cell>
          <cell r="R451">
            <v>200994.52525654249</v>
          </cell>
          <cell r="S451">
            <v>8450.0518824909814</v>
          </cell>
          <cell r="T451">
            <v>10948.594427663018</v>
          </cell>
          <cell r="U451">
            <v>16814.551453185966</v>
          </cell>
          <cell r="V451">
            <v>18994.532851758995</v>
          </cell>
          <cell r="W451">
            <v>22326.42664294003</v>
          </cell>
          <cell r="X451">
            <v>23823.426767325029</v>
          </cell>
          <cell r="Y451">
            <v>24728.543484008987</v>
          </cell>
          <cell r="Z451">
            <v>22659.308075335168</v>
          </cell>
          <cell r="AA451">
            <v>19484.125150915002</v>
          </cell>
          <cell r="AB451">
            <v>15824.495582889009</v>
          </cell>
          <cell r="AC451">
            <v>9742.5173940910026</v>
          </cell>
          <cell r="AD451">
            <v>7197.9515439400566</v>
          </cell>
          <cell r="AE451">
            <v>200490.38884110004</v>
          </cell>
          <cell r="AF451">
            <v>8428.8573393240222</v>
          </cell>
          <cell r="AG451">
            <v>10921.133029174933</v>
          </cell>
          <cell r="AH451">
            <v>16772.376830627967</v>
          </cell>
          <cell r="AI451">
            <v>18946.889927078038</v>
          </cell>
          <cell r="AJ451">
            <v>22270.427212086972</v>
          </cell>
          <cell r="AK451">
            <v>23763.672296942095</v>
          </cell>
          <cell r="AL451">
            <v>24666.519803590956</v>
          </cell>
          <cell r="AM451">
            <v>22602.47410248802</v>
          </cell>
          <cell r="AN451">
            <v>19435.255380832008</v>
          </cell>
          <cell r="AO451">
            <v>15784.804304772988</v>
          </cell>
          <cell r="AP451">
            <v>9718.0810587609885</v>
          </cell>
          <cell r="AQ451">
            <v>7179.8975554209901</v>
          </cell>
          <cell r="AR451">
            <v>199987.51390382461</v>
          </cell>
          <cell r="AS451">
            <v>8407.7159498760011</v>
          </cell>
          <cell r="AT451">
            <v>10893.740424486983</v>
          </cell>
          <cell r="AU451">
            <v>16730.308093587984</v>
          </cell>
          <cell r="AV451">
            <v>18899.367045530002</v>
          </cell>
          <cell r="AW451">
            <v>22214.568066656997</v>
          </cell>
          <cell r="AX451">
            <v>23704.067957159015</v>
          </cell>
          <cell r="AY451">
            <v>24604.650100891013</v>
          </cell>
          <cell r="AZ451">
            <v>22545.781783406041</v>
          </cell>
          <cell r="BA451">
            <v>19386.507059961965</v>
          </cell>
          <cell r="BB451">
            <v>15745.21257371502</v>
          </cell>
          <cell r="BC451">
            <v>9693.7060510709707</v>
          </cell>
          <cell r="BD451">
            <v>7161.88879748201</v>
          </cell>
          <cell r="BE451">
            <v>200179.06407006318</v>
          </cell>
          <cell r="BF451">
            <v>8386.6275810489897</v>
          </cell>
          <cell r="BG451">
            <v>11559.578268322977</v>
          </cell>
          <cell r="BH451">
            <v>16688.345151250018</v>
          </cell>
          <cell r="BI451">
            <v>18851.963137738057</v>
          </cell>
          <cell r="BJ451">
            <v>22158.849194951938</v>
          </cell>
          <cell r="BK451">
            <v>23644.613033602946</v>
          </cell>
          <cell r="BL451">
            <v>24542.936377597041</v>
          </cell>
          <cell r="BM451">
            <v>22489.232102761045</v>
          </cell>
          <cell r="BN451">
            <v>19337.881606579933</v>
          </cell>
          <cell r="BO451">
            <v>15705.720244892</v>
          </cell>
          <cell r="BP451">
            <v>9669.3921147799992</v>
          </cell>
          <cell r="BQ451">
            <v>7143.9252565380011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80">
          <cell r="F480">
            <v>-307.1124000000018</v>
          </cell>
          <cell r="G480">
            <v>-543.60758999999962</v>
          </cell>
          <cell r="H480">
            <v>-1760.2420000000129</v>
          </cell>
          <cell r="I480">
            <v>-1120.8830000000016</v>
          </cell>
          <cell r="J480">
            <v>-962.58699999999953</v>
          </cell>
          <cell r="K480">
            <v>-335.25300000000061</v>
          </cell>
          <cell r="L480">
            <v>26.778000000002066</v>
          </cell>
          <cell r="M480">
            <v>-739.45099999999366</v>
          </cell>
          <cell r="N480">
            <v>-1460.3650000000052</v>
          </cell>
          <cell r="O480">
            <v>-157.86939999999959</v>
          </cell>
          <cell r="P480">
            <v>566.93926999999894</v>
          </cell>
          <cell r="Q480">
            <v>-532.36200000000827</v>
          </cell>
          <cell r="R480">
            <v>-7383.8054999999003</v>
          </cell>
          <cell r="S480">
            <v>-146.21459999999934</v>
          </cell>
          <cell r="T480">
            <v>-264.60609999999724</v>
          </cell>
          <cell r="U480">
            <v>-1439.9070000000065</v>
          </cell>
          <cell r="V480">
            <v>-1169.8029999999999</v>
          </cell>
          <cell r="W480">
            <v>-2277.512000000017</v>
          </cell>
          <cell r="X480">
            <v>-125.65099999999984</v>
          </cell>
          <cell r="Y480">
            <v>-61.788000000000466</v>
          </cell>
          <cell r="Z480">
            <v>-431.67200000000594</v>
          </cell>
          <cell r="AA480">
            <v>-875.85599999999977</v>
          </cell>
          <cell r="AB480">
            <v>-187.30830000000424</v>
          </cell>
          <cell r="AC480">
            <v>-83.780500000000757</v>
          </cell>
          <cell r="AD480">
            <v>-319.70699999999488</v>
          </cell>
          <cell r="AE480">
            <v>-6654.3424000000814</v>
          </cell>
          <cell r="AF480">
            <v>-147.50300000000425</v>
          </cell>
          <cell r="AG480">
            <v>-186.99279999999271</v>
          </cell>
          <cell r="AH480">
            <v>-1377.0220000000118</v>
          </cell>
          <cell r="AI480">
            <v>-1325.9330000000045</v>
          </cell>
          <cell r="AJ480">
            <v>-1369.0059999999939</v>
          </cell>
          <cell r="AK480">
            <v>-208.7970000000023</v>
          </cell>
          <cell r="AL480">
            <v>-29.894000000000233</v>
          </cell>
          <cell r="AM480">
            <v>-565.48400000001129</v>
          </cell>
          <cell r="AN480">
            <v>-829.33000000000175</v>
          </cell>
          <cell r="AO480">
            <v>-124.28360000000248</v>
          </cell>
          <cell r="AP480">
            <v>-69.542999999997846</v>
          </cell>
          <cell r="AQ480">
            <v>-420.55399999999645</v>
          </cell>
          <cell r="AR480">
            <v>-6494.0187500000466</v>
          </cell>
          <cell r="AS480">
            <v>-196.47000000000116</v>
          </cell>
          <cell r="AT480">
            <v>-257.8006999999925</v>
          </cell>
          <cell r="AU480">
            <v>-1081.1150000000198</v>
          </cell>
          <cell r="AV480">
            <v>-1621.6389000000054</v>
          </cell>
          <cell r="AW480">
            <v>-1799.1459999999788</v>
          </cell>
          <cell r="AX480">
            <v>-238.22500000000218</v>
          </cell>
          <cell r="AY480">
            <v>-151.50999999999476</v>
          </cell>
          <cell r="AZ480">
            <v>-881.85499999999593</v>
          </cell>
          <cell r="BA480">
            <v>-1225.1000000000058</v>
          </cell>
          <cell r="BB480">
            <v>-47.290600000000268</v>
          </cell>
          <cell r="BC480">
            <v>-127.82655000000523</v>
          </cell>
          <cell r="BD480">
            <v>1133.9590000000026</v>
          </cell>
          <cell r="BE480">
            <v>-8026.8545900002355</v>
          </cell>
          <cell r="BF480">
            <v>-83.55300000000716</v>
          </cell>
          <cell r="BG480">
            <v>-227.77999999999884</v>
          </cell>
          <cell r="BH480">
            <v>-824.13699999998789</v>
          </cell>
          <cell r="BI480">
            <v>-1272.5309999999881</v>
          </cell>
          <cell r="BJ480">
            <v>-2303.5360000000219</v>
          </cell>
          <cell r="BK480">
            <v>-379.02160000000003</v>
          </cell>
          <cell r="BL480">
            <v>-33.270000000004075</v>
          </cell>
          <cell r="BM480">
            <v>-767.1475000000064</v>
          </cell>
          <cell r="BN480">
            <v>-2190.9150000000081</v>
          </cell>
          <cell r="BO480">
            <v>-144.878100000009</v>
          </cell>
          <cell r="BP480">
            <v>-161.50538999999844</v>
          </cell>
          <cell r="BQ480">
            <v>361.41999999999825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43.524000000001251</v>
          </cell>
          <cell r="G481">
            <v>-1456.6719999999987</v>
          </cell>
          <cell r="H481">
            <v>-1851.1459999999934</v>
          </cell>
          <cell r="I481">
            <v>-3091.8000000000029</v>
          </cell>
          <cell r="J481">
            <v>-4607.7799999999988</v>
          </cell>
          <cell r="K481">
            <v>-578.82400000000052</v>
          </cell>
          <cell r="L481">
            <v>497.8269999999975</v>
          </cell>
          <cell r="M481">
            <v>-3399.1080000000002</v>
          </cell>
          <cell r="N481">
            <v>-490.63650000000052</v>
          </cell>
          <cell r="O481">
            <v>-1937.5679999999993</v>
          </cell>
          <cell r="P481">
            <v>-645.83599999999751</v>
          </cell>
          <cell r="Q481">
            <v>-181.85199999999895</v>
          </cell>
          <cell r="R481">
            <v>-10072.941999999923</v>
          </cell>
          <cell r="S481">
            <v>-75.610999999998967</v>
          </cell>
          <cell r="T481">
            <v>-935.44499999999971</v>
          </cell>
          <cell r="U481">
            <v>-2053.7149999999965</v>
          </cell>
          <cell r="V481">
            <v>-2305.5059999999939</v>
          </cell>
          <cell r="W481">
            <v>-1170.1349999999948</v>
          </cell>
          <cell r="X481">
            <v>-609.51900000000023</v>
          </cell>
          <cell r="Y481">
            <v>336.11999999999534</v>
          </cell>
          <cell r="Z481">
            <v>-1072.4459999999963</v>
          </cell>
          <cell r="AA481">
            <v>-356.20300000000134</v>
          </cell>
          <cell r="AB481">
            <v>-894.79899999999907</v>
          </cell>
          <cell r="AC481">
            <v>-882.09999999999854</v>
          </cell>
          <cell r="AD481">
            <v>-53.582999999998719</v>
          </cell>
          <cell r="AE481">
            <v>-11174.254000000015</v>
          </cell>
          <cell r="AF481">
            <v>-608.30500000000029</v>
          </cell>
          <cell r="AG481">
            <v>-694.18799999999828</v>
          </cell>
          <cell r="AH481">
            <v>-2349.6410000000033</v>
          </cell>
          <cell r="AI481">
            <v>-2410.2899999999936</v>
          </cell>
          <cell r="AJ481">
            <v>-970.76699999999983</v>
          </cell>
          <cell r="AK481">
            <v>-466.58699999999953</v>
          </cell>
          <cell r="AL481">
            <v>145.22400000000198</v>
          </cell>
          <cell r="AM481">
            <v>-1340.7609999999986</v>
          </cell>
          <cell r="AN481">
            <v>-229.45100000000093</v>
          </cell>
          <cell r="AO481">
            <v>-999.13999999999942</v>
          </cell>
          <cell r="AP481">
            <v>-1033.5839999999989</v>
          </cell>
          <cell r="AQ481">
            <v>-216.76400000000285</v>
          </cell>
          <cell r="AR481">
            <v>-11999.944999999949</v>
          </cell>
          <cell r="AS481">
            <v>-154.13199999999961</v>
          </cell>
          <cell r="AT481">
            <v>-1107.5270000000019</v>
          </cell>
          <cell r="AU481">
            <v>-2837.2459999999992</v>
          </cell>
          <cell r="AV481">
            <v>-1869</v>
          </cell>
          <cell r="AW481">
            <v>-2824.3089999999938</v>
          </cell>
          <cell r="AX481">
            <v>-566.72599999999875</v>
          </cell>
          <cell r="AY481">
            <v>736.61000000000058</v>
          </cell>
          <cell r="AZ481">
            <v>-1683.6300000000047</v>
          </cell>
          <cell r="BA481">
            <v>-369.63999999999942</v>
          </cell>
          <cell r="BB481">
            <v>-1546.7300000000032</v>
          </cell>
          <cell r="BC481">
            <v>-621.42799999999988</v>
          </cell>
          <cell r="BD481">
            <v>843.8130000000001</v>
          </cell>
          <cell r="BE481">
            <v>-10906.763999999734</v>
          </cell>
          <cell r="BF481">
            <v>-128.86399999999958</v>
          </cell>
          <cell r="BG481">
            <v>-1082.4370000000054</v>
          </cell>
          <cell r="BH481">
            <v>-1565.9600000000064</v>
          </cell>
          <cell r="BI481">
            <v>-2941.0749999999971</v>
          </cell>
          <cell r="BJ481">
            <v>-1491.0899999999965</v>
          </cell>
          <cell r="BK481">
            <v>-407.59000000000015</v>
          </cell>
          <cell r="BL481">
            <v>949.51999999998952</v>
          </cell>
          <cell r="BM481">
            <v>-1732.3899999999994</v>
          </cell>
          <cell r="BN481">
            <v>-357.85700000000361</v>
          </cell>
          <cell r="BO481">
            <v>-1598.0859999999957</v>
          </cell>
          <cell r="BP481">
            <v>-1356.2679999999964</v>
          </cell>
          <cell r="BQ481">
            <v>805.33300000000236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-1303.1900000000023</v>
          </cell>
          <cell r="G482">
            <v>-1350.5900000000256</v>
          </cell>
          <cell r="H482">
            <v>-4582.0899999999674</v>
          </cell>
          <cell r="I482">
            <v>-7928.140000000014</v>
          </cell>
          <cell r="J482">
            <v>-3345.8999999999069</v>
          </cell>
          <cell r="K482">
            <v>-3917.9199999999837</v>
          </cell>
          <cell r="L482">
            <v>-2006.1199999999953</v>
          </cell>
          <cell r="M482">
            <v>-5476.7000000000116</v>
          </cell>
          <cell r="N482">
            <v>-3788.3500000000058</v>
          </cell>
          <cell r="O482">
            <v>-1954.5699999999779</v>
          </cell>
          <cell r="P482">
            <v>120.29000000000815</v>
          </cell>
          <cell r="Q482">
            <v>5808.2399999999907</v>
          </cell>
          <cell r="R482">
            <v>-27592.689999999944</v>
          </cell>
          <cell r="S482">
            <v>-1025.5</v>
          </cell>
          <cell r="T482">
            <v>-593.63000000000466</v>
          </cell>
          <cell r="U482">
            <v>-3758.2699999999604</v>
          </cell>
          <cell r="V482">
            <v>-6089.0300000000279</v>
          </cell>
          <cell r="W482">
            <v>-7702.3100000000559</v>
          </cell>
          <cell r="X482">
            <v>-2761.3300000000163</v>
          </cell>
          <cell r="Y482">
            <v>-1556.3000000000466</v>
          </cell>
          <cell r="Z482">
            <v>-6480.7199999999721</v>
          </cell>
          <cell r="AA482">
            <v>-1633.8999999999942</v>
          </cell>
          <cell r="AB482">
            <v>-1490.109999999986</v>
          </cell>
          <cell r="AC482">
            <v>-479.30999999999767</v>
          </cell>
          <cell r="AD482">
            <v>5977.7200000000012</v>
          </cell>
          <cell r="AE482">
            <v>-32480.130000000354</v>
          </cell>
          <cell r="AF482">
            <v>-861.32000000000698</v>
          </cell>
          <cell r="AG482">
            <v>-768.63999999998487</v>
          </cell>
          <cell r="AH482">
            <v>-3650.25</v>
          </cell>
          <cell r="AI482">
            <v>-6036.8099999999977</v>
          </cell>
          <cell r="AJ482">
            <v>-11149.650000000023</v>
          </cell>
          <cell r="AK482">
            <v>-2734.9200000000128</v>
          </cell>
          <cell r="AL482">
            <v>-1837.0499999999884</v>
          </cell>
          <cell r="AM482">
            <v>-6465.179999999993</v>
          </cell>
          <cell r="AN482">
            <v>-1891.7200000000012</v>
          </cell>
          <cell r="AO482">
            <v>-1664.9300000000221</v>
          </cell>
          <cell r="AP482">
            <v>-741.66000000000349</v>
          </cell>
          <cell r="AQ482">
            <v>5322</v>
          </cell>
          <cell r="AR482">
            <v>-29554.619999999646</v>
          </cell>
          <cell r="AS482">
            <v>-794.56999999994878</v>
          </cell>
          <cell r="AT482">
            <v>-708.72000000000116</v>
          </cell>
          <cell r="AU482">
            <v>-3603.8400000000256</v>
          </cell>
          <cell r="AV482">
            <v>-4743.8799999999756</v>
          </cell>
          <cell r="AW482">
            <v>-7170.3799999998882</v>
          </cell>
          <cell r="AX482">
            <v>-2563.6500000000233</v>
          </cell>
          <cell r="AY482">
            <v>-1586.6599999999744</v>
          </cell>
          <cell r="AZ482">
            <v>-5945.5</v>
          </cell>
          <cell r="BA482">
            <v>-2265.679999999993</v>
          </cell>
          <cell r="BB482">
            <v>-1504.8399999999965</v>
          </cell>
          <cell r="BC482">
            <v>-1040.7600000000093</v>
          </cell>
          <cell r="BD482">
            <v>2373.859999999986</v>
          </cell>
          <cell r="BE482">
            <v>-38233.150000000373</v>
          </cell>
          <cell r="BF482">
            <v>-700.32000000000698</v>
          </cell>
          <cell r="BG482">
            <v>-690.86999999999534</v>
          </cell>
          <cell r="BH482">
            <v>-4809.5</v>
          </cell>
          <cell r="BI482">
            <v>-6104.039999999979</v>
          </cell>
          <cell r="BJ482">
            <v>-7868.7399999999907</v>
          </cell>
          <cell r="BK482">
            <v>-3631.289999999979</v>
          </cell>
          <cell r="BL482">
            <v>-1902.5600000000268</v>
          </cell>
          <cell r="BM482">
            <v>-6850.0800000000163</v>
          </cell>
          <cell r="BN482">
            <v>-3458.0800000000163</v>
          </cell>
          <cell r="BO482">
            <v>-2408.5499999999884</v>
          </cell>
          <cell r="BP482">
            <v>-1313.8100000000268</v>
          </cell>
          <cell r="BQ482">
            <v>1504.6899999999732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-61.463970000000018</v>
          </cell>
          <cell r="G483">
            <v>-46.755699999999706</v>
          </cell>
          <cell r="H483">
            <v>19.163100000000668</v>
          </cell>
          <cell r="I483">
            <v>-84.75840000000062</v>
          </cell>
          <cell r="J483">
            <v>-195.53330000000005</v>
          </cell>
          <cell r="K483">
            <v>-135.90586000000008</v>
          </cell>
          <cell r="L483">
            <v>-45.934600000000046</v>
          </cell>
          <cell r="M483">
            <v>-199.38969999999972</v>
          </cell>
          <cell r="N483">
            <v>-42.5</v>
          </cell>
          <cell r="O483">
            <v>-164.66750000000002</v>
          </cell>
          <cell r="P483">
            <v>-89.383850000000052</v>
          </cell>
          <cell r="Q483">
            <v>0</v>
          </cell>
          <cell r="R483">
            <v>-485.54247999998915</v>
          </cell>
          <cell r="S483">
            <v>-19</v>
          </cell>
          <cell r="T483">
            <v>-70.66800000000012</v>
          </cell>
          <cell r="U483">
            <v>-57.572400000000016</v>
          </cell>
          <cell r="V483">
            <v>-111.0018999999993</v>
          </cell>
          <cell r="W483">
            <v>-132.32519999999931</v>
          </cell>
          <cell r="X483">
            <v>-23.071599999999989</v>
          </cell>
          <cell r="Y483">
            <v>110.73869999999988</v>
          </cell>
          <cell r="Z483">
            <v>-80.987449999999626</v>
          </cell>
          <cell r="AA483">
            <v>-24.737529999999879</v>
          </cell>
          <cell r="AB483">
            <v>-89.015999999999622</v>
          </cell>
          <cell r="AC483">
            <v>12.098900000000185</v>
          </cell>
          <cell r="AD483">
            <v>0</v>
          </cell>
          <cell r="AE483">
            <v>-397.06467800000246</v>
          </cell>
          <cell r="AF483">
            <v>-10.109199999999987</v>
          </cell>
          <cell r="AG483">
            <v>-30.414100000000417</v>
          </cell>
          <cell r="AH483">
            <v>-49.111430000000837</v>
          </cell>
          <cell r="AI483">
            <v>-69.347760000000108</v>
          </cell>
          <cell r="AJ483">
            <v>-47.679300000000239</v>
          </cell>
          <cell r="AK483">
            <v>-38.197937999999795</v>
          </cell>
          <cell r="AL483">
            <v>136.67409999999973</v>
          </cell>
          <cell r="AM483">
            <v>-77.706949999999779</v>
          </cell>
          <cell r="AN483">
            <v>-34.654299999999694</v>
          </cell>
          <cell r="AO483">
            <v>-168.65089999999964</v>
          </cell>
          <cell r="AP483">
            <v>-7.8668999999999869</v>
          </cell>
          <cell r="AQ483">
            <v>0</v>
          </cell>
          <cell r="AR483">
            <v>-1035.84393000001</v>
          </cell>
          <cell r="AS483">
            <v>-34.864999999999895</v>
          </cell>
          <cell r="AT483">
            <v>-79.846499999999651</v>
          </cell>
          <cell r="AU483">
            <v>-63.15599999999904</v>
          </cell>
          <cell r="AV483">
            <v>-224.43335000000025</v>
          </cell>
          <cell r="AW483">
            <v>-75.892969999999877</v>
          </cell>
          <cell r="AX483">
            <v>-131.08134999999993</v>
          </cell>
          <cell r="AY483">
            <v>104.35675999999967</v>
          </cell>
          <cell r="AZ483">
            <v>-357.62857000000076</v>
          </cell>
          <cell r="BA483">
            <v>-27.710299999999734</v>
          </cell>
          <cell r="BB483">
            <v>-138.68409999999994</v>
          </cell>
          <cell r="BC483">
            <v>-40.686850000000049</v>
          </cell>
          <cell r="BD483">
            <v>33.78430000000003</v>
          </cell>
          <cell r="BE483">
            <v>-1028.9836350000041</v>
          </cell>
          <cell r="BF483">
            <v>0</v>
          </cell>
          <cell r="BG483">
            <v>-43.52100000000064</v>
          </cell>
          <cell r="BH483">
            <v>-202.56573000000026</v>
          </cell>
          <cell r="BI483">
            <v>-73.738370000000032</v>
          </cell>
          <cell r="BJ483">
            <v>-333.05400000000054</v>
          </cell>
          <cell r="BK483">
            <v>-32.725399999999809</v>
          </cell>
          <cell r="BL483">
            <v>3.095299999999952</v>
          </cell>
          <cell r="BM483">
            <v>-203.52100000000064</v>
          </cell>
          <cell r="BN483">
            <v>-61.72324000000026</v>
          </cell>
          <cell r="BO483">
            <v>-81.942794999999933</v>
          </cell>
          <cell r="BP483">
            <v>-28.573900000000094</v>
          </cell>
          <cell r="BQ483">
            <v>29.286499999999933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-1628.2423699999927</v>
          </cell>
          <cell r="G488">
            <v>-3397.6252899999963</v>
          </cell>
          <cell r="H488">
            <v>-8174.3148999999976</v>
          </cell>
          <cell r="I488">
            <v>-12225.581400000025</v>
          </cell>
          <cell r="J488">
            <v>-9111.8003000000026</v>
          </cell>
          <cell r="K488">
            <v>-4967.9028599999729</v>
          </cell>
          <cell r="L488">
            <v>-1527.4495999999344</v>
          </cell>
          <cell r="M488">
            <v>-9814.6486999999615</v>
          </cell>
          <cell r="N488">
            <v>-5781.8514999999898</v>
          </cell>
          <cell r="O488">
            <v>-4214.6748999999836</v>
          </cell>
          <cell r="P488">
            <v>-47.990579999983311</v>
          </cell>
          <cell r="Q488">
            <v>5094.0259999999544</v>
          </cell>
          <cell r="R488">
            <v>-45534.979979998432</v>
          </cell>
          <cell r="S488">
            <v>-1266.3255999999819</v>
          </cell>
          <cell r="T488">
            <v>-1864.3490999999922</v>
          </cell>
          <cell r="U488">
            <v>-7309.4644000000553</v>
          </cell>
          <cell r="V488">
            <v>-9675.3409000000684</v>
          </cell>
          <cell r="W488">
            <v>-11282.282200000016</v>
          </cell>
          <cell r="X488">
            <v>-3519.5716000000248</v>
          </cell>
          <cell r="Y488">
            <v>-1171.2293000001227</v>
          </cell>
          <cell r="Z488">
            <v>-8065.8254500000039</v>
          </cell>
          <cell r="AA488">
            <v>-2890.6965300000156</v>
          </cell>
          <cell r="AB488">
            <v>-2661.2333000000217</v>
          </cell>
          <cell r="AC488">
            <v>-1433.0916000000434</v>
          </cell>
          <cell r="AD488">
            <v>5604.4300000000512</v>
          </cell>
          <cell r="AE488">
            <v>-50705.791077998467</v>
          </cell>
          <cell r="AF488">
            <v>-1627.2372000000323</v>
          </cell>
          <cell r="AG488">
            <v>-1680.2348999999813</v>
          </cell>
          <cell r="AH488">
            <v>-7426.0244299999904</v>
          </cell>
          <cell r="AI488">
            <v>-9842.3807599998545</v>
          </cell>
          <cell r="AJ488">
            <v>-13537.102299999911</v>
          </cell>
          <cell r="AK488">
            <v>-3448.5019380000012</v>
          </cell>
          <cell r="AL488">
            <v>-1585.0458999999682</v>
          </cell>
          <cell r="AM488">
            <v>-8449.1319500000682</v>
          </cell>
          <cell r="AN488">
            <v>-2985.155299999984</v>
          </cell>
          <cell r="AO488">
            <v>-2957.0045000000391</v>
          </cell>
          <cell r="AP488">
            <v>-1852.6538999999757</v>
          </cell>
          <cell r="AQ488">
            <v>4684.6819999999716</v>
          </cell>
          <cell r="AR488">
            <v>-49084.427679999731</v>
          </cell>
          <cell r="AS488">
            <v>-1180.0370000000112</v>
          </cell>
          <cell r="AT488">
            <v>-2153.8941999999806</v>
          </cell>
          <cell r="AU488">
            <v>-7585.3570000000764</v>
          </cell>
          <cell r="AV488">
            <v>-8458.9522500000312</v>
          </cell>
          <cell r="AW488">
            <v>-11869.727970000007</v>
          </cell>
          <cell r="AX488">
            <v>-3499.6823500000173</v>
          </cell>
          <cell r="AY488">
            <v>-897.20323999994434</v>
          </cell>
          <cell r="AZ488">
            <v>-8868.613570000045</v>
          </cell>
          <cell r="BA488">
            <v>-3888.1302999999607</v>
          </cell>
          <cell r="BB488">
            <v>-3237.5447000000277</v>
          </cell>
          <cell r="BC488">
            <v>-1830.7014000000199</v>
          </cell>
          <cell r="BD488">
            <v>4385.4162999999826</v>
          </cell>
          <cell r="BE488">
            <v>-58195.75222499948</v>
          </cell>
          <cell r="BF488">
            <v>-912.73700000002282</v>
          </cell>
          <cell r="BG488">
            <v>-2044.6080000000075</v>
          </cell>
          <cell r="BH488">
            <v>-7402.1627299999818</v>
          </cell>
          <cell r="BI488">
            <v>-10391.384369999985</v>
          </cell>
          <cell r="BJ488">
            <v>-11996.420000000042</v>
          </cell>
          <cell r="BK488">
            <v>-4450.6269999999786</v>
          </cell>
          <cell r="BL488">
            <v>-983.21470000006957</v>
          </cell>
          <cell r="BM488">
            <v>-9553.1384999998845</v>
          </cell>
          <cell r="BN488">
            <v>-6068.5752400000347</v>
          </cell>
          <cell r="BO488">
            <v>-4233.4568950000685</v>
          </cell>
          <cell r="BP488">
            <v>-2860.157290000061</v>
          </cell>
          <cell r="BQ488">
            <v>2700.7294999999576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0">
          <cell r="F490">
            <v>6843.0573701059911</v>
          </cell>
          <cell r="G490">
            <v>8278.6595391130541</v>
          </cell>
          <cell r="H490">
            <v>8682.517424413003</v>
          </cell>
          <cell r="I490">
            <v>6816.7132322299294</v>
          </cell>
          <cell r="J490">
            <v>13270.766548009124</v>
          </cell>
          <cell r="K490">
            <v>18915.428255787119</v>
          </cell>
          <cell r="L490">
            <v>23263.275681644212</v>
          </cell>
          <cell r="M490">
            <v>12901.637345142895</v>
          </cell>
          <cell r="N490">
            <v>13751.267856751103</v>
          </cell>
          <cell r="O490">
            <v>11649.611726533156</v>
          </cell>
          <cell r="P490">
            <v>9719.0245724050328</v>
          </cell>
          <cell r="Q490">
            <v>12310.077011415036</v>
          </cell>
          <cell r="R490">
            <v>155459.54527654126</v>
          </cell>
          <cell r="S490">
            <v>7183.7262824913487</v>
          </cell>
          <cell r="T490">
            <v>9084.2453276629094</v>
          </cell>
          <cell r="U490">
            <v>9505.0870531857945</v>
          </cell>
          <cell r="V490">
            <v>9319.1919517589267</v>
          </cell>
          <cell r="W490">
            <v>11044.144442939665</v>
          </cell>
          <cell r="X490">
            <v>20303.85516732512</v>
          </cell>
          <cell r="Y490">
            <v>23557.314184008865</v>
          </cell>
          <cell r="Z490">
            <v>14593.482625335222</v>
          </cell>
          <cell r="AA490">
            <v>16593.428620915161</v>
          </cell>
          <cell r="AB490">
            <v>13163.262282888871</v>
          </cell>
          <cell r="AC490">
            <v>8309.4257940908428</v>
          </cell>
          <cell r="AD490">
            <v>12802.381543940166</v>
          </cell>
          <cell r="AE490">
            <v>149784.5977631025</v>
          </cell>
          <cell r="AF490">
            <v>6801.6201393241063</v>
          </cell>
          <cell r="AG490">
            <v>9240.8981291751843</v>
          </cell>
          <cell r="AH490">
            <v>9346.3524006279185</v>
          </cell>
          <cell r="AI490">
            <v>9104.509167078184</v>
          </cell>
          <cell r="AJ490">
            <v>8733.3249120870605</v>
          </cell>
          <cell r="AK490">
            <v>20315.170358942123</v>
          </cell>
          <cell r="AL490">
            <v>23081.473903591279</v>
          </cell>
          <cell r="AM490">
            <v>14153.342152487952</v>
          </cell>
          <cell r="AN490">
            <v>16450.100080832141</v>
          </cell>
          <cell r="AO490">
            <v>12827.799804772716</v>
          </cell>
          <cell r="AP490">
            <v>7865.4271587608382</v>
          </cell>
          <cell r="AQ490">
            <v>11864.579555420903</v>
          </cell>
          <cell r="AR490">
            <v>150903.08622382581</v>
          </cell>
          <cell r="AS490">
            <v>7227.6789498759899</v>
          </cell>
          <cell r="AT490">
            <v>8739.8462244868279</v>
          </cell>
          <cell r="AU490">
            <v>9144.9510935880244</v>
          </cell>
          <cell r="AV490">
            <v>10440.414795529796</v>
          </cell>
          <cell r="AW490">
            <v>10344.840096656932</v>
          </cell>
          <cell r="AX490">
            <v>20204.385607158765</v>
          </cell>
          <cell r="AY490">
            <v>23707.446860891068</v>
          </cell>
          <cell r="AZ490">
            <v>13677.168213406112</v>
          </cell>
          <cell r="BA490">
            <v>15498.376759961946</v>
          </cell>
          <cell r="BB490">
            <v>12507.667873714818</v>
          </cell>
          <cell r="BC490">
            <v>7863.0046510710381</v>
          </cell>
          <cell r="BD490">
            <v>11547.305097481934</v>
          </cell>
          <cell r="BE490">
            <v>141983.31184506416</v>
          </cell>
          <cell r="BF490">
            <v>7473.8905810490251</v>
          </cell>
          <cell r="BG490">
            <v>9514.9702683230862</v>
          </cell>
          <cell r="BH490">
            <v>9286.182421250036</v>
          </cell>
          <cell r="BI490">
            <v>8460.5787677378394</v>
          </cell>
          <cell r="BJ490">
            <v>10162.429194951896</v>
          </cell>
          <cell r="BK490">
            <v>19193.986033603083</v>
          </cell>
          <cell r="BL490">
            <v>23559.721677596914</v>
          </cell>
          <cell r="BM490">
            <v>12936.093602761161</v>
          </cell>
          <cell r="BN490">
            <v>13269.306366579607</v>
          </cell>
          <cell r="BO490">
            <v>11472.263349892106</v>
          </cell>
          <cell r="BP490">
            <v>6809.2348247799091</v>
          </cell>
          <cell r="BQ490">
            <v>9844.6547565381043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-46.724997999990592</v>
          </cell>
          <cell r="H494">
            <v>-75.011138999994728</v>
          </cell>
          <cell r="I494">
            <v>-49.856675999995787</v>
          </cell>
          <cell r="J494">
            <v>-33.73942900000111</v>
          </cell>
          <cell r="K494">
            <v>-154.53508000000147</v>
          </cell>
          <cell r="L494">
            <v>-34.162536999996519</v>
          </cell>
          <cell r="M494">
            <v>0</v>
          </cell>
          <cell r="N494">
            <v>-180.17366199998651</v>
          </cell>
          <cell r="O494">
            <v>-119.08732000002055</v>
          </cell>
          <cell r="P494">
            <v>0</v>
          </cell>
          <cell r="Q494">
            <v>0</v>
          </cell>
          <cell r="R494">
            <v>-2781.7477089997847</v>
          </cell>
          <cell r="S494">
            <v>-216.14560899998469</v>
          </cell>
          <cell r="T494">
            <v>-355.79333699999552</v>
          </cell>
          <cell r="U494">
            <v>-462.4782150000101</v>
          </cell>
          <cell r="V494">
            <v>-128.51086099998793</v>
          </cell>
          <cell r="W494">
            <v>-80.755978000001051</v>
          </cell>
          <cell r="X494">
            <v>-314.84048100000655</v>
          </cell>
          <cell r="Y494">
            <v>-34.076719999997295</v>
          </cell>
          <cell r="Z494">
            <v>-192.16689100000076</v>
          </cell>
          <cell r="AA494">
            <v>-411.00005800000508</v>
          </cell>
          <cell r="AB494">
            <v>-288.14019400000689</v>
          </cell>
          <cell r="AC494">
            <v>-297.83936499999254</v>
          </cell>
          <cell r="AD494">
            <v>0</v>
          </cell>
          <cell r="AE494">
            <v>-2631.1176760003436</v>
          </cell>
          <cell r="AF494">
            <v>-176.18558500001382</v>
          </cell>
          <cell r="AG494">
            <v>-398.95043299999088</v>
          </cell>
          <cell r="AH494">
            <v>-497.46662500000093</v>
          </cell>
          <cell r="AI494">
            <v>-134.95033300000068</v>
          </cell>
          <cell r="AJ494">
            <v>-48.398462999997719</v>
          </cell>
          <cell r="AK494">
            <v>-298.6975620000012</v>
          </cell>
          <cell r="AL494">
            <v>3.3417569999874104</v>
          </cell>
          <cell r="AM494">
            <v>-189.67291200000909</v>
          </cell>
          <cell r="AN494">
            <v>-525.65236100000038</v>
          </cell>
          <cell r="AO494">
            <v>-166.86329500000284</v>
          </cell>
          <cell r="AP494">
            <v>-175.67148200001975</v>
          </cell>
          <cell r="AQ494">
            <v>-21.950382000009995</v>
          </cell>
          <cell r="AR494">
            <v>-2913.6164319999516</v>
          </cell>
          <cell r="AS494">
            <v>-334.16557099999045</v>
          </cell>
          <cell r="AT494">
            <v>-344.11731899999722</v>
          </cell>
          <cell r="AU494">
            <v>-124.66944100000546</v>
          </cell>
          <cell r="AV494">
            <v>-463.28598200000124</v>
          </cell>
          <cell r="AW494">
            <v>-63.383422999999311</v>
          </cell>
          <cell r="AX494">
            <v>-471.88673199999903</v>
          </cell>
          <cell r="AY494">
            <v>-34.45503299999109</v>
          </cell>
          <cell r="AZ494">
            <v>-211.76573799998732</v>
          </cell>
          <cell r="BA494">
            <v>-260.14312700000301</v>
          </cell>
          <cell r="BB494">
            <v>-495.74798999998893</v>
          </cell>
          <cell r="BC494">
            <v>-129.73759499999869</v>
          </cell>
          <cell r="BD494">
            <v>19.741519000002882</v>
          </cell>
          <cell r="BE494">
            <v>-2677.9031040000264</v>
          </cell>
          <cell r="BF494">
            <v>-40.510635000013281</v>
          </cell>
          <cell r="BG494">
            <v>-372.9484259999881</v>
          </cell>
          <cell r="BH494">
            <v>-382.86154300000635</v>
          </cell>
          <cell r="BI494">
            <v>-113.1530999999959</v>
          </cell>
          <cell r="BJ494">
            <v>-233.38964000000851</v>
          </cell>
          <cell r="BK494">
            <v>-533.24723800001084</v>
          </cell>
          <cell r="BL494">
            <v>-135.28354599999147</v>
          </cell>
          <cell r="BM494">
            <v>-138.35398000001442</v>
          </cell>
          <cell r="BN494">
            <v>-96.128779999999097</v>
          </cell>
          <cell r="BO494">
            <v>-507.18454799999017</v>
          </cell>
          <cell r="BP494">
            <v>-141.72594799999206</v>
          </cell>
          <cell r="BQ494">
            <v>16.88428000001295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-62.048670000003767</v>
          </cell>
          <cell r="I495">
            <v>0</v>
          </cell>
          <cell r="J495">
            <v>0</v>
          </cell>
          <cell r="K495">
            <v>-53.900000000001455</v>
          </cell>
          <cell r="L495">
            <v>-31.179596000001766</v>
          </cell>
          <cell r="M495">
            <v>0</v>
          </cell>
          <cell r="N495">
            <v>-67.411559999993187</v>
          </cell>
          <cell r="O495">
            <v>-55.345000000001164</v>
          </cell>
          <cell r="P495">
            <v>0</v>
          </cell>
          <cell r="Q495">
            <v>0</v>
          </cell>
          <cell r="R495">
            <v>-1378.3391729999566</v>
          </cell>
          <cell r="S495">
            <v>-20.952293000002101</v>
          </cell>
          <cell r="T495">
            <v>-133.25548700000218</v>
          </cell>
          <cell r="U495">
            <v>-119.6512189999994</v>
          </cell>
          <cell r="V495">
            <v>-30.498830000000453</v>
          </cell>
          <cell r="W495">
            <v>-145.89101499999379</v>
          </cell>
          <cell r="X495">
            <v>-212.1438249999992</v>
          </cell>
          <cell r="Y495">
            <v>-0.70294199999625562</v>
          </cell>
          <cell r="Z495">
            <v>-80.093990000001213</v>
          </cell>
          <cell r="AA495">
            <v>-322.67089800000394</v>
          </cell>
          <cell r="AB495">
            <v>-165.82791999999608</v>
          </cell>
          <cell r="AC495">
            <v>-146.65075400000205</v>
          </cell>
          <cell r="AD495">
            <v>0</v>
          </cell>
          <cell r="AE495">
            <v>-1196.1502200000687</v>
          </cell>
          <cell r="AF495">
            <v>-46.760439999998198</v>
          </cell>
          <cell r="AG495">
            <v>-246.37526800000342</v>
          </cell>
          <cell r="AH495">
            <v>-148.53363700000045</v>
          </cell>
          <cell r="AI495">
            <v>-53.900000000001455</v>
          </cell>
          <cell r="AJ495">
            <v>-175.42927800000325</v>
          </cell>
          <cell r="AK495">
            <v>-125.8690260000003</v>
          </cell>
          <cell r="AL495">
            <v>11.367559999998775</v>
          </cell>
          <cell r="AM495">
            <v>-27.437620000004245</v>
          </cell>
          <cell r="AN495">
            <v>-105.9189880000049</v>
          </cell>
          <cell r="AO495">
            <v>-271.73502600000211</v>
          </cell>
          <cell r="AP495">
            <v>-5.5584969999981695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-2194.8863669999409</v>
          </cell>
          <cell r="G498">
            <v>-3269.1860429999651</v>
          </cell>
          <cell r="H498">
            <v>-1847.8473379999632</v>
          </cell>
          <cell r="I498">
            <v>-1928.7781210000394</v>
          </cell>
          <cell r="J498">
            <v>-4349.3937510000542</v>
          </cell>
          <cell r="K498">
            <v>-4981.4867420000955</v>
          </cell>
          <cell r="L498">
            <v>-581.3746500001289</v>
          </cell>
          <cell r="M498">
            <v>-1341.0143570000073</v>
          </cell>
          <cell r="N498">
            <v>-3695.4263300000457</v>
          </cell>
          <cell r="O498">
            <v>-3714.2004350000061</v>
          </cell>
          <cell r="P498">
            <v>-1847.0219620000571</v>
          </cell>
          <cell r="Q498">
            <v>-875.85926100006327</v>
          </cell>
          <cell r="R498">
            <v>-38341.578846997581</v>
          </cell>
          <cell r="S498">
            <v>-2640.7700360000599</v>
          </cell>
          <cell r="T498">
            <v>-2786.761179999914</v>
          </cell>
          <cell r="U498">
            <v>-1444.3245170000009</v>
          </cell>
          <cell r="V498">
            <v>-934.64063699991675</v>
          </cell>
          <cell r="W498">
            <v>-2326.4391099999775</v>
          </cell>
          <cell r="X498">
            <v>-7055.5102419999894</v>
          </cell>
          <cell r="Y498">
            <v>-484.76823400007561</v>
          </cell>
          <cell r="Z498">
            <v>-4035.6962989999447</v>
          </cell>
          <cell r="AA498">
            <v>-6911.3297940000193</v>
          </cell>
          <cell r="AB498">
            <v>-4173.0251229999121</v>
          </cell>
          <cell r="AC498">
            <v>-2773.5552780000726</v>
          </cell>
          <cell r="AD498">
            <v>-2774.7583969999105</v>
          </cell>
          <cell r="AE498">
            <v>-34858.977229999378</v>
          </cell>
          <cell r="AF498">
            <v>-2113.2981439998839</v>
          </cell>
          <cell r="AG498">
            <v>-2940.3815639999229</v>
          </cell>
          <cell r="AH498">
            <v>-1960.7481250000419</v>
          </cell>
          <cell r="AI498">
            <v>-910.40767999994569</v>
          </cell>
          <cell r="AJ498">
            <v>-1641.8697059999686</v>
          </cell>
          <cell r="AK498">
            <v>-7425.8417520000366</v>
          </cell>
          <cell r="AL498">
            <v>-229.46957099984866</v>
          </cell>
          <cell r="AM498">
            <v>-3659.3689659999218</v>
          </cell>
          <cell r="AN498">
            <v>-6775.987174000009</v>
          </cell>
          <cell r="AO498">
            <v>-3057.5809329999611</v>
          </cell>
          <cell r="AP498">
            <v>-1992.357934000087</v>
          </cell>
          <cell r="AQ498">
            <v>-2151.6656809998676</v>
          </cell>
          <cell r="AR498">
            <v>-32693.101509001106</v>
          </cell>
          <cell r="AS498">
            <v>-2564.7132710001897</v>
          </cell>
          <cell r="AT498">
            <v>-2518.9322369999718</v>
          </cell>
          <cell r="AU498">
            <v>-2146.4775169999339</v>
          </cell>
          <cell r="AV498">
            <v>-1130.0674560000189</v>
          </cell>
          <cell r="AW498">
            <v>-2099.3639889999758</v>
          </cell>
          <cell r="AX498">
            <v>-6909.5851410001051</v>
          </cell>
          <cell r="AY498">
            <v>187.60807399998885</v>
          </cell>
          <cell r="AZ498">
            <v>-4179.7452900001081</v>
          </cell>
          <cell r="BA498">
            <v>-6172.066891000024</v>
          </cell>
          <cell r="BB498">
            <v>-3199.6118860000279</v>
          </cell>
          <cell r="BC498">
            <v>-2578.5822780000744</v>
          </cell>
          <cell r="BD498">
            <v>618.43637299991678</v>
          </cell>
          <cell r="BE498">
            <v>-27289.477534000762</v>
          </cell>
          <cell r="BF498">
            <v>-2871.7294109999202</v>
          </cell>
          <cell r="BG498">
            <v>-3042.5514709999552</v>
          </cell>
          <cell r="BH498">
            <v>-1413.4025399999809</v>
          </cell>
          <cell r="BI498">
            <v>-661.28006199997617</v>
          </cell>
          <cell r="BJ498">
            <v>-1920.9229849999538</v>
          </cell>
          <cell r="BK498">
            <v>-5661.1082760000136</v>
          </cell>
          <cell r="BL498">
            <v>265.0242309999885</v>
          </cell>
          <cell r="BM498">
            <v>-3333.6456150000449</v>
          </cell>
          <cell r="BN498">
            <v>-4662.240514999954</v>
          </cell>
          <cell r="BO498">
            <v>-2636.7842309999978</v>
          </cell>
          <cell r="BP498">
            <v>-2414.5626890000422</v>
          </cell>
          <cell r="BQ498">
            <v>1063.7260300001362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-1669.632055999944</v>
          </cell>
          <cell r="G499">
            <v>-1792.3354249999393</v>
          </cell>
          <cell r="H499">
            <v>-2464.6684930000338</v>
          </cell>
          <cell r="I499">
            <v>-1736.4681189999683</v>
          </cell>
          <cell r="J499">
            <v>-4314.2788409999339</v>
          </cell>
          <cell r="K499">
            <v>-4806.8225450000027</v>
          </cell>
          <cell r="L499">
            <v>-963.47454199998174</v>
          </cell>
          <cell r="M499">
            <v>-867.05015900009312</v>
          </cell>
          <cell r="N499">
            <v>-1892.4770049999934</v>
          </cell>
          <cell r="O499">
            <v>-1575.8497899999493</v>
          </cell>
          <cell r="P499">
            <v>-1750.0204300000332</v>
          </cell>
          <cell r="Q499">
            <v>-875.14702499995474</v>
          </cell>
          <cell r="R499">
            <v>-22518.017974998802</v>
          </cell>
          <cell r="S499">
            <v>-1683.8894540000474</v>
          </cell>
          <cell r="T499">
            <v>-1597.8707149999682</v>
          </cell>
          <cell r="U499">
            <v>-1674.8214570000418</v>
          </cell>
          <cell r="V499">
            <v>-977.53502399998251</v>
          </cell>
          <cell r="W499">
            <v>-2511.0030019999831</v>
          </cell>
          <cell r="X499">
            <v>-4704.2783809999819</v>
          </cell>
          <cell r="Y499">
            <v>1781.7580120001221</v>
          </cell>
          <cell r="Z499">
            <v>-2357.8405890000286</v>
          </cell>
          <cell r="AA499">
            <v>-3471.0609659999609</v>
          </cell>
          <cell r="AB499">
            <v>-2641.4266350000398</v>
          </cell>
          <cell r="AC499">
            <v>-1918.0441949999658</v>
          </cell>
          <cell r="AD499">
            <v>-762.00556900002994</v>
          </cell>
          <cell r="AE499">
            <v>-23946.030839999206</v>
          </cell>
          <cell r="AF499">
            <v>-2510.1737150000408</v>
          </cell>
          <cell r="AG499">
            <v>-1646.6437670000014</v>
          </cell>
          <cell r="AH499">
            <v>-1842.1855840000208</v>
          </cell>
          <cell r="AI499">
            <v>-1104.815985000052</v>
          </cell>
          <cell r="AJ499">
            <v>-2119.7241299999878</v>
          </cell>
          <cell r="AK499">
            <v>-4833.8942740000784</v>
          </cell>
          <cell r="AL499">
            <v>1545.6789100000169</v>
          </cell>
          <cell r="AM499">
            <v>-2346.0115439998917</v>
          </cell>
          <cell r="AN499">
            <v>-3546.4650510000065</v>
          </cell>
          <cell r="AO499">
            <v>-2161.7615269999951</v>
          </cell>
          <cell r="AP499">
            <v>-2285.8536420000019</v>
          </cell>
          <cell r="AQ499">
            <v>-1094.1805309999036</v>
          </cell>
          <cell r="AR499">
            <v>-22655.815486000851</v>
          </cell>
          <cell r="AS499">
            <v>-1875.0203629999887</v>
          </cell>
          <cell r="AT499">
            <v>-1532.5074330000207</v>
          </cell>
          <cell r="AU499">
            <v>-1869.3712499999674</v>
          </cell>
          <cell r="AV499">
            <v>-1657.2596209999756</v>
          </cell>
          <cell r="AW499">
            <v>-2761.8315709999879</v>
          </cell>
          <cell r="AX499">
            <v>-4701.7235979999532</v>
          </cell>
          <cell r="AY499">
            <v>810.69438999996055</v>
          </cell>
          <cell r="AZ499">
            <v>-2101.3262500000419</v>
          </cell>
          <cell r="BA499">
            <v>-3133.4345149999717</v>
          </cell>
          <cell r="BB499">
            <v>-2177.0060299999896</v>
          </cell>
          <cell r="BC499">
            <v>-2169.712581000058</v>
          </cell>
          <cell r="BD499">
            <v>512.68333599995822</v>
          </cell>
          <cell r="BE499">
            <v>-21424.494624999352</v>
          </cell>
          <cell r="BF499">
            <v>-1480.4159940000391</v>
          </cell>
          <cell r="BG499">
            <v>-2563.9696400000248</v>
          </cell>
          <cell r="BH499">
            <v>-1918.4387299999944</v>
          </cell>
          <cell r="BI499">
            <v>-1597.4710920000216</v>
          </cell>
          <cell r="BJ499">
            <v>-3099.2523470000015</v>
          </cell>
          <cell r="BK499">
            <v>-4139.0857219999307</v>
          </cell>
          <cell r="BL499">
            <v>1085.3341779999901</v>
          </cell>
          <cell r="BM499">
            <v>-2182.8500739999581</v>
          </cell>
          <cell r="BN499">
            <v>-2383.5787440000568</v>
          </cell>
          <cell r="BO499">
            <v>-2541.634236999962</v>
          </cell>
          <cell r="BP499">
            <v>-1487.9342649999307</v>
          </cell>
          <cell r="BQ499">
            <v>884.80204199999571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-1348.5626879999763</v>
          </cell>
          <cell r="G500">
            <v>-955.58466799999587</v>
          </cell>
          <cell r="H500">
            <v>-912.85147499997402</v>
          </cell>
          <cell r="I500">
            <v>-863.41237199999159</v>
          </cell>
          <cell r="J500">
            <v>-1131.8623539999826</v>
          </cell>
          <cell r="K500">
            <v>-3959.1681449999451</v>
          </cell>
          <cell r="L500">
            <v>-1417.9884740000125</v>
          </cell>
          <cell r="M500">
            <v>-2882.1330069999676</v>
          </cell>
          <cell r="N500">
            <v>-3063.9186320001027</v>
          </cell>
          <cell r="O500">
            <v>-2124.5479819999309</v>
          </cell>
          <cell r="P500">
            <v>-437.9457939999993</v>
          </cell>
          <cell r="Q500">
            <v>-1261.4845049999421</v>
          </cell>
          <cell r="R500">
            <v>-11185.944740000647</v>
          </cell>
          <cell r="S500">
            <v>-409.3589599999832</v>
          </cell>
          <cell r="T500">
            <v>-168.71379999996861</v>
          </cell>
          <cell r="U500">
            <v>-181.55631000001449</v>
          </cell>
          <cell r="V500">
            <v>-144.73086000001058</v>
          </cell>
          <cell r="W500">
            <v>-357.52005999995163</v>
          </cell>
          <cell r="X500">
            <v>-1781.2731400000048</v>
          </cell>
          <cell r="Y500">
            <v>-3506.1017899999861</v>
          </cell>
          <cell r="Z500">
            <v>-2504.3171699999948</v>
          </cell>
          <cell r="AA500">
            <v>-478.85902999999234</v>
          </cell>
          <cell r="AB500">
            <v>-556.66269999998622</v>
          </cell>
          <cell r="AC500">
            <v>-565.45034999999916</v>
          </cell>
          <cell r="AD500">
            <v>-531.40056999993976</v>
          </cell>
          <cell r="AE500">
            <v>-9955.4153200001456</v>
          </cell>
          <cell r="AF500">
            <v>-462.68843000003835</v>
          </cell>
          <cell r="AG500">
            <v>-423.55486999999266</v>
          </cell>
          <cell r="AH500">
            <v>-338.00539000003482</v>
          </cell>
          <cell r="AI500">
            <v>-299.33730000001378</v>
          </cell>
          <cell r="AJ500">
            <v>-231.0031799999997</v>
          </cell>
          <cell r="AK500">
            <v>-1200.5549500000197</v>
          </cell>
          <cell r="AL500">
            <v>-3240.9776099999435</v>
          </cell>
          <cell r="AM500">
            <v>-1672.0398800000548</v>
          </cell>
          <cell r="AN500">
            <v>-441.00463000001037</v>
          </cell>
          <cell r="AO500">
            <v>-439.7989500000258</v>
          </cell>
          <cell r="AP500">
            <v>-695.28629999997793</v>
          </cell>
          <cell r="AQ500">
            <v>-511.16383000003407</v>
          </cell>
          <cell r="AR500">
            <v>-7257.2617999999784</v>
          </cell>
          <cell r="AS500">
            <v>-521.97724000003655</v>
          </cell>
          <cell r="AT500">
            <v>-288.87318999995477</v>
          </cell>
          <cell r="AU500">
            <v>-315.62219999998342</v>
          </cell>
          <cell r="AV500">
            <v>-211.17099000001326</v>
          </cell>
          <cell r="AW500">
            <v>-138.86935000002268</v>
          </cell>
          <cell r="AX500">
            <v>-1042.9219699999667</v>
          </cell>
          <cell r="AY500">
            <v>-2616.0929100000067</v>
          </cell>
          <cell r="AZ500">
            <v>-1088.9310399999958</v>
          </cell>
          <cell r="BA500">
            <v>-727.3454700000002</v>
          </cell>
          <cell r="BB500">
            <v>-581.19716000001063</v>
          </cell>
          <cell r="BC500">
            <v>-259.86671000003116</v>
          </cell>
          <cell r="BD500">
            <v>535.60642999992706</v>
          </cell>
          <cell r="BE500">
            <v>-7883.4255900001153</v>
          </cell>
          <cell r="BF500">
            <v>-816.14865999994799</v>
          </cell>
          <cell r="BG500">
            <v>-157.76937999995425</v>
          </cell>
          <cell r="BH500">
            <v>-262.86149999999907</v>
          </cell>
          <cell r="BI500">
            <v>-106.89029000001028</v>
          </cell>
          <cell r="BJ500">
            <v>-320.22830000001704</v>
          </cell>
          <cell r="BK500">
            <v>-995.09442000003764</v>
          </cell>
          <cell r="BL500">
            <v>-3056.2271399999736</v>
          </cell>
          <cell r="BM500">
            <v>-1552.8888400000287</v>
          </cell>
          <cell r="BN500">
            <v>-632.17392999998992</v>
          </cell>
          <cell r="BO500">
            <v>-474.35605999999098</v>
          </cell>
          <cell r="BP500">
            <v>-368.65054000000237</v>
          </cell>
          <cell r="BQ500">
            <v>859.86347000004025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-35.719359999988228</v>
          </cell>
          <cell r="H502">
            <v>-117.65119999999297</v>
          </cell>
          <cell r="I502">
            <v>-54.512649999989662</v>
          </cell>
          <cell r="J502">
            <v>-306.79851999998209</v>
          </cell>
          <cell r="K502">
            <v>-109.35691000000224</v>
          </cell>
          <cell r="L502">
            <v>0</v>
          </cell>
          <cell r="M502">
            <v>0</v>
          </cell>
          <cell r="N502">
            <v>-58.052460000006249</v>
          </cell>
          <cell r="O502">
            <v>-24.721709999983432</v>
          </cell>
          <cell r="P502">
            <v>0</v>
          </cell>
          <cell r="Q502">
            <v>0</v>
          </cell>
          <cell r="R502">
            <v>-2372.6835199999623</v>
          </cell>
          <cell r="S502">
            <v>-190.72372000000905</v>
          </cell>
          <cell r="T502">
            <v>-192.86719000001904</v>
          </cell>
          <cell r="U502">
            <v>-501.04161000000022</v>
          </cell>
          <cell r="V502">
            <v>-171.64420000000973</v>
          </cell>
          <cell r="W502">
            <v>-621.25222999998368</v>
          </cell>
          <cell r="X502">
            <v>-171.11027999999351</v>
          </cell>
          <cell r="Y502">
            <v>0</v>
          </cell>
          <cell r="Z502">
            <v>-12.090649999998277</v>
          </cell>
          <cell r="AA502">
            <v>-229.66243999998551</v>
          </cell>
          <cell r="AB502">
            <v>-68.786660000012489</v>
          </cell>
          <cell r="AC502">
            <v>-177.70195000001695</v>
          </cell>
          <cell r="AD502">
            <v>-35.802589999977499</v>
          </cell>
          <cell r="AE502">
            <v>-2195.4469800000079</v>
          </cell>
          <cell r="AF502">
            <v>-263.92488000000594</v>
          </cell>
          <cell r="AG502">
            <v>-294.64924000002793</v>
          </cell>
          <cell r="AH502">
            <v>-152.72977999999421</v>
          </cell>
          <cell r="AI502">
            <v>-111.16545000000042</v>
          </cell>
          <cell r="AJ502">
            <v>-306.62483000001521</v>
          </cell>
          <cell r="AK502">
            <v>-187.45655000000261</v>
          </cell>
          <cell r="AL502">
            <v>0</v>
          </cell>
          <cell r="AM502">
            <v>-125.71395999999368</v>
          </cell>
          <cell r="AN502">
            <v>-357.39100999999209</v>
          </cell>
          <cell r="AO502">
            <v>-176.43927999999141</v>
          </cell>
          <cell r="AP502">
            <v>-190.49570000002859</v>
          </cell>
          <cell r="AQ502">
            <v>-28.856299999984913</v>
          </cell>
          <cell r="AR502">
            <v>-2634.5516699999571</v>
          </cell>
          <cell r="AS502">
            <v>-355.47732999999425</v>
          </cell>
          <cell r="AT502">
            <v>-305.21205999999074</v>
          </cell>
          <cell r="AU502">
            <v>-169.46309000000474</v>
          </cell>
          <cell r="AV502">
            <v>-284.92660999999498</v>
          </cell>
          <cell r="AW502">
            <v>-538.04820999997901</v>
          </cell>
          <cell r="AX502">
            <v>-313.31680999998935</v>
          </cell>
          <cell r="AY502">
            <v>-10.569369999982882</v>
          </cell>
          <cell r="AZ502">
            <v>-32.595280000008643</v>
          </cell>
          <cell r="BA502">
            <v>-265.6372899999842</v>
          </cell>
          <cell r="BB502">
            <v>-234.43924000000698</v>
          </cell>
          <cell r="BC502">
            <v>-135.08421000000089</v>
          </cell>
          <cell r="BD502">
            <v>10.217830000008689</v>
          </cell>
          <cell r="BE502">
            <v>-2203.3396799997427</v>
          </cell>
          <cell r="BF502">
            <v>-33.796089999988908</v>
          </cell>
          <cell r="BG502">
            <v>-160.19752000001608</v>
          </cell>
          <cell r="BH502">
            <v>-80.417679999998654</v>
          </cell>
          <cell r="BI502">
            <v>-201.9105899999995</v>
          </cell>
          <cell r="BJ502">
            <v>-861.60086000000592</v>
          </cell>
          <cell r="BK502">
            <v>-277.95939999999246</v>
          </cell>
          <cell r="BL502">
            <v>-15.950000000011642</v>
          </cell>
          <cell r="BM502">
            <v>-91.958660000003874</v>
          </cell>
          <cell r="BN502">
            <v>-162.74628000002122</v>
          </cell>
          <cell r="BO502">
            <v>-325.48139000000083</v>
          </cell>
          <cell r="BP502">
            <v>-24.649579999997513</v>
          </cell>
          <cell r="BQ502">
            <v>33.328370000002906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F505">
            <v>-5213.0811109999195</v>
          </cell>
          <cell r="G505">
            <v>-6099.55049399985</v>
          </cell>
          <cell r="H505">
            <v>-5480.0783150002826</v>
          </cell>
          <cell r="I505">
            <v>-4633.0279379999265</v>
          </cell>
          <cell r="J505">
            <v>-10136.07289499999</v>
          </cell>
          <cell r="K505">
            <v>-14065.269422000041</v>
          </cell>
          <cell r="L505">
            <v>-3028.1797990002669</v>
          </cell>
          <cell r="M505">
            <v>-5090.1975230001844</v>
          </cell>
          <cell r="N505">
            <v>-8957.4596489998512</v>
          </cell>
          <cell r="O505">
            <v>-7613.7522370005026</v>
          </cell>
          <cell r="P505">
            <v>-4034.988185999915</v>
          </cell>
          <cell r="Q505">
            <v>-3012.4907909999602</v>
          </cell>
          <cell r="R505">
            <v>-78578.311963994056</v>
          </cell>
          <cell r="S505">
            <v>-5161.8400720001664</v>
          </cell>
          <cell r="T505">
            <v>-5235.2617089997511</v>
          </cell>
          <cell r="U505">
            <v>-4383.8733280000743</v>
          </cell>
          <cell r="V505">
            <v>-2387.5604120001663</v>
          </cell>
          <cell r="W505">
            <v>-6042.8613950000145</v>
          </cell>
          <cell r="X505">
            <v>-14239.156349000288</v>
          </cell>
          <cell r="Y505">
            <v>-2243.8916740000714</v>
          </cell>
          <cell r="Z505">
            <v>-9182.2055889999028</v>
          </cell>
          <cell r="AA505">
            <v>-11824.583185999887</v>
          </cell>
          <cell r="AB505">
            <v>-7893.8692320000846</v>
          </cell>
          <cell r="AC505">
            <v>-5879.241891999729</v>
          </cell>
          <cell r="AD505">
            <v>-4103.9671259997413</v>
          </cell>
          <cell r="AE505">
            <v>-74783.138265997171</v>
          </cell>
          <cell r="AF505">
            <v>-5573.0311940000392</v>
          </cell>
          <cell r="AG505">
            <v>-5950.5551419998519</v>
          </cell>
          <cell r="AH505">
            <v>-4939.6691410001367</v>
          </cell>
          <cell r="AI505">
            <v>-2614.5767479999922</v>
          </cell>
          <cell r="AJ505">
            <v>-4523.0495870001614</v>
          </cell>
          <cell r="AK505">
            <v>-14072.314114000183</v>
          </cell>
          <cell r="AL505">
            <v>-1910.0589539997745</v>
          </cell>
          <cell r="AM505">
            <v>-8020.2448819999117</v>
          </cell>
          <cell r="AN505">
            <v>-11752.419213999994</v>
          </cell>
          <cell r="AO505">
            <v>-6274.1790109998547</v>
          </cell>
          <cell r="AP505">
            <v>-5345.2235550002661</v>
          </cell>
          <cell r="AQ505">
            <v>-3807.816724000033</v>
          </cell>
          <cell r="AR505">
            <v>-68154.346896998584</v>
          </cell>
          <cell r="AS505">
            <v>-5651.3537750004325</v>
          </cell>
          <cell r="AT505">
            <v>-4989.6422389999498</v>
          </cell>
          <cell r="AU505">
            <v>-4625.6034979999531</v>
          </cell>
          <cell r="AV505">
            <v>-3746.7106589996256</v>
          </cell>
          <cell r="AW505">
            <v>-5601.4965430002194</v>
          </cell>
          <cell r="AX505">
            <v>-13439.434250999708</v>
          </cell>
          <cell r="AY505">
            <v>-1662.8148490001913</v>
          </cell>
          <cell r="AZ505">
            <v>-7614.3635980002582</v>
          </cell>
          <cell r="BA505">
            <v>-10558.627292999765</v>
          </cell>
          <cell r="BB505">
            <v>-6688.0023060000967</v>
          </cell>
          <cell r="BC505">
            <v>-5272.9833740000613</v>
          </cell>
          <cell r="BD505">
            <v>1696.6854879998136</v>
          </cell>
          <cell r="BE505">
            <v>-61478.640533000231</v>
          </cell>
          <cell r="BF505">
            <v>-5242.600790000055</v>
          </cell>
          <cell r="BG505">
            <v>-6297.436436999822</v>
          </cell>
          <cell r="BH505">
            <v>-4057.9819930000231</v>
          </cell>
          <cell r="BI505">
            <v>-2680.7051339999307</v>
          </cell>
          <cell r="BJ505">
            <v>-6435.3941320001613</v>
          </cell>
          <cell r="BK505">
            <v>-11606.495056000073</v>
          </cell>
          <cell r="BL505">
            <v>-1857.102276999969</v>
          </cell>
          <cell r="BM505">
            <v>-7299.6971690002829</v>
          </cell>
          <cell r="BN505">
            <v>-7936.8682489998173</v>
          </cell>
          <cell r="BO505">
            <v>-6485.440466</v>
          </cell>
          <cell r="BP505">
            <v>-4437.5230219999794</v>
          </cell>
          <cell r="BQ505">
            <v>2858.6041919998825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8">
          <cell r="F508">
            <v>-135.0291000000143</v>
          </cell>
          <cell r="G508">
            <v>-460.43228000000818</v>
          </cell>
          <cell r="H508">
            <v>-0.56713999999919906</v>
          </cell>
          <cell r="I508">
            <v>0</v>
          </cell>
          <cell r="J508">
            <v>0</v>
          </cell>
          <cell r="K508">
            <v>-675.0107399999979</v>
          </cell>
          <cell r="L508">
            <v>-257.57743000000482</v>
          </cell>
          <cell r="M508">
            <v>-595.62494999996852</v>
          </cell>
          <cell r="N508">
            <v>-1206.2074600000051</v>
          </cell>
          <cell r="O508">
            <v>-696.99845000001369</v>
          </cell>
          <cell r="P508">
            <v>-5317.8284900000144</v>
          </cell>
          <cell r="Q508">
            <v>0</v>
          </cell>
          <cell r="R508">
            <v>-3609.413429999724</v>
          </cell>
          <cell r="S508">
            <v>0</v>
          </cell>
          <cell r="T508">
            <v>-67.117499999993015</v>
          </cell>
          <cell r="U508">
            <v>-0.5491600000023027</v>
          </cell>
          <cell r="V508">
            <v>0</v>
          </cell>
          <cell r="W508">
            <v>0</v>
          </cell>
          <cell r="X508">
            <v>-506.60175000000163</v>
          </cell>
          <cell r="Y508">
            <v>-978.47029999998631</v>
          </cell>
          <cell r="Z508">
            <v>-730.85413999995217</v>
          </cell>
          <cell r="AA508">
            <v>-580.8177400000277</v>
          </cell>
          <cell r="AB508">
            <v>-732.52554000000237</v>
          </cell>
          <cell r="AC508">
            <v>-12.47729999999865</v>
          </cell>
          <cell r="AD508">
            <v>0</v>
          </cell>
          <cell r="AE508">
            <v>-3908.0072699999437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-851.82804999998189</v>
          </cell>
          <cell r="AL508">
            <v>-857.65591999999015</v>
          </cell>
          <cell r="AM508">
            <v>-502.89461999997729</v>
          </cell>
          <cell r="AN508">
            <v>-711.32270999997854</v>
          </cell>
          <cell r="AO508">
            <v>-941.71591999998782</v>
          </cell>
          <cell r="AP508">
            <v>-42.590049999998882</v>
          </cell>
          <cell r="AQ508">
            <v>0</v>
          </cell>
          <cell r="AR508">
            <v>-4413.435010000132</v>
          </cell>
          <cell r="AS508">
            <v>0</v>
          </cell>
          <cell r="AT508">
            <v>0</v>
          </cell>
          <cell r="AU508">
            <v>0</v>
          </cell>
          <cell r="AV508">
            <v>-149.36403999998583</v>
          </cell>
          <cell r="AW508">
            <v>0</v>
          </cell>
          <cell r="AX508">
            <v>-1119.4274900000019</v>
          </cell>
          <cell r="AY508">
            <v>-948.48767000000225</v>
          </cell>
          <cell r="AZ508">
            <v>-392.28487000003224</v>
          </cell>
          <cell r="BA508">
            <v>-686.970410000009</v>
          </cell>
          <cell r="BB508">
            <v>-674.48934000002919</v>
          </cell>
          <cell r="BC508">
            <v>-442.41118999995524</v>
          </cell>
          <cell r="BD508">
            <v>0</v>
          </cell>
          <cell r="BE508">
            <v>-5063.8277700003237</v>
          </cell>
          <cell r="BF508">
            <v>0</v>
          </cell>
          <cell r="BG508">
            <v>-150.11346999998204</v>
          </cell>
          <cell r="BH508">
            <v>0</v>
          </cell>
          <cell r="BI508">
            <v>0</v>
          </cell>
          <cell r="BJ508">
            <v>0</v>
          </cell>
          <cell r="BK508">
            <v>-1207.1982499999867</v>
          </cell>
          <cell r="BL508">
            <v>-793.00197000001208</v>
          </cell>
          <cell r="BM508">
            <v>-527.13250000000698</v>
          </cell>
          <cell r="BN508">
            <v>-985.98984999995446</v>
          </cell>
          <cell r="BO508">
            <v>-1049.8975600000122</v>
          </cell>
          <cell r="BP508">
            <v>-350.49417000001995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-72.980651999998372</v>
          </cell>
          <cell r="G510">
            <v>-16.402510000014445</v>
          </cell>
          <cell r="H510">
            <v>-100.9064870000002</v>
          </cell>
          <cell r="I510">
            <v>-23.816749999998137</v>
          </cell>
          <cell r="J510">
            <v>0</v>
          </cell>
          <cell r="K510">
            <v>-683.40520600002492</v>
          </cell>
          <cell r="L510">
            <v>-305.72945000001346</v>
          </cell>
          <cell r="M510">
            <v>-1219.1421109999646</v>
          </cell>
          <cell r="N510">
            <v>-248.20514999999432</v>
          </cell>
          <cell r="O510">
            <v>-38.694369999982882</v>
          </cell>
          <cell r="P510">
            <v>-54.42180000001099</v>
          </cell>
          <cell r="Q510">
            <v>-29.871509999968112</v>
          </cell>
          <cell r="R510">
            <v>-374.38417400093749</v>
          </cell>
          <cell r="S510">
            <v>-7.914439999993192</v>
          </cell>
          <cell r="T510">
            <v>-11.341939999983879</v>
          </cell>
          <cell r="U510">
            <v>-1.523140000004787</v>
          </cell>
          <cell r="V510">
            <v>-3.3892999999807216</v>
          </cell>
          <cell r="W510">
            <v>0</v>
          </cell>
          <cell r="X510">
            <v>-117.51868000000832</v>
          </cell>
          <cell r="Y510">
            <v>-7.3574080000107642</v>
          </cell>
          <cell r="Z510">
            <v>-185.25088599999435</v>
          </cell>
          <cell r="AA510">
            <v>-22.123769999976503</v>
          </cell>
          <cell r="AB510">
            <v>-0.14504000000306405</v>
          </cell>
          <cell r="AC510">
            <v>-7.8043600000091828</v>
          </cell>
          <cell r="AD510">
            <v>-10.015209999983199</v>
          </cell>
          <cell r="AE510">
            <v>-399.04391100024804</v>
          </cell>
          <cell r="AF510">
            <v>-4.5906700000050478</v>
          </cell>
          <cell r="AG510">
            <v>-96.4393900000141</v>
          </cell>
          <cell r="AH510">
            <v>-2.4475500000116881</v>
          </cell>
          <cell r="AI510">
            <v>-6.352117000031285</v>
          </cell>
          <cell r="AJ510">
            <v>-0.97718999997596256</v>
          </cell>
          <cell r="AK510">
            <v>-94.318411999993259</v>
          </cell>
          <cell r="AL510">
            <v>4.4071419999818318</v>
          </cell>
          <cell r="AM510">
            <v>-158.51625400001649</v>
          </cell>
          <cell r="AN510">
            <v>-18.692689999996219</v>
          </cell>
          <cell r="AO510">
            <v>-0.16049999999813735</v>
          </cell>
          <cell r="AP510">
            <v>-9.4982299999974202</v>
          </cell>
          <cell r="AQ510">
            <v>-11.458049999986542</v>
          </cell>
          <cell r="AR510">
            <v>-276.40896899998188</v>
          </cell>
          <cell r="AS510">
            <v>-5.1758799999952316</v>
          </cell>
          <cell r="AT510">
            <v>-11.491320000000997</v>
          </cell>
          <cell r="AU510">
            <v>-2.3878199999744538</v>
          </cell>
          <cell r="AV510">
            <v>-6.6237400000100024</v>
          </cell>
          <cell r="AW510">
            <v>0</v>
          </cell>
          <cell r="AX510">
            <v>-47.272993999999017</v>
          </cell>
          <cell r="AY510">
            <v>-21.60368900001049</v>
          </cell>
          <cell r="AZ510">
            <v>-172.08707999999751</v>
          </cell>
          <cell r="BA510">
            <v>-3.0317400000058115</v>
          </cell>
          <cell r="BB510">
            <v>-4.0763399999996182</v>
          </cell>
          <cell r="BC510">
            <v>-19.630395999993198</v>
          </cell>
          <cell r="BD510">
            <v>16.972029999975348</v>
          </cell>
          <cell r="BE510">
            <v>-202.10603700019419</v>
          </cell>
          <cell r="BF510">
            <v>-17.700925999990432</v>
          </cell>
          <cell r="BG510">
            <v>-24.609720000007655</v>
          </cell>
          <cell r="BH510">
            <v>-3.113340000010794</v>
          </cell>
          <cell r="BI510">
            <v>-2.5865199999825563</v>
          </cell>
          <cell r="BJ510">
            <v>-1.1097399999853224</v>
          </cell>
          <cell r="BK510">
            <v>-40.212729999970179</v>
          </cell>
          <cell r="BL510">
            <v>-9.4387099999876227</v>
          </cell>
          <cell r="BM510">
            <v>-147.64775600002031</v>
          </cell>
          <cell r="BN510">
            <v>-13.588430000003427</v>
          </cell>
          <cell r="BO510">
            <v>-0.26765000002342276</v>
          </cell>
          <cell r="BP510">
            <v>-11.384309999994002</v>
          </cell>
          <cell r="BQ510">
            <v>69.553794999985257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-3.7459999985003378E-3</v>
          </cell>
          <cell r="G512">
            <v>0</v>
          </cell>
          <cell r="H512">
            <v>0</v>
          </cell>
          <cell r="I512">
            <v>-0.34380300000157149</v>
          </cell>
          <cell r="J512">
            <v>30</v>
          </cell>
          <cell r="K512">
            <v>0</v>
          </cell>
          <cell r="L512">
            <v>0</v>
          </cell>
          <cell r="M512">
            <v>-17.087639000001218</v>
          </cell>
          <cell r="N512">
            <v>10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-204.8384800000058</v>
          </cell>
          <cell r="G513">
            <v>-34.404099999999744</v>
          </cell>
          <cell r="H513">
            <v>-53.514269999999669</v>
          </cell>
          <cell r="I513">
            <v>-42.706969999999274</v>
          </cell>
          <cell r="J513">
            <v>0</v>
          </cell>
          <cell r="K513">
            <v>-245.84820999999647</v>
          </cell>
          <cell r="L513">
            <v>-22.365090000006603</v>
          </cell>
          <cell r="M513">
            <v>-175.82839000000968</v>
          </cell>
          <cell r="N513">
            <v>-581.36786999998731</v>
          </cell>
          <cell r="O513">
            <v>-381.43511999998009</v>
          </cell>
          <cell r="P513">
            <v>-192.50528000001214</v>
          </cell>
          <cell r="Q513">
            <v>-296.01416000002064</v>
          </cell>
          <cell r="R513">
            <v>-2153.4886900000274</v>
          </cell>
          <cell r="S513">
            <v>-183.66795999999158</v>
          </cell>
          <cell r="T513">
            <v>-63.552609999998822</v>
          </cell>
          <cell r="U513">
            <v>0</v>
          </cell>
          <cell r="V513">
            <v>0</v>
          </cell>
          <cell r="W513">
            <v>0</v>
          </cell>
          <cell r="X513">
            <v>-265.9520499999926</v>
          </cell>
          <cell r="Y513">
            <v>-436.3741399999999</v>
          </cell>
          <cell r="Z513">
            <v>-178.67047000001185</v>
          </cell>
          <cell r="AA513">
            <v>-457.40596000000369</v>
          </cell>
          <cell r="AB513">
            <v>-316.98686000000453</v>
          </cell>
          <cell r="AC513">
            <v>-106.41080000001239</v>
          </cell>
          <cell r="AD513">
            <v>-144.46783999999752</v>
          </cell>
          <cell r="AE513">
            <v>-2647.1644099999685</v>
          </cell>
          <cell r="AF513">
            <v>-59.896450000000186</v>
          </cell>
          <cell r="AG513">
            <v>-228.95915999999852</v>
          </cell>
          <cell r="AH513">
            <v>-1.1839300000028743</v>
          </cell>
          <cell r="AI513">
            <v>0</v>
          </cell>
          <cell r="AJ513">
            <v>0</v>
          </cell>
          <cell r="AK513">
            <v>-481.01337000000058</v>
          </cell>
          <cell r="AL513">
            <v>-341.61350000000675</v>
          </cell>
          <cell r="AM513">
            <v>-287.72323000000324</v>
          </cell>
          <cell r="AN513">
            <v>-342.54967999999644</v>
          </cell>
          <cell r="AO513">
            <v>-393.51768000001903</v>
          </cell>
          <cell r="AP513">
            <v>-305.4283900000155</v>
          </cell>
          <cell r="AQ513">
            <v>-205.27902000001632</v>
          </cell>
          <cell r="AR513">
            <v>-1873.0323799997568</v>
          </cell>
          <cell r="AS513">
            <v>-215.24444000000949</v>
          </cell>
          <cell r="AT513">
            <v>-32.019069999994827</v>
          </cell>
          <cell r="AU513">
            <v>0</v>
          </cell>
          <cell r="AV513">
            <v>-21.178460000010091</v>
          </cell>
          <cell r="AW513">
            <v>0</v>
          </cell>
          <cell r="AX513">
            <v>-229.78307000000495</v>
          </cell>
          <cell r="AY513">
            <v>-268.04923999999301</v>
          </cell>
          <cell r="AZ513">
            <v>-301.16246000002138</v>
          </cell>
          <cell r="BA513">
            <v>-288.18893000000389</v>
          </cell>
          <cell r="BB513">
            <v>-509.03408000001218</v>
          </cell>
          <cell r="BC513">
            <v>-148.00742000000901</v>
          </cell>
          <cell r="BD513">
            <v>139.63478999998188</v>
          </cell>
          <cell r="BE513">
            <v>-2316.2444799998775</v>
          </cell>
          <cell r="BF513">
            <v>-203.32633999999962</v>
          </cell>
          <cell r="BG513">
            <v>-82.825280000004568</v>
          </cell>
          <cell r="BH513">
            <v>0</v>
          </cell>
          <cell r="BI513">
            <v>0</v>
          </cell>
          <cell r="BJ513">
            <v>0</v>
          </cell>
          <cell r="BK513">
            <v>-564.71947000001092</v>
          </cell>
          <cell r="BL513">
            <v>-203.95117000000027</v>
          </cell>
          <cell r="BM513">
            <v>-212.03391999998712</v>
          </cell>
          <cell r="BN513">
            <v>-573.25281999999424</v>
          </cell>
          <cell r="BO513">
            <v>-479.637000000017</v>
          </cell>
          <cell r="BP513">
            <v>-168.42171999998391</v>
          </cell>
          <cell r="BQ513">
            <v>171.92324000000372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-239.58026999997674</v>
          </cell>
          <cell r="G514">
            <v>-141.79584999999497</v>
          </cell>
          <cell r="H514">
            <v>-213.25726000001305</v>
          </cell>
          <cell r="I514">
            <v>-34.030469999997877</v>
          </cell>
          <cell r="J514">
            <v>0</v>
          </cell>
          <cell r="K514">
            <v>-1530.2957199999946</v>
          </cell>
          <cell r="L514">
            <v>-515.45350999996299</v>
          </cell>
          <cell r="M514">
            <v>-1659.7383900000132</v>
          </cell>
          <cell r="N514">
            <v>-485.78931000002194</v>
          </cell>
          <cell r="O514">
            <v>-200.49265999998897</v>
          </cell>
          <cell r="P514">
            <v>-23.295419999980368</v>
          </cell>
          <cell r="Q514">
            <v>-181.88215000001946</v>
          </cell>
          <cell r="R514">
            <v>-3861.5329199996777</v>
          </cell>
          <cell r="S514">
            <v>-92.526289999950677</v>
          </cell>
          <cell r="T514">
            <v>-199.26333999997587</v>
          </cell>
          <cell r="U514">
            <v>-86.085720000002766</v>
          </cell>
          <cell r="V514">
            <v>-10.596779999992577</v>
          </cell>
          <cell r="W514">
            <v>0</v>
          </cell>
          <cell r="X514">
            <v>-954.79359000001568</v>
          </cell>
          <cell r="Y514">
            <v>-718.1463099999819</v>
          </cell>
          <cell r="Z514">
            <v>-910.82799000001978</v>
          </cell>
          <cell r="AA514">
            <v>-304.25387000001501</v>
          </cell>
          <cell r="AB514">
            <v>-105.45022999995854</v>
          </cell>
          <cell r="AC514">
            <v>-208.35779999999795</v>
          </cell>
          <cell r="AD514">
            <v>-271.23099999997066</v>
          </cell>
          <cell r="AE514">
            <v>-3275.1746999998577</v>
          </cell>
          <cell r="AF514">
            <v>-109.48583999997936</v>
          </cell>
          <cell r="AG514">
            <v>-73.820069999987027</v>
          </cell>
          <cell r="AH514">
            <v>-26.312940000003437</v>
          </cell>
          <cell r="AI514">
            <v>-3.8196300000126939</v>
          </cell>
          <cell r="AJ514">
            <v>0</v>
          </cell>
          <cell r="AK514">
            <v>-775.40334999997867</v>
          </cell>
          <cell r="AL514">
            <v>-365.45352000003913</v>
          </cell>
          <cell r="AM514">
            <v>-1247.9756799999741</v>
          </cell>
          <cell r="AN514">
            <v>-308.99095999996644</v>
          </cell>
          <cell r="AO514">
            <v>-41.765610000002198</v>
          </cell>
          <cell r="AP514">
            <v>-70.966879999963567</v>
          </cell>
          <cell r="AQ514">
            <v>-251.18021999998018</v>
          </cell>
          <cell r="AR514">
            <v>-2512.9021500004455</v>
          </cell>
          <cell r="AS514">
            <v>-94.151060000003781</v>
          </cell>
          <cell r="AT514">
            <v>-14.668940000003204</v>
          </cell>
          <cell r="AU514">
            <v>-21.253870000015013</v>
          </cell>
          <cell r="AV514">
            <v>-3.1048500000033528</v>
          </cell>
          <cell r="AW514">
            <v>0</v>
          </cell>
          <cell r="AX514">
            <v>-541.35438999999315</v>
          </cell>
          <cell r="AY514">
            <v>-481.0487800000119</v>
          </cell>
          <cell r="AZ514">
            <v>-1158.2619000000414</v>
          </cell>
          <cell r="BA514">
            <v>-361.70840000000317</v>
          </cell>
          <cell r="BB514">
            <v>-111.84272999997484</v>
          </cell>
          <cell r="BC514">
            <v>-107.50200999999652</v>
          </cell>
          <cell r="BD514">
            <v>381.99478000000818</v>
          </cell>
          <cell r="BE514">
            <v>-3178.8141600000672</v>
          </cell>
          <cell r="BF514">
            <v>-272.46642000001157</v>
          </cell>
          <cell r="BG514">
            <v>-58.870739999983925</v>
          </cell>
          <cell r="BH514">
            <v>-7.3919700000260491</v>
          </cell>
          <cell r="BI514">
            <v>-21.928390000000945</v>
          </cell>
          <cell r="BJ514">
            <v>0</v>
          </cell>
          <cell r="BK514">
            <v>-741.7744899999816</v>
          </cell>
          <cell r="BL514">
            <v>-342.48798000003444</v>
          </cell>
          <cell r="BM514">
            <v>-1110.8452000000398</v>
          </cell>
          <cell r="BN514">
            <v>-460.49803000001702</v>
          </cell>
          <cell r="BO514">
            <v>-197.78002999996534</v>
          </cell>
          <cell r="BP514">
            <v>-220.78007999999681</v>
          </cell>
          <cell r="BQ514">
            <v>256.00917000003392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-1.3505299999960698</v>
          </cell>
          <cell r="G515">
            <v>-9.3143199999758508</v>
          </cell>
          <cell r="H515">
            <v>-53.61931999999797</v>
          </cell>
          <cell r="I515">
            <v>-5.4433600000047591</v>
          </cell>
          <cell r="J515">
            <v>-3.0860500000126194</v>
          </cell>
          <cell r="K515">
            <v>-303.46981999999844</v>
          </cell>
          <cell r="L515">
            <v>-159.15753000002587</v>
          </cell>
          <cell r="M515">
            <v>-392.41230000002543</v>
          </cell>
          <cell r="N515">
            <v>-58.371280000079423</v>
          </cell>
          <cell r="O515">
            <v>-5.4040399999939837</v>
          </cell>
          <cell r="P515">
            <v>-4.6528399999951944</v>
          </cell>
          <cell r="Q515">
            <v>-0.43342000001575798</v>
          </cell>
          <cell r="R515">
            <v>-0.54051999980583787</v>
          </cell>
          <cell r="S515">
            <v>-2.9999995604157448E-5</v>
          </cell>
          <cell r="T515">
            <v>-0.22148000000743195</v>
          </cell>
          <cell r="U515">
            <v>-2.6399999915156513E-3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-1.5000003622844815E-4</v>
          </cell>
          <cell r="AA515">
            <v>-0.10259999998379499</v>
          </cell>
          <cell r="AB515">
            <v>0</v>
          </cell>
          <cell r="AC515">
            <v>-0.18615999998291954</v>
          </cell>
          <cell r="AD515">
            <v>-2.745999995386228E-2</v>
          </cell>
          <cell r="AE515">
            <v>-0.52582000009715557</v>
          </cell>
          <cell r="AF515">
            <v>-4.0000013541430235E-5</v>
          </cell>
          <cell r="AG515">
            <v>-0.22557000000961125</v>
          </cell>
          <cell r="AH515">
            <v>-2.6200000138487667E-3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-1.3999996008351445E-4</v>
          </cell>
          <cell r="AN515">
            <v>-0.10248000000137836</v>
          </cell>
          <cell r="AO515">
            <v>0</v>
          </cell>
          <cell r="AP515">
            <v>-0.16756999999051914</v>
          </cell>
          <cell r="AQ515">
            <v>-2.7400000020861626E-2</v>
          </cell>
          <cell r="AR515">
            <v>-0.85893000010401011</v>
          </cell>
          <cell r="AS515">
            <v>-0.66634999995585531</v>
          </cell>
          <cell r="AT515">
            <v>0</v>
          </cell>
          <cell r="AU515">
            <v>-2.630000002682209E-3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-0.13751999998930842</v>
          </cell>
          <cell r="BB515">
            <v>0</v>
          </cell>
          <cell r="BC515">
            <v>-5.2429999981541187E-2</v>
          </cell>
          <cell r="BD515">
            <v>0</v>
          </cell>
          <cell r="BE515">
            <v>-0.90915999934077263</v>
          </cell>
          <cell r="BF515">
            <v>-0.61949000001186505</v>
          </cell>
          <cell r="BG515">
            <v>-1.6329999984009191E-2</v>
          </cell>
          <cell r="BH515">
            <v>-2.6200000138487667E-3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-1.9999977666884661E-5</v>
          </cell>
          <cell r="BN515">
            <v>-0.10186000005342066</v>
          </cell>
          <cell r="BO515">
            <v>0</v>
          </cell>
          <cell r="BP515">
            <v>-0.16684000001987442</v>
          </cell>
          <cell r="BQ515">
            <v>-1.9999999785795808E-3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8">
          <cell r="F518">
            <v>-653.78277799999341</v>
          </cell>
          <cell r="G518">
            <v>-662.34905999992043</v>
          </cell>
          <cell r="H518">
            <v>-421.86447700008284</v>
          </cell>
          <cell r="I518">
            <v>-106.34135300002526</v>
          </cell>
          <cell r="J518">
            <v>26.913949999987381</v>
          </cell>
          <cell r="K518">
            <v>-3438.0296960000414</v>
          </cell>
          <cell r="L518">
            <v>-1260.2830100001302</v>
          </cell>
          <cell r="M518">
            <v>-4059.8337799997535</v>
          </cell>
          <cell r="N518">
            <v>-2569.9410700001754</v>
          </cell>
          <cell r="O518">
            <v>-1323.0246399999596</v>
          </cell>
          <cell r="P518">
            <v>-5592.7038300000131</v>
          </cell>
          <cell r="Q518">
            <v>-508.20124000008218</v>
          </cell>
          <cell r="R518">
            <v>-9999.3597339987755</v>
          </cell>
          <cell r="S518">
            <v>-284.10871999990195</v>
          </cell>
          <cell r="T518">
            <v>-341.49687000014819</v>
          </cell>
          <cell r="U518">
            <v>-88.160660000052303</v>
          </cell>
          <cell r="V518">
            <v>-13.98608000006061</v>
          </cell>
          <cell r="W518">
            <v>0</v>
          </cell>
          <cell r="X518">
            <v>-1844.8660699999891</v>
          </cell>
          <cell r="Y518">
            <v>-2140.3481580000371</v>
          </cell>
          <cell r="Z518">
            <v>-2005.6036360000726</v>
          </cell>
          <cell r="AA518">
            <v>-1364.7039399999194</v>
          </cell>
          <cell r="AB518">
            <v>-1155.1076700000558</v>
          </cell>
          <cell r="AC518">
            <v>-335.23641999997199</v>
          </cell>
          <cell r="AD518">
            <v>-425.74150999984704</v>
          </cell>
          <cell r="AE518">
            <v>-10229.916110999882</v>
          </cell>
          <cell r="AF518">
            <v>-173.97299999999814</v>
          </cell>
          <cell r="AG518">
            <v>-399.44418999995105</v>
          </cell>
          <cell r="AH518">
            <v>-29.947040000115521</v>
          </cell>
          <cell r="AI518">
            <v>-10.171747000073083</v>
          </cell>
          <cell r="AJ518">
            <v>-0.97718999994685873</v>
          </cell>
          <cell r="AK518">
            <v>-2202.5631820000708</v>
          </cell>
          <cell r="AL518">
            <v>-1560.3157979999669</v>
          </cell>
          <cell r="AM518">
            <v>-2197.1099239997566</v>
          </cell>
          <cell r="AN518">
            <v>-1381.6585200000554</v>
          </cell>
          <cell r="AO518">
            <v>-1377.1597100000363</v>
          </cell>
          <cell r="AP518">
            <v>-428.6511200000532</v>
          </cell>
          <cell r="AQ518">
            <v>-467.94468999980018</v>
          </cell>
          <cell r="AR518">
            <v>-9076.6374389994889</v>
          </cell>
          <cell r="AS518">
            <v>-315.23772999993525</v>
          </cell>
          <cell r="AT518">
            <v>-58.179329999955371</v>
          </cell>
          <cell r="AU518">
            <v>-23.644319999963045</v>
          </cell>
          <cell r="AV518">
            <v>-180.27109000005294</v>
          </cell>
          <cell r="AW518">
            <v>0</v>
          </cell>
          <cell r="AX518">
            <v>-1937.8379440000281</v>
          </cell>
          <cell r="AY518">
            <v>-1719.1893789998721</v>
          </cell>
          <cell r="AZ518">
            <v>-2023.7963100001216</v>
          </cell>
          <cell r="BA518">
            <v>-1340.0370000000112</v>
          </cell>
          <cell r="BB518">
            <v>-1299.4424900000449</v>
          </cell>
          <cell r="BC518">
            <v>-717.60344600002281</v>
          </cell>
          <cell r="BD518">
            <v>538.60160000016913</v>
          </cell>
          <cell r="BE518">
            <v>-10761.901607003063</v>
          </cell>
          <cell r="BF518">
            <v>-494.11317599983886</v>
          </cell>
          <cell r="BG518">
            <v>-316.43554000020958</v>
          </cell>
          <cell r="BH518">
            <v>-10.507930000079796</v>
          </cell>
          <cell r="BI518">
            <v>-24.514910000027157</v>
          </cell>
          <cell r="BJ518">
            <v>-1.1097399999853224</v>
          </cell>
          <cell r="BK518">
            <v>-2553.9049400000367</v>
          </cell>
          <cell r="BL518">
            <v>-1348.8798299999908</v>
          </cell>
          <cell r="BM518">
            <v>-1997.6593960002065</v>
          </cell>
          <cell r="BN518">
            <v>-2033.4309900002554</v>
          </cell>
          <cell r="BO518">
            <v>-1727.5822399999015</v>
          </cell>
          <cell r="BP518">
            <v>-751.24711999995634</v>
          </cell>
          <cell r="BQ518">
            <v>497.48420500010252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-50.169495999998617</v>
          </cell>
          <cell r="I532">
            <v>-110.72856073000003</v>
          </cell>
          <cell r="J532">
            <v>0</v>
          </cell>
          <cell r="K532">
            <v>-106.45271000000139</v>
          </cell>
          <cell r="L532">
            <v>-68.324796400000196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-1674.7984482300235</v>
          </cell>
          <cell r="S532">
            <v>-26.23030160000053</v>
          </cell>
          <cell r="T532">
            <v>-194.90256099999897</v>
          </cell>
          <cell r="U532">
            <v>-227.90645899999799</v>
          </cell>
          <cell r="V532">
            <v>-410.79239759999837</v>
          </cell>
          <cell r="W532">
            <v>-116.75322939999751</v>
          </cell>
          <cell r="X532">
            <v>-169.45771199999945</v>
          </cell>
          <cell r="Y532">
            <v>0</v>
          </cell>
          <cell r="Z532">
            <v>-135.77837799999907</v>
          </cell>
          <cell r="AA532">
            <v>-149.82682362999913</v>
          </cell>
          <cell r="AB532">
            <v>-137.60687499999767</v>
          </cell>
          <cell r="AC532">
            <v>-105.54371100000571</v>
          </cell>
          <cell r="AD532">
            <v>0</v>
          </cell>
          <cell r="AE532">
            <v>-1713.0514292999869</v>
          </cell>
          <cell r="AF532">
            <v>-58.142332999996142</v>
          </cell>
          <cell r="AG532">
            <v>-220.25425899999755</v>
          </cell>
          <cell r="AH532">
            <v>-211.67980999999781</v>
          </cell>
          <cell r="AI532">
            <v>-174.4700871999994</v>
          </cell>
          <cell r="AJ532">
            <v>-269.63323060000039</v>
          </cell>
          <cell r="AK532">
            <v>-262.46515400000135</v>
          </cell>
          <cell r="AL532">
            <v>-43.339015000001382</v>
          </cell>
          <cell r="AM532">
            <v>-80.714739999999438</v>
          </cell>
          <cell r="AN532">
            <v>-169.83839359999911</v>
          </cell>
          <cell r="AO532">
            <v>-48.434678900001018</v>
          </cell>
          <cell r="AP532">
            <v>-174.07972800000425</v>
          </cell>
          <cell r="AQ532">
            <v>0</v>
          </cell>
          <cell r="AR532">
            <v>-1648.7803975999122</v>
          </cell>
          <cell r="AS532">
            <v>-172.83748000000196</v>
          </cell>
          <cell r="AT532">
            <v>-115.79170049999811</v>
          </cell>
          <cell r="AU532">
            <v>-151.06005599999844</v>
          </cell>
          <cell r="AV532">
            <v>-391.0927214000003</v>
          </cell>
          <cell r="AW532">
            <v>-243.8877390000016</v>
          </cell>
          <cell r="AX532">
            <v>-211.83594669999729</v>
          </cell>
          <cell r="AY532">
            <v>0</v>
          </cell>
          <cell r="AZ532">
            <v>-34.235657000001083</v>
          </cell>
          <cell r="BA532">
            <v>-41.175819999996747</v>
          </cell>
          <cell r="BB532">
            <v>-134.17273600000044</v>
          </cell>
          <cell r="BC532">
            <v>-152.6905409999963</v>
          </cell>
          <cell r="BD532">
            <v>0</v>
          </cell>
          <cell r="BE532">
            <v>-1540.978191539878</v>
          </cell>
          <cell r="BF532">
            <v>-59.316596000004211</v>
          </cell>
          <cell r="BG532">
            <v>-34.254523999996309</v>
          </cell>
          <cell r="BH532">
            <v>-193.13389699999971</v>
          </cell>
          <cell r="BI532">
            <v>-278.47428899999795</v>
          </cell>
          <cell r="BJ532">
            <v>-114.24511900000289</v>
          </cell>
          <cell r="BK532">
            <v>-322.7669015399988</v>
          </cell>
          <cell r="BL532">
            <v>-124.71672949999993</v>
          </cell>
          <cell r="BM532">
            <v>-117.6440279999988</v>
          </cell>
          <cell r="BN532">
            <v>-26.022540000001754</v>
          </cell>
          <cell r="BO532">
            <v>-269.15116729999863</v>
          </cell>
          <cell r="BP532">
            <v>-1.6709919999993872</v>
          </cell>
          <cell r="BQ532">
            <v>0.41859180000028573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-39</v>
          </cell>
          <cell r="I533">
            <v>-65.240389000000505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-29.041643999998996</v>
          </cell>
          <cell r="P533">
            <v>0</v>
          </cell>
          <cell r="Q533">
            <v>0</v>
          </cell>
          <cell r="R533">
            <v>-996.33302113000536</v>
          </cell>
          <cell r="S533">
            <v>-98.234897999998793</v>
          </cell>
          <cell r="T533">
            <v>-91.717055299999629</v>
          </cell>
          <cell r="U533">
            <v>-152.28516099999979</v>
          </cell>
          <cell r="V533">
            <v>-204.81952579999961</v>
          </cell>
          <cell r="W533">
            <v>-101.43551970000044</v>
          </cell>
          <cell r="X533">
            <v>-33.499778699999297</v>
          </cell>
          <cell r="Y533">
            <v>0</v>
          </cell>
          <cell r="Z533">
            <v>-147.05564969999978</v>
          </cell>
          <cell r="AA533">
            <v>-28.180594929999643</v>
          </cell>
          <cell r="AB533">
            <v>-27.850349000000278</v>
          </cell>
          <cell r="AC533">
            <v>-111.25448900000083</v>
          </cell>
          <cell r="AD533">
            <v>0</v>
          </cell>
          <cell r="AE533">
            <v>-714.09974145999877</v>
          </cell>
          <cell r="AF533">
            <v>-28.616809299999659</v>
          </cell>
          <cell r="AG533">
            <v>-63.431087999999363</v>
          </cell>
          <cell r="AH533">
            <v>-59.899812999999995</v>
          </cell>
          <cell r="AI533">
            <v>-173.30207060000066</v>
          </cell>
          <cell r="AJ533">
            <v>-168.4908972000012</v>
          </cell>
          <cell r="AK533">
            <v>-30.39880439999979</v>
          </cell>
          <cell r="AL533">
            <v>0</v>
          </cell>
          <cell r="AM533">
            <v>-69.501647999999477</v>
          </cell>
          <cell r="AN533">
            <v>-62.494505200000276</v>
          </cell>
          <cell r="AO533">
            <v>-39.891689699999915</v>
          </cell>
          <cell r="AP533">
            <v>-18.072416060000251</v>
          </cell>
          <cell r="AQ533">
            <v>0</v>
          </cell>
          <cell r="AR533">
            <v>-546.95365519999177</v>
          </cell>
          <cell r="AS533">
            <v>0</v>
          </cell>
          <cell r="AT533">
            <v>-26.130423000000519</v>
          </cell>
          <cell r="AU533">
            <v>-32.426772499999061</v>
          </cell>
          <cell r="AV533">
            <v>-200.13572509999904</v>
          </cell>
          <cell r="AW533">
            <v>-72.827506900001026</v>
          </cell>
          <cell r="AX533">
            <v>-33.87846940000054</v>
          </cell>
          <cell r="AY533">
            <v>0</v>
          </cell>
          <cell r="AZ533">
            <v>-7.0302819999997155</v>
          </cell>
          <cell r="BA533">
            <v>-34.322450199999366</v>
          </cell>
          <cell r="BB533">
            <v>-99.825374699999884</v>
          </cell>
          <cell r="BC533">
            <v>-49.845536400000128</v>
          </cell>
          <cell r="BD533">
            <v>9.4688850000002276</v>
          </cell>
          <cell r="BE533">
            <v>-492.31719419997535</v>
          </cell>
          <cell r="BF533">
            <v>-69.604038699999364</v>
          </cell>
          <cell r="BG533">
            <v>-29.140690000000177</v>
          </cell>
          <cell r="BH533">
            <v>-96.409638400000404</v>
          </cell>
          <cell r="BI533">
            <v>-75.089553400001023</v>
          </cell>
          <cell r="BJ533">
            <v>-101.97296800000004</v>
          </cell>
          <cell r="BK533">
            <v>-55.023885999999038</v>
          </cell>
          <cell r="BL533">
            <v>-35.416705999999976</v>
          </cell>
          <cell r="BM533">
            <v>0</v>
          </cell>
          <cell r="BN533">
            <v>-26.994115999999849</v>
          </cell>
          <cell r="BO533">
            <v>-7.802961299999879</v>
          </cell>
          <cell r="BP533">
            <v>0</v>
          </cell>
          <cell r="BQ533">
            <v>5.1373635999989347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-59.963517000000138</v>
          </cell>
          <cell r="I541">
            <v>0</v>
          </cell>
          <cell r="J541">
            <v>0</v>
          </cell>
          <cell r="K541">
            <v>-97.312230000003183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-774.99419050000142</v>
          </cell>
          <cell r="S541">
            <v>-45.565181999998458</v>
          </cell>
          <cell r="T541">
            <v>-122.94536400000288</v>
          </cell>
          <cell r="U541">
            <v>-70.298375999998825</v>
          </cell>
          <cell r="V541">
            <v>-114.68196100000205</v>
          </cell>
          <cell r="W541">
            <v>-96.485767999998643</v>
          </cell>
          <cell r="X541">
            <v>-88.258402999999817</v>
          </cell>
          <cell r="Y541">
            <v>0</v>
          </cell>
          <cell r="Z541">
            <v>-26.027204000001802</v>
          </cell>
          <cell r="AA541">
            <v>-95.988993999999366</v>
          </cell>
          <cell r="AB541">
            <v>-38.079439499997534</v>
          </cell>
          <cell r="AC541">
            <v>-76.66349899999841</v>
          </cell>
          <cell r="AD541">
            <v>0</v>
          </cell>
          <cell r="AE541">
            <v>-996.24343149998458</v>
          </cell>
          <cell r="AF541">
            <v>0</v>
          </cell>
          <cell r="AG541">
            <v>-122.2970979999991</v>
          </cell>
          <cell r="AH541">
            <v>-55.598254000000452</v>
          </cell>
          <cell r="AI541">
            <v>-42.366169000000809</v>
          </cell>
          <cell r="AJ541">
            <v>-121.45281100000284</v>
          </cell>
          <cell r="AK541">
            <v>-262.99430299999949</v>
          </cell>
          <cell r="AL541">
            <v>-34.481299999999464</v>
          </cell>
          <cell r="AM541">
            <v>-50.38245299999835</v>
          </cell>
          <cell r="AN541">
            <v>-134.29983649999849</v>
          </cell>
          <cell r="AO541">
            <v>-104.88942400000087</v>
          </cell>
          <cell r="AP541">
            <v>-67.481782999999268</v>
          </cell>
          <cell r="AQ541">
            <v>0</v>
          </cell>
          <cell r="AR541">
            <v>-824.15240900008939</v>
          </cell>
          <cell r="AS541">
            <v>-67.119622999998683</v>
          </cell>
          <cell r="AT541">
            <v>-172.42674000000261</v>
          </cell>
          <cell r="AU541">
            <v>-33.230365999999776</v>
          </cell>
          <cell r="AV541">
            <v>-152.11496799999804</v>
          </cell>
          <cell r="AW541">
            <v>-91.070282000000589</v>
          </cell>
          <cell r="AX541">
            <v>-105.25620300000082</v>
          </cell>
          <cell r="AY541">
            <v>-17.063705000000482</v>
          </cell>
          <cell r="AZ541">
            <v>-34.183322000000771</v>
          </cell>
          <cell r="BA541">
            <v>-88.310280999998213</v>
          </cell>
          <cell r="BB541">
            <v>-12.934284000002663</v>
          </cell>
          <cell r="BC541">
            <v>-59.646004000001994</v>
          </cell>
          <cell r="BD541">
            <v>9.2033689999989292</v>
          </cell>
          <cell r="BE541">
            <v>-806.05083200003719</v>
          </cell>
          <cell r="BF541">
            <v>-76.533464000000095</v>
          </cell>
          <cell r="BG541">
            <v>-49.695071999998618</v>
          </cell>
          <cell r="BH541">
            <v>-103.57136900000114</v>
          </cell>
          <cell r="BI541">
            <v>-166.21858000000066</v>
          </cell>
          <cell r="BJ541">
            <v>-69.381276000000071</v>
          </cell>
          <cell r="BK541">
            <v>-41.329351000000315</v>
          </cell>
          <cell r="BL541">
            <v>0</v>
          </cell>
          <cell r="BM541">
            <v>-18.828878000000259</v>
          </cell>
          <cell r="BN541">
            <v>-25.009932999997545</v>
          </cell>
          <cell r="BO541">
            <v>-208.18830499999967</v>
          </cell>
          <cell r="BP541">
            <v>-10.995908999997482</v>
          </cell>
          <cell r="BQ541">
            <v>-36.298694999997679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5">
          <cell r="F545">
            <v>0</v>
          </cell>
          <cell r="G545">
            <v>0</v>
          </cell>
          <cell r="H545">
            <v>-149.13301299999875</v>
          </cell>
          <cell r="I545">
            <v>-175.96894973000053</v>
          </cell>
          <cell r="J545">
            <v>0</v>
          </cell>
          <cell r="K545">
            <v>-203.76494000000457</v>
          </cell>
          <cell r="L545">
            <v>-68.324796400000196</v>
          </cell>
          <cell r="M545">
            <v>0</v>
          </cell>
          <cell r="N545">
            <v>0</v>
          </cell>
          <cell r="O545">
            <v>-29.041643999998996</v>
          </cell>
          <cell r="P545">
            <v>0</v>
          </cell>
          <cell r="Q545">
            <v>0</v>
          </cell>
          <cell r="R545">
            <v>-3446.1256598600303</v>
          </cell>
          <cell r="S545">
            <v>-170.03038159999778</v>
          </cell>
          <cell r="T545">
            <v>-409.56498030000148</v>
          </cell>
          <cell r="U545">
            <v>-450.48999599999661</v>
          </cell>
          <cell r="V545">
            <v>-730.29388440000002</v>
          </cell>
          <cell r="W545">
            <v>-314.67451709999659</v>
          </cell>
          <cell r="X545">
            <v>-291.21589369999856</v>
          </cell>
          <cell r="Y545">
            <v>0</v>
          </cell>
          <cell r="Z545">
            <v>-308.86123170000064</v>
          </cell>
          <cell r="AA545">
            <v>-273.99641255999813</v>
          </cell>
          <cell r="AB545">
            <v>-203.53666349999548</v>
          </cell>
          <cell r="AC545">
            <v>-293.46169900000496</v>
          </cell>
          <cell r="AD545">
            <v>0</v>
          </cell>
          <cell r="AE545">
            <v>-3423.3946022599703</v>
          </cell>
          <cell r="AF545">
            <v>-86.759142299995801</v>
          </cell>
          <cell r="AG545">
            <v>-405.98244499999601</v>
          </cell>
          <cell r="AH545">
            <v>-327.17787699999826</v>
          </cell>
          <cell r="AI545">
            <v>-390.13832680000087</v>
          </cell>
          <cell r="AJ545">
            <v>-559.57693880000443</v>
          </cell>
          <cell r="AK545">
            <v>-555.85826140000063</v>
          </cell>
          <cell r="AL545">
            <v>-77.820315000000846</v>
          </cell>
          <cell r="AM545">
            <v>-200.59884099999726</v>
          </cell>
          <cell r="AN545">
            <v>-366.63273529999788</v>
          </cell>
          <cell r="AO545">
            <v>-193.21579260000181</v>
          </cell>
          <cell r="AP545">
            <v>-259.63392706000377</v>
          </cell>
          <cell r="AQ545">
            <v>0</v>
          </cell>
          <cell r="AR545">
            <v>-3019.8864617999934</v>
          </cell>
          <cell r="AS545">
            <v>-239.95710300000064</v>
          </cell>
          <cell r="AT545">
            <v>-314.34886350000124</v>
          </cell>
          <cell r="AU545">
            <v>-216.71719449999728</v>
          </cell>
          <cell r="AV545">
            <v>-743.34341449999738</v>
          </cell>
          <cell r="AW545">
            <v>-407.78552790000322</v>
          </cell>
          <cell r="AX545">
            <v>-350.97061909999866</v>
          </cell>
          <cell r="AY545">
            <v>-17.063705000000482</v>
          </cell>
          <cell r="AZ545">
            <v>-75.44926100000157</v>
          </cell>
          <cell r="BA545">
            <v>-163.80855119999433</v>
          </cell>
          <cell r="BB545">
            <v>-246.93239470000299</v>
          </cell>
          <cell r="BC545">
            <v>-262.18208139999842</v>
          </cell>
          <cell r="BD545">
            <v>18.672253999999157</v>
          </cell>
          <cell r="BE545">
            <v>-2839.3462177398906</v>
          </cell>
          <cell r="BF545">
            <v>-205.45409870000367</v>
          </cell>
          <cell r="BG545">
            <v>-113.0902859999951</v>
          </cell>
          <cell r="BH545">
            <v>-393.11490440000125</v>
          </cell>
          <cell r="BI545">
            <v>-519.78242239999963</v>
          </cell>
          <cell r="BJ545">
            <v>-285.599363000003</v>
          </cell>
          <cell r="BK545">
            <v>-419.12013853999815</v>
          </cell>
          <cell r="BL545">
            <v>-160.13343549999991</v>
          </cell>
          <cell r="BM545">
            <v>-136.47290599999906</v>
          </cell>
          <cell r="BN545">
            <v>-78.026588999999149</v>
          </cell>
          <cell r="BO545">
            <v>-485.14243359999818</v>
          </cell>
          <cell r="BP545">
            <v>-12.666900999996869</v>
          </cell>
          <cell r="BQ545">
            <v>-30.742739599998458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7">
          <cell r="F547">
            <v>0</v>
          </cell>
          <cell r="G547">
            <v>0</v>
          </cell>
          <cell r="H547">
            <v>-149.13301300001331</v>
          </cell>
          <cell r="I547">
            <v>-175.96894973004237</v>
          </cell>
          <cell r="J547">
            <v>0</v>
          </cell>
          <cell r="K547">
            <v>-203.76493999996455</v>
          </cell>
          <cell r="L547">
            <v>-68.324796400032938</v>
          </cell>
          <cell r="M547">
            <v>0</v>
          </cell>
          <cell r="N547">
            <v>0</v>
          </cell>
          <cell r="O547">
            <v>-29.041643999982625</v>
          </cell>
          <cell r="P547">
            <v>0</v>
          </cell>
          <cell r="Q547">
            <v>0</v>
          </cell>
          <cell r="R547">
            <v>-3446.1256598606706</v>
          </cell>
          <cell r="S547">
            <v>-170.03038160008145</v>
          </cell>
          <cell r="T547">
            <v>-409.56498030002695</v>
          </cell>
          <cell r="U547">
            <v>-450.48999599996023</v>
          </cell>
          <cell r="V547">
            <v>-730.29388439998729</v>
          </cell>
          <cell r="W547">
            <v>-314.67451710003661</v>
          </cell>
          <cell r="X547">
            <v>-291.21589370002039</v>
          </cell>
          <cell r="Y547">
            <v>0</v>
          </cell>
          <cell r="Z547">
            <v>-308.86123170005158</v>
          </cell>
          <cell r="AA547">
            <v>-273.99641255993629</v>
          </cell>
          <cell r="AB547">
            <v>-203.53666350001004</v>
          </cell>
          <cell r="AC547">
            <v>-293.46169899997767</v>
          </cell>
          <cell r="AD547">
            <v>0</v>
          </cell>
          <cell r="AE547">
            <v>-3423.3946022605523</v>
          </cell>
          <cell r="AF547">
            <v>-86.75914229999762</v>
          </cell>
          <cell r="AG547">
            <v>-405.98244500008877</v>
          </cell>
          <cell r="AH547">
            <v>-327.17787700000918</v>
          </cell>
          <cell r="AI547">
            <v>-390.13832679996267</v>
          </cell>
          <cell r="AJ547">
            <v>-559.57693879998988</v>
          </cell>
          <cell r="AK547">
            <v>-555.85826139996061</v>
          </cell>
          <cell r="AL547">
            <v>-77.820314999960829</v>
          </cell>
          <cell r="AM547">
            <v>-200.59884099999908</v>
          </cell>
          <cell r="AN547">
            <v>-366.63273529999424</v>
          </cell>
          <cell r="AO547">
            <v>-193.21579259994905</v>
          </cell>
          <cell r="AP547">
            <v>-259.63392706000013</v>
          </cell>
          <cell r="AQ547">
            <v>0</v>
          </cell>
          <cell r="AR547">
            <v>-3019.88646180043</v>
          </cell>
          <cell r="AS547">
            <v>-239.95710299996426</v>
          </cell>
          <cell r="AT547">
            <v>-314.34886350005399</v>
          </cell>
          <cell r="AU547">
            <v>-216.71719450003002</v>
          </cell>
          <cell r="AV547">
            <v>-743.34341450006468</v>
          </cell>
          <cell r="AW547">
            <v>-407.78552790003596</v>
          </cell>
          <cell r="AX547">
            <v>-350.97061909997137</v>
          </cell>
          <cell r="AY547">
            <v>-17.063705000036862</v>
          </cell>
          <cell r="AZ547">
            <v>-75.449261000030674</v>
          </cell>
          <cell r="BA547">
            <v>-163.80855119996704</v>
          </cell>
          <cell r="BB547">
            <v>-246.93239470000844</v>
          </cell>
          <cell r="BC547">
            <v>-262.18208140000934</v>
          </cell>
          <cell r="BD547">
            <v>18.67225399997551</v>
          </cell>
          <cell r="BE547">
            <v>-2839.3462177398615</v>
          </cell>
          <cell r="BF547">
            <v>-205.45409870002186</v>
          </cell>
          <cell r="BG547">
            <v>-113.09028599999147</v>
          </cell>
          <cell r="BH547">
            <v>-393.11490440001944</v>
          </cell>
          <cell r="BI547">
            <v>-519.78242239996325</v>
          </cell>
          <cell r="BJ547">
            <v>-285.59936300001573</v>
          </cell>
          <cell r="BK547">
            <v>-419.12013853999088</v>
          </cell>
          <cell r="BL547">
            <v>-160.1334354999708</v>
          </cell>
          <cell r="BM547">
            <v>-136.47290600003907</v>
          </cell>
          <cell r="BN547">
            <v>-78.02658900001552</v>
          </cell>
          <cell r="BO547">
            <v>-485.14243360003456</v>
          </cell>
          <cell r="BP547">
            <v>-12.666901000076905</v>
          </cell>
          <cell r="BQ547">
            <v>-30.74273960001301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-18324.650240000003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-17575.660000000003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-17575.660000000003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-17531.584000000003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-17531.584000000003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-17487.603999999992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-17487.603999999992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-18141.485440000004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-18141.485440000004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-18324.654399999999</v>
          </cell>
          <cell r="R554">
            <v>-18278.686399999948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-18278.686399999948</v>
          </cell>
          <cell r="AE554">
            <v>-17531.580000000016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-17531.580000000016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-17487.603999999992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-17487.603999999992</v>
          </cell>
          <cell r="BE555">
            <v>-18141.485440000004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-18141.485440000004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-18324.650239999988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-18324.654399999999</v>
          </cell>
          <cell r="R574">
            <v>-35854.346400000155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-17575.660000000149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-18278.68639999989</v>
          </cell>
          <cell r="AE574">
            <v>-35063.163999998942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-17531.583999999799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-17531.579999999958</v>
          </cell>
          <cell r="AR574">
            <v>-34975.208000000566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-17487.60400000005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-17487.60400000005</v>
          </cell>
          <cell r="BE574">
            <v>-36282.970879999921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-18141.48543999996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-18141.48543999996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43.939148000000003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43.939148000000003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38.556302999999993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38.556302999999993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-8.8281300000000016</v>
          </cell>
          <cell r="AS578">
            <v>0</v>
          </cell>
          <cell r="AT578">
            <v>0</v>
          </cell>
          <cell r="AU578">
            <v>-8.8281300000000016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-3.683589999999981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-3.683589999999981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-10.997600000000148</v>
          </cell>
          <cell r="H581">
            <v>-319.22050000000036</v>
          </cell>
          <cell r="I581">
            <v>-100.72379999999998</v>
          </cell>
          <cell r="J581">
            <v>-682.34499999999753</v>
          </cell>
          <cell r="K581">
            <v>-2.2000500000000329</v>
          </cell>
          <cell r="L581">
            <v>369.78399999999965</v>
          </cell>
          <cell r="M581">
            <v>-375.96489999999994</v>
          </cell>
          <cell r="N581">
            <v>-74.221600000000308</v>
          </cell>
          <cell r="O581">
            <v>-2.3280799999999999</v>
          </cell>
          <cell r="P581">
            <v>-0.24184999999999945</v>
          </cell>
          <cell r="Q581">
            <v>0</v>
          </cell>
          <cell r="R581">
            <v>-1568.1149600000062</v>
          </cell>
          <cell r="S581">
            <v>0</v>
          </cell>
          <cell r="T581">
            <v>-0.58699999999998909</v>
          </cell>
          <cell r="U581">
            <v>-540.38058999999885</v>
          </cell>
          <cell r="V581">
            <v>-136.29347000000001</v>
          </cell>
          <cell r="W581">
            <v>-533.01200000000244</v>
          </cell>
          <cell r="X581">
            <v>0</v>
          </cell>
          <cell r="Y581">
            <v>495.20900000000256</v>
          </cell>
          <cell r="Z581">
            <v>-610.21700000000055</v>
          </cell>
          <cell r="AA581">
            <v>-184.54099999999926</v>
          </cell>
          <cell r="AB581">
            <v>-57.790299999999661</v>
          </cell>
          <cell r="AC581">
            <v>-0.24139999999999873</v>
          </cell>
          <cell r="AD581">
            <v>-0.26120000000014443</v>
          </cell>
          <cell r="AE581">
            <v>-1465.2389999999723</v>
          </cell>
          <cell r="AF581">
            <v>0</v>
          </cell>
          <cell r="AG581">
            <v>-50.560100000000148</v>
          </cell>
          <cell r="AH581">
            <v>-311.15000000000146</v>
          </cell>
          <cell r="AI581">
            <v>0</v>
          </cell>
          <cell r="AJ581">
            <v>-735.88699999999881</v>
          </cell>
          <cell r="AK581">
            <v>-220.95940000000019</v>
          </cell>
          <cell r="AL581">
            <v>572.36699999999837</v>
          </cell>
          <cell r="AM581">
            <v>-474.84899999999834</v>
          </cell>
          <cell r="AN581">
            <v>-160.1929999999993</v>
          </cell>
          <cell r="AO581">
            <v>-83.747000000000298</v>
          </cell>
          <cell r="AP581">
            <v>0</v>
          </cell>
          <cell r="AQ581">
            <v>-0.26050000000009277</v>
          </cell>
          <cell r="AR581">
            <v>-2152.8739440000209</v>
          </cell>
          <cell r="AS581">
            <v>0</v>
          </cell>
          <cell r="AT581">
            <v>-0.54019999999991342</v>
          </cell>
          <cell r="AU581">
            <v>-508.13130000000092</v>
          </cell>
          <cell r="AV581">
            <v>-1159.4067000000005</v>
          </cell>
          <cell r="AW581">
            <v>-571.51299999999901</v>
          </cell>
          <cell r="AX581">
            <v>-326.9386999999997</v>
          </cell>
          <cell r="AY581">
            <v>1165.4539999999979</v>
          </cell>
          <cell r="AZ581">
            <v>-455.77900000000227</v>
          </cell>
          <cell r="BA581">
            <v>-306.26500000000124</v>
          </cell>
          <cell r="BB581">
            <v>-74.199200000000019</v>
          </cell>
          <cell r="BC581">
            <v>0</v>
          </cell>
          <cell r="BD581">
            <v>84.445155999999997</v>
          </cell>
          <cell r="BE581">
            <v>-1735.1342000000295</v>
          </cell>
          <cell r="BF581">
            <v>0</v>
          </cell>
          <cell r="BG581">
            <v>-1.9820999999997184</v>
          </cell>
          <cell r="BH581">
            <v>-470.16150000000198</v>
          </cell>
          <cell r="BI581">
            <v>-544.14950000000044</v>
          </cell>
          <cell r="BJ581">
            <v>-170.58799999999974</v>
          </cell>
          <cell r="BK581">
            <v>-494.14869999999974</v>
          </cell>
          <cell r="BL581">
            <v>981.06199999999808</v>
          </cell>
          <cell r="BM581">
            <v>-757.48285000000033</v>
          </cell>
          <cell r="BN581">
            <v>-322.18000000000029</v>
          </cell>
          <cell r="BO581">
            <v>-50.897999999999229</v>
          </cell>
          <cell r="BP581">
            <v>-4.4170000000003711</v>
          </cell>
          <cell r="BQ581">
            <v>99.811450000000036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-1.8047300000000064</v>
          </cell>
          <cell r="I582">
            <v>0</v>
          </cell>
          <cell r="J582">
            <v>-4.3656999999998334</v>
          </cell>
          <cell r="K582">
            <v>0</v>
          </cell>
          <cell r="L582">
            <v>88.430200000000241</v>
          </cell>
          <cell r="M582">
            <v>-8.5651299999999537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103.13640999999916</v>
          </cell>
          <cell r="S582">
            <v>0</v>
          </cell>
          <cell r="T582">
            <v>0</v>
          </cell>
          <cell r="U582">
            <v>-8.249999999998181E-2</v>
          </cell>
          <cell r="V582">
            <v>0</v>
          </cell>
          <cell r="W582">
            <v>-1.4790000000002692</v>
          </cell>
          <cell r="X582">
            <v>0</v>
          </cell>
          <cell r="Y582">
            <v>104.69790999999987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-4.9519099999997707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52.750300000000607</v>
          </cell>
          <cell r="AM582">
            <v>-57.702209999999468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56.225296999999046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36.905650000000605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19.319647</v>
          </cell>
          <cell r="BE582">
            <v>-177.20249000000331</v>
          </cell>
          <cell r="BF582">
            <v>0</v>
          </cell>
          <cell r="BG582">
            <v>0</v>
          </cell>
          <cell r="BH582">
            <v>-15.087999999999965</v>
          </cell>
          <cell r="BI582">
            <v>0</v>
          </cell>
          <cell r="BJ582">
            <v>-23.963799999999992</v>
          </cell>
          <cell r="BK582">
            <v>-3.0172699999999963</v>
          </cell>
          <cell r="BL582">
            <v>-118.01639999999952</v>
          </cell>
          <cell r="BM582">
            <v>-36.820699999999761</v>
          </cell>
          <cell r="BN582">
            <v>0</v>
          </cell>
          <cell r="BO582">
            <v>0</v>
          </cell>
          <cell r="BP582">
            <v>0</v>
          </cell>
          <cell r="BQ582">
            <v>19.703679999999991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-0.88130000000001019</v>
          </cell>
          <cell r="K583">
            <v>0</v>
          </cell>
          <cell r="L583">
            <v>61.342899999999872</v>
          </cell>
          <cell r="M583">
            <v>-44.265499999999975</v>
          </cell>
          <cell r="N583">
            <v>0</v>
          </cell>
          <cell r="O583">
            <v>0</v>
          </cell>
          <cell r="P583">
            <v>0</v>
          </cell>
          <cell r="Q583">
            <v>-11.885839999999988</v>
          </cell>
          <cell r="R583">
            <v>271.66089000000284</v>
          </cell>
          <cell r="S583">
            <v>0</v>
          </cell>
          <cell r="T583">
            <v>0</v>
          </cell>
          <cell r="U583">
            <v>-4.9516999999996187</v>
          </cell>
          <cell r="V583">
            <v>0</v>
          </cell>
          <cell r="W583">
            <v>0</v>
          </cell>
          <cell r="X583">
            <v>0</v>
          </cell>
          <cell r="Y583">
            <v>288.4686999999999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-11.856110000000058</v>
          </cell>
          <cell r="AE583">
            <v>362.97850000000108</v>
          </cell>
          <cell r="AF583">
            <v>0</v>
          </cell>
          <cell r="AG583">
            <v>0</v>
          </cell>
          <cell r="AH583">
            <v>-5.0214999999998327</v>
          </cell>
          <cell r="AI583">
            <v>0</v>
          </cell>
          <cell r="AJ583">
            <v>0</v>
          </cell>
          <cell r="AK583">
            <v>0</v>
          </cell>
          <cell r="AL583">
            <v>377.14939999999979</v>
          </cell>
          <cell r="AM583">
            <v>-9.1494000000000142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103.08326300000044</v>
          </cell>
          <cell r="AS583">
            <v>-3.3084399999999903</v>
          </cell>
          <cell r="AT583">
            <v>-0.54345499999999447</v>
          </cell>
          <cell r="AU583">
            <v>-1.6798999999998614</v>
          </cell>
          <cell r="AV583">
            <v>0</v>
          </cell>
          <cell r="AW583">
            <v>-1.1787600000000111</v>
          </cell>
          <cell r="AX583">
            <v>0</v>
          </cell>
          <cell r="AY583">
            <v>87.438000000000102</v>
          </cell>
          <cell r="AZ583">
            <v>-2.0435599999999567</v>
          </cell>
          <cell r="BA583">
            <v>0</v>
          </cell>
          <cell r="BB583">
            <v>0</v>
          </cell>
          <cell r="BC583">
            <v>0</v>
          </cell>
          <cell r="BD583">
            <v>24.399378000000002</v>
          </cell>
          <cell r="BE583">
            <v>92.488470000000234</v>
          </cell>
          <cell r="BF583">
            <v>0</v>
          </cell>
          <cell r="BG583">
            <v>0</v>
          </cell>
          <cell r="BH583">
            <v>-0.16740000000027067</v>
          </cell>
          <cell r="BI583">
            <v>-4.4044999999998709</v>
          </cell>
          <cell r="BJ583">
            <v>0</v>
          </cell>
          <cell r="BK583">
            <v>0</v>
          </cell>
          <cell r="BL583">
            <v>48.860799999999927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48.199569999999994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5">
          <cell r="F585">
            <v>0</v>
          </cell>
          <cell r="G585">
            <v>-10.997600000000148</v>
          </cell>
          <cell r="H585">
            <v>-321.02522999999928</v>
          </cell>
          <cell r="I585">
            <v>-100.72379999999998</v>
          </cell>
          <cell r="J585">
            <v>-687.59199999999691</v>
          </cell>
          <cell r="K585">
            <v>-2.2000500000000329</v>
          </cell>
          <cell r="L585">
            <v>519.55710000000181</v>
          </cell>
          <cell r="M585">
            <v>-428.79553000000124</v>
          </cell>
          <cell r="N585">
            <v>-74.221600000000308</v>
          </cell>
          <cell r="O585">
            <v>-2.3280799999999999</v>
          </cell>
          <cell r="P585">
            <v>-0.24184999999999945</v>
          </cell>
          <cell r="Q585">
            <v>-11.885839999999973</v>
          </cell>
          <cell r="R585">
            <v>-1149.3785119999957</v>
          </cell>
          <cell r="S585">
            <v>0</v>
          </cell>
          <cell r="T585">
            <v>-0.58699999999998909</v>
          </cell>
          <cell r="U585">
            <v>-545.4147899999989</v>
          </cell>
          <cell r="V585">
            <v>-136.29347000000007</v>
          </cell>
          <cell r="W585">
            <v>-534.4910000000018</v>
          </cell>
          <cell r="X585">
            <v>0</v>
          </cell>
          <cell r="Y585">
            <v>932.31475800000771</v>
          </cell>
          <cell r="Z585">
            <v>-610.21699999999691</v>
          </cell>
          <cell r="AA585">
            <v>-184.54099999999926</v>
          </cell>
          <cell r="AB585">
            <v>-57.790299999999661</v>
          </cell>
          <cell r="AC585">
            <v>-0.24139999999999873</v>
          </cell>
          <cell r="AD585">
            <v>-12.117310000000543</v>
          </cell>
          <cell r="AE585">
            <v>-1068.656106999988</v>
          </cell>
          <cell r="AF585">
            <v>0</v>
          </cell>
          <cell r="AG585">
            <v>-50.560100000000148</v>
          </cell>
          <cell r="AH585">
            <v>-316.17150000000402</v>
          </cell>
          <cell r="AI585">
            <v>0</v>
          </cell>
          <cell r="AJ585">
            <v>-735.88699999999881</v>
          </cell>
          <cell r="AK585">
            <v>-220.95940000000019</v>
          </cell>
          <cell r="AL585">
            <v>1040.8230029999977</v>
          </cell>
          <cell r="AM585">
            <v>-541.70060999999623</v>
          </cell>
          <cell r="AN585">
            <v>-160.1929999999993</v>
          </cell>
          <cell r="AO585">
            <v>-83.747000000000298</v>
          </cell>
          <cell r="AP585">
            <v>0</v>
          </cell>
          <cell r="AQ585">
            <v>-0.26050000000009277</v>
          </cell>
          <cell r="AR585">
            <v>-2002.3935139999958</v>
          </cell>
          <cell r="AS585">
            <v>-3.3084399999999903</v>
          </cell>
          <cell r="AT585">
            <v>-1.0836549999999079</v>
          </cell>
          <cell r="AU585">
            <v>-518.63933000000179</v>
          </cell>
          <cell r="AV585">
            <v>-1159.4067000000005</v>
          </cell>
          <cell r="AW585">
            <v>-572.69175999999788</v>
          </cell>
          <cell r="AX585">
            <v>-326.9386999999997</v>
          </cell>
          <cell r="AY585">
            <v>1289.7976500000004</v>
          </cell>
          <cell r="AZ585">
            <v>-457.82256000000416</v>
          </cell>
          <cell r="BA585">
            <v>-306.26500000000124</v>
          </cell>
          <cell r="BB585">
            <v>-74.199199999999109</v>
          </cell>
          <cell r="BC585">
            <v>0</v>
          </cell>
          <cell r="BD585">
            <v>128.16418099999999</v>
          </cell>
          <cell r="BE585">
            <v>-1823.5318099999859</v>
          </cell>
          <cell r="BF585">
            <v>0</v>
          </cell>
          <cell r="BG585">
            <v>-1.9820999999997184</v>
          </cell>
          <cell r="BH585">
            <v>-485.41689999999653</v>
          </cell>
          <cell r="BI585">
            <v>-548.55400000000191</v>
          </cell>
          <cell r="BJ585">
            <v>-194.55179999999746</v>
          </cell>
          <cell r="BK585">
            <v>-497.16596999999911</v>
          </cell>
          <cell r="BL585">
            <v>908.2228099999993</v>
          </cell>
          <cell r="BM585">
            <v>-794.30355000000418</v>
          </cell>
          <cell r="BN585">
            <v>-322.18000000000029</v>
          </cell>
          <cell r="BO585">
            <v>-50.897999999999229</v>
          </cell>
          <cell r="BP585">
            <v>-4.4170000000003711</v>
          </cell>
          <cell r="BQ585">
            <v>167.71469999999999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 t="str">
            <v>=</v>
          </cell>
          <cell r="G586" t="str">
            <v>=</v>
          </cell>
          <cell r="H586" t="str">
            <v>=</v>
          </cell>
          <cell r="I586" t="str">
            <v>=</v>
          </cell>
          <cell r="J586" t="str">
            <v>=</v>
          </cell>
          <cell r="K586" t="str">
            <v>=</v>
          </cell>
          <cell r="L586" t="str">
            <v>=</v>
          </cell>
          <cell r="M586" t="str">
            <v>=</v>
          </cell>
          <cell r="N586" t="str">
            <v>=</v>
          </cell>
          <cell r="O586" t="str">
            <v>=</v>
          </cell>
          <cell r="P586" t="str">
            <v>=</v>
          </cell>
          <cell r="Q586" t="str">
            <v>=</v>
          </cell>
          <cell r="R586" t="str">
            <v>=</v>
          </cell>
          <cell r="S586" t="str">
            <v>=</v>
          </cell>
          <cell r="T586" t="str">
            <v>=</v>
          </cell>
          <cell r="U586" t="str">
            <v>=</v>
          </cell>
          <cell r="V586" t="str">
            <v>=</v>
          </cell>
          <cell r="W586" t="str">
            <v>=</v>
          </cell>
          <cell r="X586" t="str">
            <v>=</v>
          </cell>
          <cell r="Y586" t="str">
            <v>=</v>
          </cell>
          <cell r="Z586" t="str">
            <v>=</v>
          </cell>
          <cell r="AA586" t="str">
            <v>=</v>
          </cell>
          <cell r="AB586" t="str">
            <v>=</v>
          </cell>
          <cell r="AC586" t="str">
            <v>=</v>
          </cell>
          <cell r="AD586" t="str">
            <v>=</v>
          </cell>
          <cell r="AE586" t="str">
            <v>=</v>
          </cell>
          <cell r="AF586" t="str">
            <v>=</v>
          </cell>
          <cell r="AG586" t="str">
            <v>=</v>
          </cell>
          <cell r="AH586" t="str">
            <v>=</v>
          </cell>
          <cell r="AI586" t="str">
            <v>=</v>
          </cell>
          <cell r="AJ586" t="str">
            <v>=</v>
          </cell>
          <cell r="AK586" t="str">
            <v>=</v>
          </cell>
          <cell r="AL586" t="str">
            <v>=</v>
          </cell>
          <cell r="AM586" t="str">
            <v>=</v>
          </cell>
          <cell r="AN586" t="str">
            <v>=</v>
          </cell>
          <cell r="AO586" t="str">
            <v>=</v>
          </cell>
          <cell r="AP586" t="str">
            <v>=</v>
          </cell>
          <cell r="AQ586" t="str">
            <v>=</v>
          </cell>
          <cell r="AR586" t="str">
            <v>=</v>
          </cell>
          <cell r="AS586" t="str">
            <v>=</v>
          </cell>
          <cell r="AT586" t="str">
            <v>=</v>
          </cell>
          <cell r="AU586" t="str">
            <v>=</v>
          </cell>
          <cell r="AV586" t="str">
            <v>=</v>
          </cell>
          <cell r="AW586" t="str">
            <v>=</v>
          </cell>
          <cell r="AX586" t="str">
            <v>=</v>
          </cell>
          <cell r="AY586" t="str">
            <v>=</v>
          </cell>
          <cell r="AZ586" t="str">
            <v>=</v>
          </cell>
          <cell r="BA586" t="str">
            <v>=</v>
          </cell>
          <cell r="BB586" t="str">
            <v>=</v>
          </cell>
          <cell r="BC586" t="str">
            <v>=</v>
          </cell>
          <cell r="BD586" t="str">
            <v>=</v>
          </cell>
          <cell r="BE586" t="str">
            <v>=</v>
          </cell>
          <cell r="BF586" t="str">
            <v>=</v>
          </cell>
          <cell r="BG586" t="str">
            <v>=</v>
          </cell>
          <cell r="BH586" t="str">
            <v>=</v>
          </cell>
          <cell r="BI586" t="str">
            <v>=</v>
          </cell>
          <cell r="BJ586" t="str">
            <v>=</v>
          </cell>
          <cell r="BK586" t="str">
            <v>=</v>
          </cell>
          <cell r="BL586" t="str">
            <v>=</v>
          </cell>
          <cell r="BM586" t="str">
            <v>=</v>
          </cell>
          <cell r="BN586" t="str">
            <v>=</v>
          </cell>
          <cell r="BO586" t="str">
            <v>=</v>
          </cell>
          <cell r="BP586" t="str">
            <v>=</v>
          </cell>
          <cell r="BQ586" t="str">
            <v>=</v>
          </cell>
          <cell r="BR586" t="str">
            <v>=</v>
          </cell>
          <cell r="BS586" t="str">
            <v>=</v>
          </cell>
          <cell r="BT586" t="str">
            <v>=</v>
          </cell>
          <cell r="BU586" t="str">
            <v>=</v>
          </cell>
          <cell r="BV586" t="str">
            <v>=</v>
          </cell>
          <cell r="BW586" t="str">
            <v>=</v>
          </cell>
          <cell r="BX586" t="str">
            <v>=</v>
          </cell>
          <cell r="BY586" t="str">
            <v>=</v>
          </cell>
          <cell r="BZ586" t="str">
            <v>=</v>
          </cell>
          <cell r="CA586" t="str">
            <v>=</v>
          </cell>
          <cell r="CB586" t="str">
            <v>=</v>
          </cell>
          <cell r="CC586" t="str">
            <v>=</v>
          </cell>
          <cell r="CD586" t="str">
            <v>=</v>
          </cell>
          <cell r="CE586" t="str">
            <v>=</v>
          </cell>
          <cell r="CF586" t="str">
            <v>=</v>
          </cell>
          <cell r="CG586" t="str">
            <v>=</v>
          </cell>
          <cell r="CH586" t="str">
            <v>=</v>
          </cell>
          <cell r="CI586" t="str">
            <v>=</v>
          </cell>
          <cell r="CJ586" t="str">
            <v>=</v>
          </cell>
          <cell r="CK586" t="str">
            <v>=</v>
          </cell>
          <cell r="CL586" t="str">
            <v>=</v>
          </cell>
          <cell r="CM586" t="str">
            <v>=</v>
          </cell>
          <cell r="CN586" t="str">
            <v>=</v>
          </cell>
          <cell r="CO586" t="str">
            <v>=</v>
          </cell>
          <cell r="CP586" t="str">
            <v>=</v>
          </cell>
          <cell r="CQ586" t="str">
            <v>=</v>
          </cell>
          <cell r="CR586" t="str">
            <v>=</v>
          </cell>
          <cell r="CS586" t="str">
            <v>=</v>
          </cell>
          <cell r="CT586" t="str">
            <v>=</v>
          </cell>
          <cell r="CU586" t="str">
            <v>=</v>
          </cell>
          <cell r="CV586" t="str">
            <v>=</v>
          </cell>
          <cell r="CW586" t="str">
            <v>=</v>
          </cell>
          <cell r="CX586" t="str">
            <v>=</v>
          </cell>
          <cell r="CY586" t="str">
            <v>=</v>
          </cell>
          <cell r="CZ586" t="str">
            <v>=</v>
          </cell>
          <cell r="DA586" t="str">
            <v>=</v>
          </cell>
          <cell r="DB586" t="str">
            <v>=</v>
          </cell>
          <cell r="DC586" t="str">
            <v>=</v>
          </cell>
          <cell r="DD586" t="str">
            <v>=</v>
          </cell>
          <cell r="DE586" t="str">
            <v>=</v>
          </cell>
          <cell r="DF586" t="str">
            <v>=</v>
          </cell>
          <cell r="DG586" t="str">
            <v>=</v>
          </cell>
          <cell r="DH586" t="str">
            <v>=</v>
          </cell>
          <cell r="DI586" t="str">
            <v>=</v>
          </cell>
          <cell r="DJ586" t="str">
            <v>=</v>
          </cell>
          <cell r="DK586" t="str">
            <v>=</v>
          </cell>
          <cell r="DL586" t="str">
            <v>=</v>
          </cell>
          <cell r="DM586" t="str">
            <v>=</v>
          </cell>
          <cell r="DN586" t="str">
            <v>=</v>
          </cell>
          <cell r="DO586" t="str">
            <v>=</v>
          </cell>
          <cell r="DP586" t="str">
            <v>=</v>
          </cell>
          <cell r="DQ586" t="str">
            <v>=</v>
          </cell>
          <cell r="DR586" t="str">
            <v>=</v>
          </cell>
          <cell r="DS586" t="str">
            <v>=</v>
          </cell>
          <cell r="DT586" t="str">
            <v>=</v>
          </cell>
          <cell r="DU586" t="str">
            <v>=</v>
          </cell>
          <cell r="DV586" t="str">
            <v>=</v>
          </cell>
          <cell r="DW586" t="str">
            <v>=</v>
          </cell>
          <cell r="DX586" t="str">
            <v>=</v>
          </cell>
          <cell r="DY586" t="str">
            <v>=</v>
          </cell>
          <cell r="DZ586" t="str">
            <v>=</v>
          </cell>
          <cell r="EA586" t="str">
            <v>=</v>
          </cell>
          <cell r="EB586" t="str">
            <v>=</v>
          </cell>
          <cell r="EC586" t="str">
            <v>=</v>
          </cell>
          <cell r="ED586" t="str">
            <v>=</v>
          </cell>
        </row>
        <row r="587">
          <cell r="F587">
            <v>976.19348110631108</v>
          </cell>
          <cell r="G587">
            <v>1505.7623851131648</v>
          </cell>
          <cell r="H587">
            <v>2310.4163894113153</v>
          </cell>
          <cell r="I587">
            <v>1800.6511915009469</v>
          </cell>
          <cell r="J587">
            <v>2474.0156030096114</v>
          </cell>
          <cell r="K587">
            <v>1206.1641477867961</v>
          </cell>
          <cell r="L587">
            <v>1101.3949362440035</v>
          </cell>
          <cell r="M587">
            <v>3322.8105121431872</v>
          </cell>
          <cell r="N587">
            <v>2149.6455377498642</v>
          </cell>
          <cell r="O587">
            <v>2681.4651255328208</v>
          </cell>
          <cell r="P587">
            <v>91.090706406161189</v>
          </cell>
          <cell r="Q587">
            <v>-9547.1552595840767</v>
          </cell>
          <cell r="R587">
            <v>26432.023006670177</v>
          </cell>
          <cell r="S587">
            <v>1567.7471088916063</v>
          </cell>
          <cell r="T587">
            <v>3097.3347683623433</v>
          </cell>
          <cell r="U587">
            <v>4037.1482791854069</v>
          </cell>
          <cell r="V587">
            <v>6051.0581053588539</v>
          </cell>
          <cell r="W587">
            <v>4152.1175308385864</v>
          </cell>
          <cell r="X587">
            <v>3928.6168546257541</v>
          </cell>
          <cell r="Y587">
            <v>2529.729110009037</v>
          </cell>
          <cell r="Z587">
            <v>2486.5951686343178</v>
          </cell>
          <cell r="AA587">
            <v>2945.6040823552758</v>
          </cell>
          <cell r="AB587">
            <v>3852.9584173876792</v>
          </cell>
          <cell r="AC587">
            <v>1801.2443830920383</v>
          </cell>
          <cell r="AD587">
            <v>-10018.130802059546</v>
          </cell>
          <cell r="AE587">
            <v>25216.328676842153</v>
          </cell>
          <cell r="AF587">
            <v>967.85680302325636</v>
          </cell>
          <cell r="AG587">
            <v>2434.3562521757558</v>
          </cell>
          <cell r="AH587">
            <v>3733.3868426270783</v>
          </cell>
          <cell r="AI587">
            <v>6089.6223452780396</v>
          </cell>
          <cell r="AJ587">
            <v>2913.8341962872073</v>
          </cell>
          <cell r="AK587">
            <v>3263.4754015421495</v>
          </cell>
          <cell r="AL587">
            <v>3042.5178395919502</v>
          </cell>
          <cell r="AM587">
            <v>3193.6878954889253</v>
          </cell>
          <cell r="AN587">
            <v>2789.1966115320101</v>
          </cell>
          <cell r="AO587">
            <v>4899.4982911730185</v>
          </cell>
          <cell r="AP587">
            <v>1831.9185567023233</v>
          </cell>
          <cell r="AQ587">
            <v>-9943.0223585776985</v>
          </cell>
          <cell r="AR587">
            <v>33674.613912031054</v>
          </cell>
          <cell r="AS587">
            <v>1017.8219018764794</v>
          </cell>
          <cell r="AT587">
            <v>3376.5921369865537</v>
          </cell>
          <cell r="AU587">
            <v>3760.3467510882765</v>
          </cell>
          <cell r="AV587">
            <v>4610.6829320304096</v>
          </cell>
          <cell r="AW587">
            <v>3762.8662657570094</v>
          </cell>
          <cell r="AX587">
            <v>4149.2040930595249</v>
          </cell>
          <cell r="AY587">
            <v>4110.5725778918713</v>
          </cell>
          <cell r="AZ587">
            <v>3505.7364844055846</v>
          </cell>
          <cell r="BA587">
            <v>3129.6389157613739</v>
          </cell>
          <cell r="BB587">
            <v>4199.0914830155671</v>
          </cell>
          <cell r="BC587">
            <v>1610.2357496712357</v>
          </cell>
          <cell r="BD587">
            <v>-3558.1753795165569</v>
          </cell>
          <cell r="BE587">
            <v>28796.920797325671</v>
          </cell>
          <cell r="BF587">
            <v>1531.7225163485855</v>
          </cell>
          <cell r="BG587">
            <v>2786.0259053213522</v>
          </cell>
          <cell r="BH587">
            <v>4339.1606938494369</v>
          </cell>
          <cell r="BI587">
            <v>4687.022301338613</v>
          </cell>
          <cell r="BJ587">
            <v>3245.7741599511355</v>
          </cell>
          <cell r="BK587">
            <v>4117.2999290628359</v>
          </cell>
          <cell r="BL587">
            <v>2960.3435050966218</v>
          </cell>
          <cell r="BM587">
            <v>2707.9605817608535</v>
          </cell>
          <cell r="BN587">
            <v>2898.8005385799333</v>
          </cell>
          <cell r="BO587">
            <v>2723.2002102918923</v>
          </cell>
          <cell r="BP587">
            <v>1603.3807817809284</v>
          </cell>
          <cell r="BQ587">
            <v>-4803.7703260621056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 t="str">
            <v>=</v>
          </cell>
          <cell r="G588" t="str">
            <v>=</v>
          </cell>
          <cell r="H588" t="str">
            <v>=</v>
          </cell>
          <cell r="I588" t="str">
            <v>=</v>
          </cell>
          <cell r="J588" t="str">
            <v>=</v>
          </cell>
          <cell r="K588" t="str">
            <v>=</v>
          </cell>
          <cell r="L588" t="str">
            <v>=</v>
          </cell>
          <cell r="M588" t="str">
            <v>=</v>
          </cell>
          <cell r="N588" t="str">
            <v>=</v>
          </cell>
          <cell r="O588" t="str">
            <v>=</v>
          </cell>
          <cell r="P588" t="str">
            <v>=</v>
          </cell>
          <cell r="Q588" t="str">
            <v>=</v>
          </cell>
          <cell r="R588" t="str">
            <v>=</v>
          </cell>
          <cell r="S588" t="str">
            <v>=</v>
          </cell>
          <cell r="T588" t="str">
            <v>=</v>
          </cell>
          <cell r="U588" t="str">
            <v>=</v>
          </cell>
          <cell r="V588" t="str">
            <v>=</v>
          </cell>
          <cell r="W588" t="str">
            <v>=</v>
          </cell>
          <cell r="X588" t="str">
            <v>=</v>
          </cell>
          <cell r="Y588" t="str">
            <v>=</v>
          </cell>
          <cell r="Z588" t="str">
            <v>=</v>
          </cell>
          <cell r="AA588" t="str">
            <v>=</v>
          </cell>
          <cell r="AB588" t="str">
            <v>=</v>
          </cell>
          <cell r="AC588" t="str">
            <v>=</v>
          </cell>
          <cell r="AD588" t="str">
            <v>=</v>
          </cell>
          <cell r="AE588" t="str">
            <v>=</v>
          </cell>
          <cell r="AF588" t="str">
            <v>=</v>
          </cell>
          <cell r="AG588" t="str">
            <v>=</v>
          </cell>
          <cell r="AH588" t="str">
            <v>=</v>
          </cell>
          <cell r="AI588" t="str">
            <v>=</v>
          </cell>
          <cell r="AJ588" t="str">
            <v>=</v>
          </cell>
          <cell r="AK588" t="str">
            <v>=</v>
          </cell>
          <cell r="AL588" t="str">
            <v>=</v>
          </cell>
          <cell r="AM588" t="str">
            <v>=</v>
          </cell>
          <cell r="AN588" t="str">
            <v>=</v>
          </cell>
          <cell r="AO588" t="str">
            <v>=</v>
          </cell>
          <cell r="AP588" t="str">
            <v>=</v>
          </cell>
          <cell r="AQ588" t="str">
            <v>=</v>
          </cell>
          <cell r="AR588" t="str">
            <v>=</v>
          </cell>
          <cell r="AS588" t="str">
            <v>=</v>
          </cell>
          <cell r="AT588" t="str">
            <v>=</v>
          </cell>
          <cell r="AU588" t="str">
            <v>=</v>
          </cell>
          <cell r="AV588" t="str">
            <v>=</v>
          </cell>
          <cell r="AW588" t="str">
            <v>=</v>
          </cell>
          <cell r="AX588" t="str">
            <v>=</v>
          </cell>
          <cell r="AY588" t="str">
            <v>=</v>
          </cell>
          <cell r="AZ588" t="str">
            <v>=</v>
          </cell>
          <cell r="BA588" t="str">
            <v>=</v>
          </cell>
          <cell r="BB588" t="str">
            <v>=</v>
          </cell>
          <cell r="BC588" t="str">
            <v>=</v>
          </cell>
          <cell r="BD588" t="str">
            <v>=</v>
          </cell>
          <cell r="BE588" t="str">
            <v>=</v>
          </cell>
          <cell r="BF588" t="str">
            <v>=</v>
          </cell>
          <cell r="BG588" t="str">
            <v>=</v>
          </cell>
          <cell r="BH588" t="str">
            <v>=</v>
          </cell>
          <cell r="BI588" t="str">
            <v>=</v>
          </cell>
          <cell r="BJ588" t="str">
            <v>=</v>
          </cell>
          <cell r="BK588" t="str">
            <v>=</v>
          </cell>
          <cell r="BL588" t="str">
            <v>=</v>
          </cell>
          <cell r="BM588" t="str">
            <v>=</v>
          </cell>
          <cell r="BN588" t="str">
            <v>=</v>
          </cell>
          <cell r="BO588" t="str">
            <v>=</v>
          </cell>
          <cell r="BP588" t="str">
            <v>=</v>
          </cell>
          <cell r="BQ588" t="str">
            <v>=</v>
          </cell>
          <cell r="BR588" t="str">
            <v>=</v>
          </cell>
          <cell r="BS588" t="str">
            <v>=</v>
          </cell>
          <cell r="BT588" t="str">
            <v>=</v>
          </cell>
          <cell r="BU588" t="str">
            <v>=</v>
          </cell>
          <cell r="BV588" t="str">
            <v>=</v>
          </cell>
          <cell r="BW588" t="str">
            <v>=</v>
          </cell>
          <cell r="BX588" t="str">
            <v>=</v>
          </cell>
          <cell r="BY588" t="str">
            <v>=</v>
          </cell>
          <cell r="BZ588" t="str">
            <v>=</v>
          </cell>
          <cell r="CA588" t="str">
            <v>=</v>
          </cell>
          <cell r="CB588" t="str">
            <v>=</v>
          </cell>
          <cell r="CC588" t="str">
            <v>=</v>
          </cell>
          <cell r="CD588" t="str">
            <v>=</v>
          </cell>
          <cell r="CE588" t="str">
            <v>=</v>
          </cell>
          <cell r="CF588" t="str">
            <v>=</v>
          </cell>
          <cell r="CG588" t="str">
            <v>=</v>
          </cell>
          <cell r="CH588" t="str">
            <v>=</v>
          </cell>
          <cell r="CI588" t="str">
            <v>=</v>
          </cell>
          <cell r="CJ588" t="str">
            <v>=</v>
          </cell>
          <cell r="CK588" t="str">
            <v>=</v>
          </cell>
          <cell r="CL588" t="str">
            <v>=</v>
          </cell>
          <cell r="CM588" t="str">
            <v>=</v>
          </cell>
          <cell r="CN588" t="str">
            <v>=</v>
          </cell>
          <cell r="CO588" t="str">
            <v>=</v>
          </cell>
          <cell r="CP588" t="str">
            <v>=</v>
          </cell>
          <cell r="CQ588" t="str">
            <v>=</v>
          </cell>
          <cell r="CR588" t="str">
            <v>=</v>
          </cell>
          <cell r="CS588" t="str">
            <v>=</v>
          </cell>
          <cell r="CT588" t="str">
            <v>=</v>
          </cell>
          <cell r="CU588" t="str">
            <v>=</v>
          </cell>
          <cell r="CV588" t="str">
            <v>=</v>
          </cell>
          <cell r="CW588" t="str">
            <v>=</v>
          </cell>
          <cell r="CX588" t="str">
            <v>=</v>
          </cell>
          <cell r="CY588" t="str">
            <v>=</v>
          </cell>
          <cell r="CZ588" t="str">
            <v>=</v>
          </cell>
          <cell r="DA588" t="str">
            <v>=</v>
          </cell>
          <cell r="DB588" t="str">
            <v>=</v>
          </cell>
          <cell r="DC588" t="str">
            <v>=</v>
          </cell>
          <cell r="DD588" t="str">
            <v>=</v>
          </cell>
          <cell r="DE588" t="str">
            <v>=</v>
          </cell>
          <cell r="DF588" t="str">
            <v>=</v>
          </cell>
          <cell r="DG588" t="str">
            <v>=</v>
          </cell>
          <cell r="DH588" t="str">
            <v>=</v>
          </cell>
          <cell r="DI588" t="str">
            <v>=</v>
          </cell>
          <cell r="DJ588" t="str">
            <v>=</v>
          </cell>
          <cell r="DK588" t="str">
            <v>=</v>
          </cell>
          <cell r="DL588" t="str">
            <v>=</v>
          </cell>
          <cell r="DM588" t="str">
            <v>=</v>
          </cell>
          <cell r="DN588" t="str">
            <v>=</v>
          </cell>
          <cell r="DO588" t="str">
            <v>=</v>
          </cell>
          <cell r="DP588" t="str">
            <v>=</v>
          </cell>
          <cell r="DQ588" t="str">
            <v>=</v>
          </cell>
          <cell r="DR588" t="str">
            <v>=</v>
          </cell>
          <cell r="DS588" t="str">
            <v>=</v>
          </cell>
          <cell r="DT588" t="str">
            <v>=</v>
          </cell>
          <cell r="DU588" t="str">
            <v>=</v>
          </cell>
          <cell r="DV588" t="str">
            <v>=</v>
          </cell>
          <cell r="DW588" t="str">
            <v>=</v>
          </cell>
          <cell r="DX588" t="str">
            <v>=</v>
          </cell>
          <cell r="DY588" t="str">
            <v>=</v>
          </cell>
          <cell r="DZ588" t="str">
            <v>=</v>
          </cell>
          <cell r="EA588" t="str">
            <v>=</v>
          </cell>
          <cell r="EB588" t="str">
            <v>=</v>
          </cell>
          <cell r="EC588" t="str">
            <v>=</v>
          </cell>
          <cell r="ED588" t="str">
            <v>=</v>
          </cell>
        </row>
        <row r="589"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F589" t="str">
            <v/>
          </cell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  <cell r="CA589" t="str">
            <v/>
          </cell>
          <cell r="CB589" t="str">
            <v/>
          </cell>
          <cell r="CC589" t="str">
            <v/>
          </cell>
          <cell r="CD589" t="str">
            <v/>
          </cell>
          <cell r="CE589" t="str">
            <v/>
          </cell>
          <cell r="CF589" t="str">
            <v/>
          </cell>
          <cell r="CG589" t="str">
            <v/>
          </cell>
          <cell r="CH589" t="str">
            <v/>
          </cell>
          <cell r="CI589" t="str">
            <v/>
          </cell>
          <cell r="CJ589" t="str">
            <v/>
          </cell>
          <cell r="CK589" t="str">
            <v/>
          </cell>
          <cell r="CL589" t="str">
            <v/>
          </cell>
          <cell r="CM589" t="str">
            <v/>
          </cell>
          <cell r="CN589" t="str">
            <v/>
          </cell>
          <cell r="CO589" t="str">
            <v/>
          </cell>
          <cell r="CP589" t="str">
            <v/>
          </cell>
          <cell r="CQ589" t="str">
            <v/>
          </cell>
          <cell r="CR589" t="str">
            <v/>
          </cell>
          <cell r="CS589" t="str">
            <v/>
          </cell>
          <cell r="CT589" t="str">
            <v/>
          </cell>
          <cell r="CU589" t="str">
            <v/>
          </cell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 t="str">
            <v/>
          </cell>
          <cell r="DS589" t="str">
            <v/>
          </cell>
          <cell r="DT589" t="str">
            <v/>
          </cell>
          <cell r="DU589" t="str">
            <v/>
          </cell>
          <cell r="DV589" t="str">
            <v/>
          </cell>
          <cell r="DW589" t="str">
            <v/>
          </cell>
          <cell r="DX589" t="str">
            <v/>
          </cell>
          <cell r="DY589" t="str">
            <v/>
          </cell>
          <cell r="DZ589" t="str">
            <v/>
          </cell>
          <cell r="EA589" t="str">
            <v/>
          </cell>
          <cell r="EB589" t="str">
            <v/>
          </cell>
          <cell r="EC589" t="str">
            <v/>
          </cell>
          <cell r="ED589" t="str">
            <v/>
          </cell>
        </row>
        <row r="590"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  <cell r="AF590" t="str">
            <v/>
          </cell>
          <cell r="AG590" t="str">
            <v/>
          </cell>
          <cell r="AH590" t="str">
            <v/>
          </cell>
          <cell r="AI590" t="str">
            <v/>
          </cell>
          <cell r="AJ590" t="str">
            <v/>
          </cell>
          <cell r="AK590" t="str">
            <v/>
          </cell>
          <cell r="AL590" t="str">
            <v/>
          </cell>
          <cell r="AM590" t="str">
            <v/>
          </cell>
          <cell r="AN590" t="str">
            <v/>
          </cell>
          <cell r="AO590" t="str">
            <v/>
          </cell>
          <cell r="AP590" t="str">
            <v/>
          </cell>
          <cell r="AQ590" t="str">
            <v/>
          </cell>
          <cell r="AR590" t="str">
            <v/>
          </cell>
          <cell r="AS590" t="str">
            <v/>
          </cell>
          <cell r="AT590" t="str">
            <v/>
          </cell>
          <cell r="AU590" t="str">
            <v/>
          </cell>
          <cell r="AV590" t="str">
            <v/>
          </cell>
          <cell r="AW590" t="str">
            <v/>
          </cell>
          <cell r="AX590" t="str">
            <v/>
          </cell>
          <cell r="AY590" t="str">
            <v/>
          </cell>
          <cell r="AZ590" t="str">
            <v/>
          </cell>
          <cell r="BA590" t="str">
            <v/>
          </cell>
          <cell r="BB590" t="str">
            <v/>
          </cell>
          <cell r="BC590" t="str">
            <v/>
          </cell>
          <cell r="BD590" t="str">
            <v/>
          </cell>
          <cell r="BE590" t="str">
            <v/>
          </cell>
          <cell r="BF590" t="str">
            <v/>
          </cell>
          <cell r="BG590" t="str">
            <v/>
          </cell>
          <cell r="BH590" t="str">
            <v/>
          </cell>
          <cell r="BI590" t="str">
            <v/>
          </cell>
          <cell r="BJ590" t="str">
            <v/>
          </cell>
          <cell r="BK590" t="str">
            <v/>
          </cell>
          <cell r="BL590" t="str">
            <v/>
          </cell>
          <cell r="BM590" t="str">
            <v/>
          </cell>
          <cell r="BN590" t="str">
            <v/>
          </cell>
          <cell r="BO590" t="str">
            <v/>
          </cell>
          <cell r="BP590" t="str">
            <v/>
          </cell>
          <cell r="BQ590" t="str">
            <v/>
          </cell>
          <cell r="BR590" t="str">
            <v/>
          </cell>
          <cell r="BS590" t="str">
            <v/>
          </cell>
          <cell r="BT590" t="str">
            <v/>
          </cell>
          <cell r="BU590" t="str">
            <v/>
          </cell>
          <cell r="BV590" t="str">
            <v/>
          </cell>
          <cell r="BW590" t="str">
            <v/>
          </cell>
          <cell r="BX590" t="str">
            <v/>
          </cell>
          <cell r="BY590" t="str">
            <v/>
          </cell>
          <cell r="BZ590" t="str">
            <v/>
          </cell>
          <cell r="CA590" t="str">
            <v/>
          </cell>
          <cell r="CB590" t="str">
            <v/>
          </cell>
          <cell r="CC590" t="str">
            <v/>
          </cell>
          <cell r="CD590" t="str">
            <v/>
          </cell>
          <cell r="CE590" t="str">
            <v/>
          </cell>
          <cell r="CF590" t="str">
            <v/>
          </cell>
          <cell r="CG590" t="str">
            <v/>
          </cell>
          <cell r="CH590" t="str">
            <v/>
          </cell>
          <cell r="CI590" t="str">
            <v/>
          </cell>
          <cell r="CJ590" t="str">
            <v/>
          </cell>
          <cell r="CK590" t="str">
            <v/>
          </cell>
          <cell r="CL590" t="str">
            <v/>
          </cell>
          <cell r="CM590" t="str">
            <v/>
          </cell>
          <cell r="CN590" t="str">
            <v/>
          </cell>
          <cell r="CO590" t="str">
            <v/>
          </cell>
          <cell r="CP590" t="str">
            <v/>
          </cell>
          <cell r="CQ590" t="str">
            <v/>
          </cell>
          <cell r="CR590" t="str">
            <v/>
          </cell>
          <cell r="CS590" t="str">
            <v/>
          </cell>
          <cell r="CT590" t="str">
            <v/>
          </cell>
          <cell r="CU590" t="str">
            <v/>
          </cell>
          <cell r="CV590" t="str">
            <v/>
          </cell>
          <cell r="CW590" t="str">
            <v/>
          </cell>
          <cell r="CX590" t="str">
            <v/>
          </cell>
          <cell r="CY590" t="str">
            <v/>
          </cell>
          <cell r="CZ590" t="str">
            <v/>
          </cell>
          <cell r="DA590" t="str">
            <v/>
          </cell>
          <cell r="DB590" t="str">
            <v/>
          </cell>
          <cell r="DC590" t="str">
            <v/>
          </cell>
          <cell r="DD590" t="str">
            <v/>
          </cell>
          <cell r="DE590" t="str">
            <v/>
          </cell>
          <cell r="DF590" t="str">
            <v/>
          </cell>
          <cell r="DG590" t="str">
            <v/>
          </cell>
          <cell r="DH590" t="str">
            <v/>
          </cell>
          <cell r="DI590" t="str">
            <v/>
          </cell>
          <cell r="DJ590" t="str">
            <v/>
          </cell>
          <cell r="DK590" t="str">
            <v/>
          </cell>
          <cell r="DL590" t="str">
            <v/>
          </cell>
          <cell r="DM590" t="str">
            <v/>
          </cell>
          <cell r="DN590" t="str">
            <v/>
          </cell>
          <cell r="DO590" t="str">
            <v/>
          </cell>
          <cell r="DP590" t="str">
            <v/>
          </cell>
          <cell r="DQ590" t="str">
            <v/>
          </cell>
          <cell r="DR590" t="str">
            <v/>
          </cell>
          <cell r="DS590" t="str">
            <v/>
          </cell>
          <cell r="DT590" t="str">
            <v/>
          </cell>
          <cell r="DU590" t="str">
            <v/>
          </cell>
          <cell r="DV590" t="str">
            <v/>
          </cell>
          <cell r="DW590" t="str">
            <v/>
          </cell>
          <cell r="DX590" t="str">
            <v/>
          </cell>
          <cell r="DY590" t="str">
            <v/>
          </cell>
          <cell r="DZ590" t="str">
            <v/>
          </cell>
          <cell r="EA590" t="str">
            <v/>
          </cell>
          <cell r="EB590" t="str">
            <v/>
          </cell>
          <cell r="EC590" t="str">
            <v/>
          </cell>
          <cell r="ED590" t="str">
            <v/>
          </cell>
        </row>
        <row r="591">
          <cell r="J591" t="str">
            <v>"The Rack"</v>
          </cell>
          <cell r="W591" t="str">
            <v>"The Rack"</v>
          </cell>
          <cell r="AJ591" t="str">
            <v>"The Rack"</v>
          </cell>
          <cell r="AW591" t="str">
            <v>"The Rack"</v>
          </cell>
          <cell r="BJ591" t="str">
            <v>"The Rack"</v>
          </cell>
          <cell r="BW591" t="str">
            <v>"The Rack"</v>
          </cell>
          <cell r="CJ591" t="str">
            <v>"The Rack"</v>
          </cell>
          <cell r="CW591" t="str">
            <v>"The Rack"</v>
          </cell>
          <cell r="DJ591" t="str">
            <v>"The Rack"</v>
          </cell>
          <cell r="DW591" t="str">
            <v>"The Rack"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-430.23999999999069</v>
          </cell>
          <cell r="H595">
            <v>-695.73999999999069</v>
          </cell>
          <cell r="I595">
            <v>-455.11999999999534</v>
          </cell>
          <cell r="J595">
            <v>-307.35999999998603</v>
          </cell>
          <cell r="K595">
            <v>-1435.7800000000279</v>
          </cell>
          <cell r="L595">
            <v>-312</v>
          </cell>
          <cell r="M595">
            <v>0</v>
          </cell>
          <cell r="N595">
            <v>-1662.5400000000373</v>
          </cell>
          <cell r="O595">
            <v>-1086.1999999999534</v>
          </cell>
          <cell r="P595">
            <v>0</v>
          </cell>
          <cell r="Q595">
            <v>0</v>
          </cell>
          <cell r="R595">
            <v>-25601.810000002384</v>
          </cell>
          <cell r="S595">
            <v>-1996.839999999851</v>
          </cell>
          <cell r="T595">
            <v>-3274.8400000000838</v>
          </cell>
          <cell r="U595">
            <v>-4244.7000000000698</v>
          </cell>
          <cell r="V595">
            <v>-1181.390000000014</v>
          </cell>
          <cell r="W595">
            <v>-735.75</v>
          </cell>
          <cell r="X595">
            <v>-2900.7899999999208</v>
          </cell>
          <cell r="Y595">
            <v>-313.70999999996275</v>
          </cell>
          <cell r="Z595">
            <v>-1772.2199999999721</v>
          </cell>
          <cell r="AA595">
            <v>-3783.640000000014</v>
          </cell>
          <cell r="AB595">
            <v>-2654.7099999999627</v>
          </cell>
          <cell r="AC595">
            <v>-2743.2199999999721</v>
          </cell>
          <cell r="AD595">
            <v>0</v>
          </cell>
          <cell r="AE595">
            <v>-24210.210000000894</v>
          </cell>
          <cell r="AF595">
            <v>-1629.8999999999069</v>
          </cell>
          <cell r="AG595">
            <v>-3666.5200000000186</v>
          </cell>
          <cell r="AH595">
            <v>-4554.9200000000419</v>
          </cell>
          <cell r="AI595">
            <v>-1243.9400000000605</v>
          </cell>
          <cell r="AJ595">
            <v>-440.52999999996973</v>
          </cell>
          <cell r="AK595">
            <v>-2754.359999999986</v>
          </cell>
          <cell r="AL595">
            <v>30.060000000055879</v>
          </cell>
          <cell r="AM595">
            <v>-1750.5</v>
          </cell>
          <cell r="AN595">
            <v>-4832.3200000000652</v>
          </cell>
          <cell r="AO595">
            <v>-1535.6199999999953</v>
          </cell>
          <cell r="AP595">
            <v>-1626.160000000149</v>
          </cell>
          <cell r="AQ595">
            <v>-205.5</v>
          </cell>
          <cell r="AR595">
            <v>-26827.539999999106</v>
          </cell>
          <cell r="AS595">
            <v>-3078.7599999997765</v>
          </cell>
          <cell r="AT595">
            <v>-3168.3800000000047</v>
          </cell>
          <cell r="AU595">
            <v>-1148.0499999999302</v>
          </cell>
          <cell r="AV595">
            <v>-4258.25</v>
          </cell>
          <cell r="AW595">
            <v>-574.05999999999767</v>
          </cell>
          <cell r="AX595">
            <v>-4356.9399999999441</v>
          </cell>
          <cell r="AY595">
            <v>-318.76000000000931</v>
          </cell>
          <cell r="AZ595">
            <v>-1954.3300000000745</v>
          </cell>
          <cell r="BA595">
            <v>-2401.5899999999674</v>
          </cell>
          <cell r="BB595">
            <v>-4555.8199999999488</v>
          </cell>
          <cell r="BC595">
            <v>-1189.1200000001118</v>
          </cell>
          <cell r="BD595">
            <v>176.52000000001863</v>
          </cell>
          <cell r="BE595">
            <v>-24674.820000002161</v>
          </cell>
          <cell r="BF595">
            <v>-373.6500000001397</v>
          </cell>
          <cell r="BG595">
            <v>-3437.0799999999581</v>
          </cell>
          <cell r="BH595">
            <v>-3531.6700000000419</v>
          </cell>
          <cell r="BI595">
            <v>-1040.4099999999162</v>
          </cell>
          <cell r="BJ595">
            <v>-2127.8600000000442</v>
          </cell>
          <cell r="BK595">
            <v>-4926.0800000001909</v>
          </cell>
          <cell r="BL595">
            <v>-1251.6399999998976</v>
          </cell>
          <cell r="BM595">
            <v>-1281.3599999998696</v>
          </cell>
          <cell r="BN595">
            <v>-887.56000000005588</v>
          </cell>
          <cell r="BO595">
            <v>-4668.6500000000233</v>
          </cell>
          <cell r="BP595">
            <v>-1304.3600000001024</v>
          </cell>
          <cell r="BQ595">
            <v>155.5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-592.17999999999302</v>
          </cell>
          <cell r="I596">
            <v>0</v>
          </cell>
          <cell r="J596">
            <v>0</v>
          </cell>
          <cell r="K596">
            <v>-514.15000000002328</v>
          </cell>
          <cell r="L596">
            <v>-295</v>
          </cell>
          <cell r="M596">
            <v>0</v>
          </cell>
          <cell r="N596">
            <v>-651.13000000000466</v>
          </cell>
          <cell r="O596">
            <v>-527.9199999999837</v>
          </cell>
          <cell r="P596">
            <v>0</v>
          </cell>
          <cell r="Q596">
            <v>0</v>
          </cell>
          <cell r="R596">
            <v>-13132.009999999776</v>
          </cell>
          <cell r="S596">
            <v>-204.29999999993015</v>
          </cell>
          <cell r="T596">
            <v>-1265.9100000000326</v>
          </cell>
          <cell r="U596">
            <v>-1143.4399999999441</v>
          </cell>
          <cell r="V596">
            <v>-288.85000000000582</v>
          </cell>
          <cell r="W596">
            <v>-1380.5399999999208</v>
          </cell>
          <cell r="X596">
            <v>-2018.7600000000093</v>
          </cell>
          <cell r="Y596">
            <v>-6.6600000000325963</v>
          </cell>
          <cell r="Z596">
            <v>-768</v>
          </cell>
          <cell r="AA596">
            <v>-3087.960000000021</v>
          </cell>
          <cell r="AB596">
            <v>-1571.25</v>
          </cell>
          <cell r="AC596">
            <v>-1396.3399999999674</v>
          </cell>
          <cell r="AD596">
            <v>0</v>
          </cell>
          <cell r="AE596">
            <v>-11374.570000000298</v>
          </cell>
          <cell r="AF596">
            <v>-448.19999999995343</v>
          </cell>
          <cell r="AG596">
            <v>-2348</v>
          </cell>
          <cell r="AH596">
            <v>-1416.3099999999977</v>
          </cell>
          <cell r="AI596">
            <v>-514.14999999999418</v>
          </cell>
          <cell r="AJ596">
            <v>-1663.4499999999534</v>
          </cell>
          <cell r="AK596">
            <v>-1195.6999999999534</v>
          </cell>
          <cell r="AL596">
            <v>111.5</v>
          </cell>
          <cell r="AM596">
            <v>-257.03999999992084</v>
          </cell>
          <cell r="AN596">
            <v>-1014.960000000021</v>
          </cell>
          <cell r="AO596">
            <v>-2576.9199999999837</v>
          </cell>
          <cell r="AP596">
            <v>-51.339999999967404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-20823.89999999851</v>
          </cell>
          <cell r="G599">
            <v>-30441.599999999627</v>
          </cell>
          <cell r="H599">
            <v>-17410.299999999814</v>
          </cell>
          <cell r="I599">
            <v>-17383.200000001118</v>
          </cell>
          <cell r="J599">
            <v>-39386.299999999814</v>
          </cell>
          <cell r="K599">
            <v>-47245.60000000149</v>
          </cell>
          <cell r="L599">
            <v>-5592.5</v>
          </cell>
          <cell r="M599">
            <v>-12877.399999999441</v>
          </cell>
          <cell r="N599">
            <v>-35991.400000000373</v>
          </cell>
          <cell r="O599">
            <v>-34291.200000000186</v>
          </cell>
          <cell r="P599">
            <v>-17686</v>
          </cell>
          <cell r="Q599">
            <v>-8504.9000000003725</v>
          </cell>
          <cell r="R599">
            <v>-360491.90000002086</v>
          </cell>
          <cell r="S599">
            <v>-24300</v>
          </cell>
          <cell r="T599">
            <v>-25756.5</v>
          </cell>
          <cell r="U599">
            <v>-13489.800000000745</v>
          </cell>
          <cell r="V599">
            <v>-8370.2000000001863</v>
          </cell>
          <cell r="W599">
            <v>-20595.099999999627</v>
          </cell>
          <cell r="X599">
            <v>-67301.699999999255</v>
          </cell>
          <cell r="Y599">
            <v>-4141.7999999998137</v>
          </cell>
          <cell r="Z599">
            <v>-38694.599999999627</v>
          </cell>
          <cell r="AA599">
            <v>-65888.899999999441</v>
          </cell>
          <cell r="AB599">
            <v>-39371.099999999627</v>
          </cell>
          <cell r="AC599">
            <v>-25892.5</v>
          </cell>
          <cell r="AD599">
            <v>-26689.700000000186</v>
          </cell>
          <cell r="AE599">
            <v>-327827.59999997914</v>
          </cell>
          <cell r="AF599">
            <v>-19753.300000000745</v>
          </cell>
          <cell r="AG599">
            <v>-27338.300000000745</v>
          </cell>
          <cell r="AH599">
            <v>-17946.799999999814</v>
          </cell>
          <cell r="AI599">
            <v>-8193.2000000001863</v>
          </cell>
          <cell r="AJ599">
            <v>-15228.700000000186</v>
          </cell>
          <cell r="AK599">
            <v>-70802.900000000373</v>
          </cell>
          <cell r="AL599">
            <v>-2016.7000000001863</v>
          </cell>
          <cell r="AM599">
            <v>-34856</v>
          </cell>
          <cell r="AN599">
            <v>-64054.899999999441</v>
          </cell>
          <cell r="AO599">
            <v>-28416.599999999627</v>
          </cell>
          <cell r="AP599">
            <v>-18924.400000000373</v>
          </cell>
          <cell r="AQ599">
            <v>-20295.799999999814</v>
          </cell>
          <cell r="AR599">
            <v>-306740.20000000298</v>
          </cell>
          <cell r="AS599">
            <v>-23936.199999999255</v>
          </cell>
          <cell r="AT599">
            <v>-23899.900000000373</v>
          </cell>
          <cell r="AU599">
            <v>-19540.700000000186</v>
          </cell>
          <cell r="AV599">
            <v>-10327.699999999255</v>
          </cell>
          <cell r="AW599">
            <v>-19162</v>
          </cell>
          <cell r="AX599">
            <v>-65357.200000001118</v>
          </cell>
          <cell r="AY599">
            <v>2488.8000000007451</v>
          </cell>
          <cell r="AZ599">
            <v>-39711.799999998882</v>
          </cell>
          <cell r="BA599">
            <v>-58149.200000000186</v>
          </cell>
          <cell r="BB599">
            <v>-30447.100000000559</v>
          </cell>
          <cell r="BC599">
            <v>-24280</v>
          </cell>
          <cell r="BD599">
            <v>5582.7999999998137</v>
          </cell>
          <cell r="BE599">
            <v>-257178.3599999994</v>
          </cell>
          <cell r="BF599">
            <v>-27321.799999999814</v>
          </cell>
          <cell r="BG599">
            <v>-28715.799999999814</v>
          </cell>
          <cell r="BH599">
            <v>-12966.860000001267</v>
          </cell>
          <cell r="BI599">
            <v>-6175.6999999992549</v>
          </cell>
          <cell r="BJ599">
            <v>-17354.600000000559</v>
          </cell>
          <cell r="BK599">
            <v>-53934.300000000745</v>
          </cell>
          <cell r="BL599">
            <v>3361.3999999994412</v>
          </cell>
          <cell r="BM599">
            <v>-32015.299999999814</v>
          </cell>
          <cell r="BN599">
            <v>-43923.700000000186</v>
          </cell>
          <cell r="BO599">
            <v>-25178.599999999627</v>
          </cell>
          <cell r="BP599">
            <v>-23247.599999999627</v>
          </cell>
          <cell r="BQ599">
            <v>10294.5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-16066</v>
          </cell>
          <cell r="G600">
            <v>-16561.299999999814</v>
          </cell>
          <cell r="H600">
            <v>-22882.200000000186</v>
          </cell>
          <cell r="I600">
            <v>-15717.200000000186</v>
          </cell>
          <cell r="J600">
            <v>-39172.5</v>
          </cell>
          <cell r="K600">
            <v>-46491.200000000186</v>
          </cell>
          <cell r="L600">
            <v>-9376.2000000001863</v>
          </cell>
          <cell r="M600">
            <v>-8561.7999999998137</v>
          </cell>
          <cell r="N600">
            <v>-17676.800000000745</v>
          </cell>
          <cell r="O600">
            <v>-14875.5</v>
          </cell>
          <cell r="P600">
            <v>-16669.799999999814</v>
          </cell>
          <cell r="Q600">
            <v>-8313.5</v>
          </cell>
          <cell r="R600">
            <v>-207034.00000000745</v>
          </cell>
          <cell r="S600">
            <v>-15734.799999999814</v>
          </cell>
          <cell r="T600">
            <v>-14904</v>
          </cell>
          <cell r="U600">
            <v>-15323.799999999814</v>
          </cell>
          <cell r="V600">
            <v>-8900.9000000003725</v>
          </cell>
          <cell r="W600">
            <v>-22575.300000000279</v>
          </cell>
          <cell r="X600">
            <v>-43356.900000000373</v>
          </cell>
          <cell r="Y600">
            <v>17303.299999999814</v>
          </cell>
          <cell r="Z600">
            <v>-22109.200000000186</v>
          </cell>
          <cell r="AA600">
            <v>-31574.5</v>
          </cell>
          <cell r="AB600">
            <v>-24736.099999999627</v>
          </cell>
          <cell r="AC600">
            <v>-17835.200000000186</v>
          </cell>
          <cell r="AD600">
            <v>-7286.6000000005588</v>
          </cell>
          <cell r="AE600">
            <v>-219807.49999999255</v>
          </cell>
          <cell r="AF600">
            <v>-23253.599999999627</v>
          </cell>
          <cell r="AG600">
            <v>-15320.900000000373</v>
          </cell>
          <cell r="AH600">
            <v>-16630.200000000186</v>
          </cell>
          <cell r="AI600">
            <v>-10029.599999999627</v>
          </cell>
          <cell r="AJ600">
            <v>-18991.700000000186</v>
          </cell>
          <cell r="AK600">
            <v>-44709.899999999441</v>
          </cell>
          <cell r="AL600">
            <v>15185.299999999814</v>
          </cell>
          <cell r="AM600">
            <v>-22035</v>
          </cell>
          <cell r="AN600">
            <v>-32458.799999999814</v>
          </cell>
          <cell r="AO600">
            <v>-20105.39999999851</v>
          </cell>
          <cell r="AP600">
            <v>-21197.299999999814</v>
          </cell>
          <cell r="AQ600">
            <v>-10260.400000000373</v>
          </cell>
          <cell r="AR600">
            <v>-207760.80000000447</v>
          </cell>
          <cell r="AS600">
            <v>-17496.700000000186</v>
          </cell>
          <cell r="AT600">
            <v>-14083.299999999814</v>
          </cell>
          <cell r="AU600">
            <v>-17034.700000000186</v>
          </cell>
          <cell r="AV600">
            <v>-15072.400000000373</v>
          </cell>
          <cell r="AW600">
            <v>-24715.5</v>
          </cell>
          <cell r="AX600">
            <v>-43880.5</v>
          </cell>
          <cell r="AY600">
            <v>8116.7999999998137</v>
          </cell>
          <cell r="AZ600">
            <v>-19473</v>
          </cell>
          <cell r="BA600">
            <v>-28862.899999999907</v>
          </cell>
          <cell r="BB600">
            <v>-19877.600000000559</v>
          </cell>
          <cell r="BC600">
            <v>-20263.400000000373</v>
          </cell>
          <cell r="BD600">
            <v>4882.4000000003725</v>
          </cell>
          <cell r="BE600">
            <v>-197879.09999998659</v>
          </cell>
          <cell r="BF600">
            <v>-13705.599999999627</v>
          </cell>
          <cell r="BG600">
            <v>-23832.299999999814</v>
          </cell>
          <cell r="BH600">
            <v>-17406.200000000186</v>
          </cell>
          <cell r="BI600">
            <v>-14511.100000000093</v>
          </cell>
          <cell r="BJ600">
            <v>-27862.200000000186</v>
          </cell>
          <cell r="BK600">
            <v>-39183.599999999627</v>
          </cell>
          <cell r="BL600">
            <v>10565.400000000373</v>
          </cell>
          <cell r="BM600">
            <v>-20423.5</v>
          </cell>
          <cell r="BN600">
            <v>-22477.200000000186</v>
          </cell>
          <cell r="BO600">
            <v>-23685.299999999814</v>
          </cell>
          <cell r="BP600">
            <v>-13788.5</v>
          </cell>
          <cell r="BQ600">
            <v>8431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-12944.299999998882</v>
          </cell>
          <cell r="G601">
            <v>-9242.7000000001863</v>
          </cell>
          <cell r="H601">
            <v>-8879.1999999997206</v>
          </cell>
          <cell r="I601">
            <v>-8323</v>
          </cell>
          <cell r="J601">
            <v>-11030.35999999987</v>
          </cell>
          <cell r="K601">
            <v>-38718.200000001118</v>
          </cell>
          <cell r="L601">
            <v>-13726.200000000186</v>
          </cell>
          <cell r="M601">
            <v>-28699.5</v>
          </cell>
          <cell r="N601">
            <v>-29662.200000000186</v>
          </cell>
          <cell r="O601">
            <v>-20694.100000000093</v>
          </cell>
          <cell r="P601">
            <v>-4673.2000000001863</v>
          </cell>
          <cell r="Q601">
            <v>-12001.400000000373</v>
          </cell>
          <cell r="R601">
            <v>-113604.06000000238</v>
          </cell>
          <cell r="S601">
            <v>-4231.5</v>
          </cell>
          <cell r="T601">
            <v>-1674.0999999996275</v>
          </cell>
          <cell r="U601">
            <v>-1842.7999999998137</v>
          </cell>
          <cell r="V601">
            <v>-1504.7000000001863</v>
          </cell>
          <cell r="W601">
            <v>-3649.7999999998137</v>
          </cell>
          <cell r="X601">
            <v>-17879.699999999721</v>
          </cell>
          <cell r="Y601">
            <v>-35902.199999999721</v>
          </cell>
          <cell r="Z601">
            <v>-25349</v>
          </cell>
          <cell r="AA601">
            <v>-4840.25</v>
          </cell>
          <cell r="AB601">
            <v>-5563.6099999998696</v>
          </cell>
          <cell r="AC601">
            <v>-5859.2000000001863</v>
          </cell>
          <cell r="AD601">
            <v>-5307.2000000001863</v>
          </cell>
          <cell r="AE601">
            <v>-101136.69999998808</v>
          </cell>
          <cell r="AF601">
            <v>-4820.2000000001863</v>
          </cell>
          <cell r="AG601">
            <v>-4233.7000000001863</v>
          </cell>
          <cell r="AH601">
            <v>-3470.7000000001863</v>
          </cell>
          <cell r="AI601">
            <v>-2996.7000000001863</v>
          </cell>
          <cell r="AJ601">
            <v>-2289.2999999998137</v>
          </cell>
          <cell r="AK601">
            <v>-12024.700000000186</v>
          </cell>
          <cell r="AL601">
            <v>-32926.100000000559</v>
          </cell>
          <cell r="AM601">
            <v>-17225.399999999907</v>
          </cell>
          <cell r="AN601">
            <v>-4535.839999999851</v>
          </cell>
          <cell r="AO601">
            <v>-4345.6599999996834</v>
          </cell>
          <cell r="AP601">
            <v>-7151.3000000002794</v>
          </cell>
          <cell r="AQ601">
            <v>-5117.0999999996275</v>
          </cell>
          <cell r="AR601">
            <v>-73245.800000011921</v>
          </cell>
          <cell r="AS601">
            <v>-5332.1999999997206</v>
          </cell>
          <cell r="AT601">
            <v>-2938</v>
          </cell>
          <cell r="AU601">
            <v>-3192.9000000003725</v>
          </cell>
          <cell r="AV601">
            <v>-2173.7000000001863</v>
          </cell>
          <cell r="AW601">
            <v>-1360.2999999998137</v>
          </cell>
          <cell r="AX601">
            <v>-10454.5</v>
          </cell>
          <cell r="AY601">
            <v>-26549.799999999814</v>
          </cell>
          <cell r="AZ601">
            <v>-11063.600000000093</v>
          </cell>
          <cell r="BA601">
            <v>-7287.0600000005215</v>
          </cell>
          <cell r="BB601">
            <v>-5787.1399999996647</v>
          </cell>
          <cell r="BC601">
            <v>-2559.2000000001863</v>
          </cell>
          <cell r="BD601">
            <v>5452.5999999996275</v>
          </cell>
          <cell r="BE601">
            <v>-79907.469999998808</v>
          </cell>
          <cell r="BF601">
            <v>-8427.2000000001863</v>
          </cell>
          <cell r="BG601">
            <v>-1565.1999999997206</v>
          </cell>
          <cell r="BH601">
            <v>-2627.7999999998137</v>
          </cell>
          <cell r="BI601">
            <v>-1097.5</v>
          </cell>
          <cell r="BJ601">
            <v>-3192.4000000003725</v>
          </cell>
          <cell r="BK601">
            <v>-10093.199999999721</v>
          </cell>
          <cell r="BL601">
            <v>-31248.399999999441</v>
          </cell>
          <cell r="BM601">
            <v>-15701.700000000186</v>
          </cell>
          <cell r="BN601">
            <v>-6219.3600000003353</v>
          </cell>
          <cell r="BO601">
            <v>-4895.1099999998696</v>
          </cell>
          <cell r="BP601">
            <v>-3664</v>
          </cell>
          <cell r="BQ601">
            <v>8824.3999999999069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-411.60000000009313</v>
          </cell>
          <cell r="H603">
            <v>-1327</v>
          </cell>
          <cell r="I603">
            <v>-618.10000000009313</v>
          </cell>
          <cell r="J603">
            <v>-3457.6999999999534</v>
          </cell>
          <cell r="K603">
            <v>-1210.3999999999069</v>
          </cell>
          <cell r="L603">
            <v>0</v>
          </cell>
          <cell r="M603">
            <v>0</v>
          </cell>
          <cell r="N603">
            <v>-645.89999999990687</v>
          </cell>
          <cell r="O603">
            <v>-287</v>
          </cell>
          <cell r="P603">
            <v>0</v>
          </cell>
          <cell r="Q603">
            <v>0</v>
          </cell>
          <cell r="R603">
            <v>-26741.20000000298</v>
          </cell>
          <cell r="S603">
            <v>-2161</v>
          </cell>
          <cell r="T603">
            <v>-2174.5999999998603</v>
          </cell>
          <cell r="U603">
            <v>-5624.6999999999534</v>
          </cell>
          <cell r="V603">
            <v>-1935.0999999998603</v>
          </cell>
          <cell r="W603">
            <v>-6974.9000000001397</v>
          </cell>
          <cell r="X603">
            <v>-1926.6000000000931</v>
          </cell>
          <cell r="Y603">
            <v>0</v>
          </cell>
          <cell r="Z603">
            <v>-134.79999999981374</v>
          </cell>
          <cell r="AA603">
            <v>-2594.6000000000931</v>
          </cell>
          <cell r="AB603">
            <v>-780</v>
          </cell>
          <cell r="AC603">
            <v>-2024.3000000000466</v>
          </cell>
          <cell r="AD603">
            <v>-410.60000000009313</v>
          </cell>
          <cell r="AE603">
            <v>-24816.69999999553</v>
          </cell>
          <cell r="AF603">
            <v>-2971.2000000001863</v>
          </cell>
          <cell r="AG603">
            <v>-3342.1000000000931</v>
          </cell>
          <cell r="AH603">
            <v>-1744.1000000000931</v>
          </cell>
          <cell r="AI603">
            <v>-1250.2999999998137</v>
          </cell>
          <cell r="AJ603">
            <v>-3456</v>
          </cell>
          <cell r="AK603">
            <v>-2104.8000000000466</v>
          </cell>
          <cell r="AL603">
            <v>0</v>
          </cell>
          <cell r="AM603">
            <v>-1401.7000000001863</v>
          </cell>
          <cell r="AN603">
            <v>-4042.0999999998603</v>
          </cell>
          <cell r="AO603">
            <v>-2016.4000000003725</v>
          </cell>
          <cell r="AP603">
            <v>-2152.5</v>
          </cell>
          <cell r="AQ603">
            <v>-335.5</v>
          </cell>
          <cell r="AR603">
            <v>-29626.099999997765</v>
          </cell>
          <cell r="AS603">
            <v>-4010</v>
          </cell>
          <cell r="AT603">
            <v>-3438</v>
          </cell>
          <cell r="AU603">
            <v>-1913.1999999999534</v>
          </cell>
          <cell r="AV603">
            <v>-3192.8999999999069</v>
          </cell>
          <cell r="AW603">
            <v>-6023.8999999999069</v>
          </cell>
          <cell r="AX603">
            <v>-3498.6999999999534</v>
          </cell>
          <cell r="AY603">
            <v>-116</v>
          </cell>
          <cell r="AZ603">
            <v>-366.20000000018626</v>
          </cell>
          <cell r="BA603">
            <v>-2972.8999999999069</v>
          </cell>
          <cell r="BB603">
            <v>-2646</v>
          </cell>
          <cell r="BC603">
            <v>-1565.6999999999534</v>
          </cell>
          <cell r="BD603">
            <v>117.39999999990687</v>
          </cell>
          <cell r="BE603">
            <v>-24773.900000002235</v>
          </cell>
          <cell r="BF603">
            <v>-393.79999999981374</v>
          </cell>
          <cell r="BG603">
            <v>-1807.3999999999069</v>
          </cell>
          <cell r="BH603">
            <v>-916.4000000001397</v>
          </cell>
          <cell r="BI603">
            <v>-2259.3000000000466</v>
          </cell>
          <cell r="BJ603">
            <v>-9673.5</v>
          </cell>
          <cell r="BK603">
            <v>-3108.5</v>
          </cell>
          <cell r="BL603">
            <v>-182</v>
          </cell>
          <cell r="BM603">
            <v>-1035.2000000001863</v>
          </cell>
          <cell r="BN603">
            <v>-1840.8000000000466</v>
          </cell>
          <cell r="BO603">
            <v>-3651.4000000003725</v>
          </cell>
          <cell r="BP603">
            <v>-276.29999999981374</v>
          </cell>
          <cell r="BQ603">
            <v>370.69999999995343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5">
          <cell r="F605">
            <v>-797.20000000018626</v>
          </cell>
          <cell r="G605">
            <v>-2814</v>
          </cell>
          <cell r="H605">
            <v>-3.5</v>
          </cell>
          <cell r="I605">
            <v>0</v>
          </cell>
          <cell r="J605">
            <v>0</v>
          </cell>
          <cell r="K605">
            <v>-4022.3000000000466</v>
          </cell>
          <cell r="L605">
            <v>-1545.6000000000931</v>
          </cell>
          <cell r="M605">
            <v>-3618.7000000001863</v>
          </cell>
          <cell r="N605">
            <v>-7180.7000000001863</v>
          </cell>
          <cell r="O605">
            <v>-4181.6999999999534</v>
          </cell>
          <cell r="P605">
            <v>-39420.09999999986</v>
          </cell>
          <cell r="Q605">
            <v>0</v>
          </cell>
          <cell r="R605">
            <v>-21621.080000000075</v>
          </cell>
          <cell r="S605">
            <v>0</v>
          </cell>
          <cell r="T605">
            <v>-401.30000000004657</v>
          </cell>
          <cell r="U605">
            <v>-3.279999999969732</v>
          </cell>
          <cell r="V605">
            <v>0</v>
          </cell>
          <cell r="W605">
            <v>0</v>
          </cell>
          <cell r="X605">
            <v>-3066.8999999999069</v>
          </cell>
          <cell r="Y605">
            <v>-5855</v>
          </cell>
          <cell r="Z605">
            <v>-4355.7000000001863</v>
          </cell>
          <cell r="AA605">
            <v>-3449</v>
          </cell>
          <cell r="AB605">
            <v>-4418</v>
          </cell>
          <cell r="AC605">
            <v>-71.899999999906868</v>
          </cell>
          <cell r="AD605">
            <v>0</v>
          </cell>
          <cell r="AE605">
            <v>-23389.300000000745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-5116.3000000000466</v>
          </cell>
          <cell r="AL605">
            <v>-5104.5</v>
          </cell>
          <cell r="AM605">
            <v>-2992.5999999996275</v>
          </cell>
          <cell r="AN605">
            <v>-4253.5999999996275</v>
          </cell>
          <cell r="AO605">
            <v>-5677.7999999998137</v>
          </cell>
          <cell r="AP605">
            <v>-244.5</v>
          </cell>
          <cell r="AQ605">
            <v>0</v>
          </cell>
          <cell r="AR605">
            <v>-26512.79999999702</v>
          </cell>
          <cell r="AS605">
            <v>0</v>
          </cell>
          <cell r="AT605">
            <v>0</v>
          </cell>
          <cell r="AU605">
            <v>0</v>
          </cell>
          <cell r="AV605">
            <v>-900.60000000009313</v>
          </cell>
          <cell r="AW605">
            <v>0</v>
          </cell>
          <cell r="AX605">
            <v>-6723.2000000001863</v>
          </cell>
          <cell r="AY605">
            <v>-5661.8999999999069</v>
          </cell>
          <cell r="AZ605">
            <v>-2375.2999999998137</v>
          </cell>
          <cell r="BA605">
            <v>-4120.2000000001863</v>
          </cell>
          <cell r="BB605">
            <v>-4072.7000000001863</v>
          </cell>
          <cell r="BC605">
            <v>-2658.9000000001397</v>
          </cell>
          <cell r="BD605">
            <v>0</v>
          </cell>
          <cell r="BE605">
            <v>-30137.599999997765</v>
          </cell>
          <cell r="BF605">
            <v>0</v>
          </cell>
          <cell r="BG605">
            <v>-887.0999999998603</v>
          </cell>
          <cell r="BH605">
            <v>0</v>
          </cell>
          <cell r="BI605">
            <v>0</v>
          </cell>
          <cell r="BJ605">
            <v>0</v>
          </cell>
          <cell r="BK605">
            <v>-7191.5999999998603</v>
          </cell>
          <cell r="BL605">
            <v>-4674.2000000001863</v>
          </cell>
          <cell r="BM605">
            <v>-3159.2000000001863</v>
          </cell>
          <cell r="BN605">
            <v>-5904.5999999996275</v>
          </cell>
          <cell r="BO605">
            <v>-6221.7000000001863</v>
          </cell>
          <cell r="BP605">
            <v>-2099.2000000001863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-432.30000000004657</v>
          </cell>
          <cell r="G607">
            <v>-118.72000000020489</v>
          </cell>
          <cell r="H607">
            <v>-605.72999999998137</v>
          </cell>
          <cell r="I607">
            <v>-145.70999999996275</v>
          </cell>
          <cell r="J607">
            <v>0</v>
          </cell>
          <cell r="K607">
            <v>-4084.2199999999721</v>
          </cell>
          <cell r="L607">
            <v>-1789.1399999998976</v>
          </cell>
          <cell r="M607">
            <v>-7095.5399999998044</v>
          </cell>
          <cell r="N607">
            <v>-1484.0649999999441</v>
          </cell>
          <cell r="O607">
            <v>-223.29999999981374</v>
          </cell>
          <cell r="P607">
            <v>-325.19999999995343</v>
          </cell>
          <cell r="Q607">
            <v>-181.60000000009313</v>
          </cell>
          <cell r="R607">
            <v>-2411.7400000020862</v>
          </cell>
          <cell r="S607">
            <v>-47.299999999813735</v>
          </cell>
          <cell r="T607">
            <v>-66.399999999906868</v>
          </cell>
          <cell r="U607">
            <v>-9</v>
          </cell>
          <cell r="V607">
            <v>-18.600000000093132</v>
          </cell>
          <cell r="W607">
            <v>0</v>
          </cell>
          <cell r="X607">
            <v>-730.05000000004657</v>
          </cell>
          <cell r="Y607">
            <v>-64.620000000111759</v>
          </cell>
          <cell r="Z607">
            <v>-1236.3600000001024</v>
          </cell>
          <cell r="AA607">
            <v>-138.70999999996275</v>
          </cell>
          <cell r="AB607">
            <v>-0.80000000004656613</v>
          </cell>
          <cell r="AC607">
            <v>-43.700000000186265</v>
          </cell>
          <cell r="AD607">
            <v>-56.199999999953434</v>
          </cell>
          <cell r="AE607">
            <v>-2577.7400000020862</v>
          </cell>
          <cell r="AF607">
            <v>-26.5</v>
          </cell>
          <cell r="AG607">
            <v>-550.39999999990687</v>
          </cell>
          <cell r="AH607">
            <v>-14.300000000046566</v>
          </cell>
          <cell r="AI607">
            <v>-39.490000000223517</v>
          </cell>
          <cell r="AJ607">
            <v>-5.1999999999534339</v>
          </cell>
          <cell r="AK607">
            <v>-624.78000000026077</v>
          </cell>
          <cell r="AL607">
            <v>46.290000000037253</v>
          </cell>
          <cell r="AM607">
            <v>-1109.5300000002608</v>
          </cell>
          <cell r="AN607">
            <v>-134.22999999974854</v>
          </cell>
          <cell r="AO607">
            <v>-1</v>
          </cell>
          <cell r="AP607">
            <v>-54.600000000093132</v>
          </cell>
          <cell r="AQ607">
            <v>-64</v>
          </cell>
          <cell r="AR607">
            <v>-1915.2039999999106</v>
          </cell>
          <cell r="AS607">
            <v>-29.199999999953434</v>
          </cell>
          <cell r="AT607">
            <v>-65.199999999953434</v>
          </cell>
          <cell r="AU607">
            <v>-14</v>
          </cell>
          <cell r="AV607">
            <v>-44.104000000050291</v>
          </cell>
          <cell r="AW607">
            <v>0</v>
          </cell>
          <cell r="AX607">
            <v>-398.14000000013039</v>
          </cell>
          <cell r="AY607">
            <v>-200.97999999998137</v>
          </cell>
          <cell r="AZ607">
            <v>-1117.6099999998696</v>
          </cell>
          <cell r="BA607">
            <v>-17.399999999906868</v>
          </cell>
          <cell r="BB607">
            <v>-37.619999999878928</v>
          </cell>
          <cell r="BC607">
            <v>-129.19399999990128</v>
          </cell>
          <cell r="BD607">
            <v>138.24400000018068</v>
          </cell>
          <cell r="BE607">
            <v>-1426.7670000083745</v>
          </cell>
          <cell r="BF607">
            <v>-124.51000000024214</v>
          </cell>
          <cell r="BG607">
            <v>-142.0999999998603</v>
          </cell>
          <cell r="BH607">
            <v>-17.899999999906868</v>
          </cell>
          <cell r="BI607">
            <v>-21.907000000122935</v>
          </cell>
          <cell r="BJ607">
            <v>-10</v>
          </cell>
          <cell r="BK607">
            <v>-340.69999999995343</v>
          </cell>
          <cell r="BL607">
            <v>-87.810000000055879</v>
          </cell>
          <cell r="BM607">
            <v>-934.10000000009313</v>
          </cell>
          <cell r="BN607">
            <v>-105.93000000016764</v>
          </cell>
          <cell r="BO607">
            <v>-1.3999999999068677</v>
          </cell>
          <cell r="BP607">
            <v>-64.5</v>
          </cell>
          <cell r="BQ607">
            <v>424.09000000008382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-2.0000000018626451E-2</v>
          </cell>
          <cell r="G609">
            <v>0</v>
          </cell>
          <cell r="H609">
            <v>0</v>
          </cell>
          <cell r="I609">
            <v>-2.7400000000197906</v>
          </cell>
          <cell r="J609">
            <v>497.08100000000559</v>
          </cell>
          <cell r="K609">
            <v>0</v>
          </cell>
          <cell r="L609">
            <v>0</v>
          </cell>
          <cell r="M609">
            <v>-136.68400000000838</v>
          </cell>
          <cell r="N609">
            <v>165.68500000005588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-604.30000000004657</v>
          </cell>
          <cell r="G610">
            <v>-103.75</v>
          </cell>
          <cell r="H610">
            <v>-155</v>
          </cell>
          <cell r="I610">
            <v>-119.38000000000466</v>
          </cell>
          <cell r="J610">
            <v>0</v>
          </cell>
          <cell r="K610">
            <v>-710.59999999997672</v>
          </cell>
          <cell r="L610">
            <v>-64.625</v>
          </cell>
          <cell r="M610">
            <v>-512.94999999995343</v>
          </cell>
          <cell r="N610">
            <v>-1673.5500000000466</v>
          </cell>
          <cell r="O610">
            <v>-1100.6500000000233</v>
          </cell>
          <cell r="P610">
            <v>-555.5</v>
          </cell>
          <cell r="Q610">
            <v>-866.69999999995343</v>
          </cell>
          <cell r="R610">
            <v>-6202.0449999989942</v>
          </cell>
          <cell r="S610">
            <v>-527.09999999997672</v>
          </cell>
          <cell r="T610">
            <v>-178.27500000002328</v>
          </cell>
          <cell r="U610">
            <v>0</v>
          </cell>
          <cell r="V610">
            <v>0</v>
          </cell>
          <cell r="W610">
            <v>0</v>
          </cell>
          <cell r="X610">
            <v>-771.46999999997206</v>
          </cell>
          <cell r="Y610">
            <v>-1250.5</v>
          </cell>
          <cell r="Z610">
            <v>-521.85000000009313</v>
          </cell>
          <cell r="AA610">
            <v>-1304.9000000000233</v>
          </cell>
          <cell r="AB610">
            <v>-921.25</v>
          </cell>
          <cell r="AC610">
            <v>-304.05000000004657</v>
          </cell>
          <cell r="AD610">
            <v>-422.65000000002328</v>
          </cell>
          <cell r="AE610">
            <v>-7605.3349999999627</v>
          </cell>
          <cell r="AF610">
            <v>-173</v>
          </cell>
          <cell r="AG610">
            <v>-652.21999999997206</v>
          </cell>
          <cell r="AH610">
            <v>-3.6149999999906868</v>
          </cell>
          <cell r="AI610">
            <v>0</v>
          </cell>
          <cell r="AJ610">
            <v>0</v>
          </cell>
          <cell r="AK610">
            <v>-1376.3499999999767</v>
          </cell>
          <cell r="AL610">
            <v>-985.20000000001164</v>
          </cell>
          <cell r="AM610">
            <v>-815.15000000002328</v>
          </cell>
          <cell r="AN610">
            <v>-984.84999999997672</v>
          </cell>
          <cell r="AO610">
            <v>-1134.6499999999069</v>
          </cell>
          <cell r="AP610">
            <v>-878</v>
          </cell>
          <cell r="AQ610">
            <v>-602.30000000004657</v>
          </cell>
          <cell r="AR610">
            <v>-5395.5449999999255</v>
          </cell>
          <cell r="AS610">
            <v>-630.90000000002328</v>
          </cell>
          <cell r="AT610">
            <v>-94.299999999988358</v>
          </cell>
          <cell r="AU610">
            <v>0</v>
          </cell>
          <cell r="AV610">
            <v>-63.370000000024447</v>
          </cell>
          <cell r="AW610">
            <v>0</v>
          </cell>
          <cell r="AX610">
            <v>-672.67499999998836</v>
          </cell>
          <cell r="AY610">
            <v>-774.59999999997672</v>
          </cell>
          <cell r="AZ610">
            <v>-849.70000000006985</v>
          </cell>
          <cell r="BA610">
            <v>-826.30000000004657</v>
          </cell>
          <cell r="BB610">
            <v>-1464.4500000000698</v>
          </cell>
          <cell r="BC610">
            <v>-419.14999999990687</v>
          </cell>
          <cell r="BD610">
            <v>399.89999999990687</v>
          </cell>
          <cell r="BE610">
            <v>-6663.7800000002608</v>
          </cell>
          <cell r="BF610">
            <v>-591.85000000009313</v>
          </cell>
          <cell r="BG610">
            <v>-234.5</v>
          </cell>
          <cell r="BH610">
            <v>0</v>
          </cell>
          <cell r="BI610">
            <v>0</v>
          </cell>
          <cell r="BJ610">
            <v>0</v>
          </cell>
          <cell r="BK610">
            <v>-1619.3800000000047</v>
          </cell>
          <cell r="BL610">
            <v>-585.10000000003492</v>
          </cell>
          <cell r="BM610">
            <v>-606.25</v>
          </cell>
          <cell r="BN610">
            <v>-1656.9000000000233</v>
          </cell>
          <cell r="BO610">
            <v>-1375.8000000000466</v>
          </cell>
          <cell r="BP610">
            <v>-484</v>
          </cell>
          <cell r="BQ610">
            <v>490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-1344.5</v>
          </cell>
          <cell r="G611">
            <v>-773.89999999990687</v>
          </cell>
          <cell r="H611">
            <v>-1146.6000000000931</v>
          </cell>
          <cell r="I611">
            <v>-182.55000000004657</v>
          </cell>
          <cell r="J611">
            <v>0</v>
          </cell>
          <cell r="K611">
            <v>-8442</v>
          </cell>
          <cell r="L611">
            <v>-2913</v>
          </cell>
          <cell r="M611">
            <v>-9356</v>
          </cell>
          <cell r="N611">
            <v>-2632.2999999998137</v>
          </cell>
          <cell r="O611">
            <v>-1108.7999999998137</v>
          </cell>
          <cell r="P611">
            <v>-67.5</v>
          </cell>
          <cell r="Q611">
            <v>-1002</v>
          </cell>
          <cell r="R611">
            <v>-21207.800000000745</v>
          </cell>
          <cell r="S611">
            <v>-499.40000000037253</v>
          </cell>
          <cell r="T611">
            <v>-1076.3999999999069</v>
          </cell>
          <cell r="U611">
            <v>-471.9000000001397</v>
          </cell>
          <cell r="V611">
            <v>-56.900000000023283</v>
          </cell>
          <cell r="W611">
            <v>0</v>
          </cell>
          <cell r="X611">
            <v>-5308.3999999999069</v>
          </cell>
          <cell r="Y611">
            <v>-3864.8000000002794</v>
          </cell>
          <cell r="Z611">
            <v>-5070.9000000003725</v>
          </cell>
          <cell r="AA611">
            <v>-1713.0999999996275</v>
          </cell>
          <cell r="AB611">
            <v>-564.60000000009313</v>
          </cell>
          <cell r="AC611">
            <v>-1103.1999999997206</v>
          </cell>
          <cell r="AD611">
            <v>-1478.2000000001863</v>
          </cell>
          <cell r="AE611">
            <v>-18203.25</v>
          </cell>
          <cell r="AF611">
            <v>-647.40000000037253</v>
          </cell>
          <cell r="AG611">
            <v>-418</v>
          </cell>
          <cell r="AH611">
            <v>-145.89999999990687</v>
          </cell>
          <cell r="AI611">
            <v>-20.849999999976717</v>
          </cell>
          <cell r="AJ611">
            <v>0</v>
          </cell>
          <cell r="AK611">
            <v>-4272.2000000001863</v>
          </cell>
          <cell r="AL611">
            <v>-1980</v>
          </cell>
          <cell r="AM611">
            <v>-6972.5</v>
          </cell>
          <cell r="AN611">
            <v>-1679.1000000000931</v>
          </cell>
          <cell r="AO611">
            <v>-233.79999999981374</v>
          </cell>
          <cell r="AP611">
            <v>-381.20000000018626</v>
          </cell>
          <cell r="AQ611">
            <v>-1452.2999999998137</v>
          </cell>
          <cell r="AR611">
            <v>-13567.30000000447</v>
          </cell>
          <cell r="AS611">
            <v>-524</v>
          </cell>
          <cell r="AT611">
            <v>-82.900000000139698</v>
          </cell>
          <cell r="AU611">
            <v>-115.10000000009313</v>
          </cell>
          <cell r="AV611">
            <v>-18.399999999906868</v>
          </cell>
          <cell r="AW611">
            <v>0</v>
          </cell>
          <cell r="AX611">
            <v>-2925.6000000000931</v>
          </cell>
          <cell r="AY611">
            <v>-2558.7999999998137</v>
          </cell>
          <cell r="AZ611">
            <v>-6359</v>
          </cell>
          <cell r="BA611">
            <v>-1963.6000000000931</v>
          </cell>
          <cell r="BB611">
            <v>-611.29999999981374</v>
          </cell>
          <cell r="BC611">
            <v>-572.60000000009313</v>
          </cell>
          <cell r="BD611">
            <v>2164</v>
          </cell>
          <cell r="BE611">
            <v>-17694.409999996424</v>
          </cell>
          <cell r="BF611">
            <v>-1576.7999999998137</v>
          </cell>
          <cell r="BG611">
            <v>-313.5</v>
          </cell>
          <cell r="BH611">
            <v>-43</v>
          </cell>
          <cell r="BI611">
            <v>-125.81000000005588</v>
          </cell>
          <cell r="BJ611">
            <v>0</v>
          </cell>
          <cell r="BK611">
            <v>-4083.0999999996275</v>
          </cell>
          <cell r="BL611">
            <v>-1867.7999999998137</v>
          </cell>
          <cell r="BM611">
            <v>-6227</v>
          </cell>
          <cell r="BN611">
            <v>-2527.7999999998137</v>
          </cell>
          <cell r="BO611">
            <v>-1083</v>
          </cell>
          <cell r="BP611">
            <v>-1228.7999999998137</v>
          </cell>
          <cell r="BQ611">
            <v>1382.2000000001863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-8.7000000001862645</v>
          </cell>
          <cell r="G612">
            <v>-55.799999999813735</v>
          </cell>
          <cell r="H612">
            <v>-336.19999999995343</v>
          </cell>
          <cell r="I612">
            <v>-34.699999999953434</v>
          </cell>
          <cell r="J612">
            <v>-18.699999999953434</v>
          </cell>
          <cell r="K612">
            <v>-1873.8000000000466</v>
          </cell>
          <cell r="L612">
            <v>-980.29999999981374</v>
          </cell>
          <cell r="M612">
            <v>-2425.7000000001863</v>
          </cell>
          <cell r="N612">
            <v>-363.79999999981374</v>
          </cell>
          <cell r="O612">
            <v>-32.900000000372529</v>
          </cell>
          <cell r="P612">
            <v>-28.100000000093132</v>
          </cell>
          <cell r="Q612">
            <v>-2.5</v>
          </cell>
          <cell r="R612">
            <v>-3.1000000014901161</v>
          </cell>
          <cell r="S612">
            <v>0</v>
          </cell>
          <cell r="T612">
            <v>-1.2999999998137355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-0.60000000009313226</v>
          </cell>
          <cell r="AB612">
            <v>0</v>
          </cell>
          <cell r="AC612">
            <v>-1.0999999998603016</v>
          </cell>
          <cell r="AD612">
            <v>-0.10000000009313226</v>
          </cell>
          <cell r="AE612">
            <v>-3.1999999992549419</v>
          </cell>
          <cell r="AF612">
            <v>0</v>
          </cell>
          <cell r="AG612">
            <v>-1.4000000001396984</v>
          </cell>
          <cell r="AH612">
            <v>-0.10000000009313226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-0.60000000009313226</v>
          </cell>
          <cell r="AO612">
            <v>0</v>
          </cell>
          <cell r="AP612">
            <v>-1</v>
          </cell>
          <cell r="AQ612">
            <v>-0.10000000009313226</v>
          </cell>
          <cell r="AR612">
            <v>-5.1999999992549419</v>
          </cell>
          <cell r="AS612">
            <v>-4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-0.89999999990686774</v>
          </cell>
          <cell r="BB612">
            <v>0</v>
          </cell>
          <cell r="BC612">
            <v>-0.29999999981373549</v>
          </cell>
          <cell r="BD612">
            <v>0</v>
          </cell>
          <cell r="BE612">
            <v>-5.3999999985098839</v>
          </cell>
          <cell r="BF612">
            <v>-3.6000000000931323</v>
          </cell>
          <cell r="BG612">
            <v>0</v>
          </cell>
          <cell r="BH612">
            <v>-0.19999999995343387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-0.60000000009313226</v>
          </cell>
          <cell r="BO612">
            <v>0</v>
          </cell>
          <cell r="BP612">
            <v>-1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1E-3</v>
          </cell>
          <cell r="H626">
            <v>1E-3</v>
          </cell>
          <cell r="I626">
            <v>1E-3</v>
          </cell>
          <cell r="J626">
            <v>1E-3</v>
          </cell>
          <cell r="K626">
            <v>2E-3</v>
          </cell>
          <cell r="L626">
            <v>0</v>
          </cell>
          <cell r="M626">
            <v>0</v>
          </cell>
          <cell r="N626">
            <v>2E-3</v>
          </cell>
          <cell r="O626">
            <v>2E-3</v>
          </cell>
          <cell r="P626">
            <v>0</v>
          </cell>
          <cell r="Q626">
            <v>0</v>
          </cell>
          <cell r="R626">
            <v>4.0000000000000001E-3</v>
          </cell>
          <cell r="S626">
            <v>3.0000000000000001E-3</v>
          </cell>
          <cell r="T626">
            <v>5.0000000000000001E-3</v>
          </cell>
          <cell r="U626">
            <v>8.0000000000000002E-3</v>
          </cell>
          <cell r="V626">
            <v>3.0000000000000001E-3</v>
          </cell>
          <cell r="W626">
            <v>4.0000000000000001E-3</v>
          </cell>
          <cell r="X626">
            <v>5.0000000000000001E-3</v>
          </cell>
          <cell r="Y626">
            <v>0</v>
          </cell>
          <cell r="Z626">
            <v>3.0000000000000001E-3</v>
          </cell>
          <cell r="AA626">
            <v>6.0000000000000001E-3</v>
          </cell>
          <cell r="AB626">
            <v>4.0000000000000001E-3</v>
          </cell>
          <cell r="AC626">
            <v>4.0000000000000001E-3</v>
          </cell>
          <cell r="AD626">
            <v>0</v>
          </cell>
          <cell r="AE626">
            <v>4.0000000000000001E-3</v>
          </cell>
          <cell r="AF626">
            <v>2E-3</v>
          </cell>
          <cell r="AG626">
            <v>6.0000000000000001E-3</v>
          </cell>
          <cell r="AH626">
            <v>8.9999999999999993E-3</v>
          </cell>
          <cell r="AI626">
            <v>3.0000000000000001E-3</v>
          </cell>
          <cell r="AJ626">
            <v>2E-3</v>
          </cell>
          <cell r="AK626">
            <v>5.0000000000000001E-3</v>
          </cell>
          <cell r="AL626">
            <v>0</v>
          </cell>
          <cell r="AM626">
            <v>3.0000000000000001E-3</v>
          </cell>
          <cell r="AN626">
            <v>8.0000000000000002E-3</v>
          </cell>
          <cell r="AO626">
            <v>3.0000000000000001E-3</v>
          </cell>
          <cell r="AP626">
            <v>2E-3</v>
          </cell>
          <cell r="AQ626">
            <v>0</v>
          </cell>
          <cell r="AR626">
            <v>4.0000000000000001E-3</v>
          </cell>
          <cell r="AS626">
            <v>4.0000000000000001E-3</v>
          </cell>
          <cell r="AT626">
            <v>5.0000000000000001E-3</v>
          </cell>
          <cell r="AU626">
            <v>2E-3</v>
          </cell>
          <cell r="AV626">
            <v>1.0999999999999999E-2</v>
          </cell>
          <cell r="AW626">
            <v>3.0000000000000001E-3</v>
          </cell>
          <cell r="AX626">
            <v>7.0000000000000001E-3</v>
          </cell>
          <cell r="AY626">
            <v>0</v>
          </cell>
          <cell r="AZ626">
            <v>3.0000000000000001E-3</v>
          </cell>
          <cell r="BA626">
            <v>4.0000000000000001E-3</v>
          </cell>
          <cell r="BB626">
            <v>7.0000000000000001E-3</v>
          </cell>
          <cell r="BC626">
            <v>2E-3</v>
          </cell>
          <cell r="BD626">
            <v>0</v>
          </cell>
          <cell r="BE626">
            <v>3.0000000000000001E-3</v>
          </cell>
          <cell r="BF626">
            <v>0</v>
          </cell>
          <cell r="BG626">
            <v>5.0000000000000001E-3</v>
          </cell>
          <cell r="BH626">
            <v>6.0000000000000001E-3</v>
          </cell>
          <cell r="BI626">
            <v>3.0000000000000001E-3</v>
          </cell>
          <cell r="BJ626">
            <v>1.0999999999999999E-2</v>
          </cell>
          <cell r="BK626">
            <v>8.0000000000000002E-3</v>
          </cell>
          <cell r="BL626">
            <v>2E-3</v>
          </cell>
          <cell r="BM626">
            <v>2E-3</v>
          </cell>
          <cell r="BN626">
            <v>1E-3</v>
          </cell>
          <cell r="BO626">
            <v>7.0000000000000001E-3</v>
          </cell>
          <cell r="BP626">
            <v>2E-3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1E-3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1E-3</v>
          </cell>
          <cell r="P627">
            <v>0</v>
          </cell>
          <cell r="Q627">
            <v>0</v>
          </cell>
          <cell r="R627">
            <v>1E-3</v>
          </cell>
          <cell r="S627">
            <v>0</v>
          </cell>
          <cell r="T627">
            <v>1E-3</v>
          </cell>
          <cell r="U627">
            <v>1E-3</v>
          </cell>
          <cell r="V627">
            <v>1E-3</v>
          </cell>
          <cell r="W627">
            <v>2E-3</v>
          </cell>
          <cell r="X627">
            <v>2E-3</v>
          </cell>
          <cell r="Y627">
            <v>0</v>
          </cell>
          <cell r="Z627">
            <v>1E-3</v>
          </cell>
          <cell r="AA627">
            <v>3.0000000000000001E-3</v>
          </cell>
          <cell r="AB627">
            <v>2E-3</v>
          </cell>
          <cell r="AC627">
            <v>1E-3</v>
          </cell>
          <cell r="AD627">
            <v>0</v>
          </cell>
          <cell r="AE627">
            <v>1E-3</v>
          </cell>
          <cell r="AF627">
            <v>0</v>
          </cell>
          <cell r="AG627">
            <v>2E-3</v>
          </cell>
          <cell r="AH627">
            <v>2E-3</v>
          </cell>
          <cell r="AI627">
            <v>1E-3</v>
          </cell>
          <cell r="AJ627">
            <v>2E-3</v>
          </cell>
          <cell r="AK627">
            <v>1E-3</v>
          </cell>
          <cell r="AL627">
            <v>0</v>
          </cell>
          <cell r="AM627">
            <v>0</v>
          </cell>
          <cell r="AN627">
            <v>1E-3</v>
          </cell>
          <cell r="AO627">
            <v>3.0000000000000001E-3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2E-3</v>
          </cell>
          <cell r="G630">
            <v>5.0000000000000001E-3</v>
          </cell>
          <cell r="H630">
            <v>4.0000000000000001E-3</v>
          </cell>
          <cell r="I630">
            <v>6.0000000000000001E-3</v>
          </cell>
          <cell r="J630">
            <v>1.0999999999999999E-2</v>
          </cell>
          <cell r="K630">
            <v>6.0000000000000001E-3</v>
          </cell>
          <cell r="L630">
            <v>1E-3</v>
          </cell>
          <cell r="M630">
            <v>1E-3</v>
          </cell>
          <cell r="N630">
            <v>3.0000000000000001E-3</v>
          </cell>
          <cell r="O630">
            <v>5.0000000000000001E-3</v>
          </cell>
          <cell r="P630">
            <v>2E-3</v>
          </cell>
          <cell r="Q630">
            <v>1E-3</v>
          </cell>
          <cell r="R630">
            <v>5.0000000000000001E-3</v>
          </cell>
          <cell r="S630">
            <v>4.0000000000000001E-3</v>
          </cell>
          <cell r="T630">
            <v>5.0000000000000001E-3</v>
          </cell>
          <cell r="U630">
            <v>4.0000000000000001E-3</v>
          </cell>
          <cell r="V630">
            <v>3.0000000000000001E-3</v>
          </cell>
          <cell r="W630">
            <v>8.9999999999999993E-3</v>
          </cell>
          <cell r="X630">
            <v>0.01</v>
          </cell>
          <cell r="Y630">
            <v>1E-3</v>
          </cell>
          <cell r="Z630">
            <v>4.0000000000000001E-3</v>
          </cell>
          <cell r="AA630">
            <v>8.9999999999999993E-3</v>
          </cell>
          <cell r="AB630">
            <v>6.0000000000000001E-3</v>
          </cell>
          <cell r="AC630">
            <v>4.0000000000000001E-3</v>
          </cell>
          <cell r="AD630">
            <v>2E-3</v>
          </cell>
          <cell r="AE630">
            <v>4.0000000000000001E-3</v>
          </cell>
          <cell r="AF630">
            <v>3.0000000000000001E-3</v>
          </cell>
          <cell r="AG630">
            <v>5.0000000000000001E-3</v>
          </cell>
          <cell r="AH630">
            <v>6.0000000000000001E-3</v>
          </cell>
          <cell r="AI630">
            <v>3.0000000000000001E-3</v>
          </cell>
          <cell r="AJ630">
            <v>5.0000000000000001E-3</v>
          </cell>
          <cell r="AK630">
            <v>0.01</v>
          </cell>
          <cell r="AL630">
            <v>0</v>
          </cell>
          <cell r="AM630">
            <v>4.0000000000000001E-3</v>
          </cell>
          <cell r="AN630">
            <v>8.9999999999999993E-3</v>
          </cell>
          <cell r="AO630">
            <v>5.0000000000000001E-3</v>
          </cell>
          <cell r="AP630">
            <v>3.0000000000000001E-3</v>
          </cell>
          <cell r="AQ630">
            <v>2E-3</v>
          </cell>
          <cell r="AR630">
            <v>4.0000000000000001E-3</v>
          </cell>
          <cell r="AS630">
            <v>3.0000000000000001E-3</v>
          </cell>
          <cell r="AT630">
            <v>3.0000000000000001E-3</v>
          </cell>
          <cell r="AU630">
            <v>7.0000000000000001E-3</v>
          </cell>
          <cell r="AV630">
            <v>3.0000000000000001E-3</v>
          </cell>
          <cell r="AW630">
            <v>6.0000000000000001E-3</v>
          </cell>
          <cell r="AX630">
            <v>1.0999999999999999E-2</v>
          </cell>
          <cell r="AY630">
            <v>1E-3</v>
          </cell>
          <cell r="AZ630">
            <v>4.0000000000000001E-3</v>
          </cell>
          <cell r="BA630">
            <v>8.0000000000000002E-3</v>
          </cell>
          <cell r="BB630">
            <v>4.0000000000000001E-3</v>
          </cell>
          <cell r="BC630">
            <v>4.0000000000000001E-3</v>
          </cell>
          <cell r="BD630">
            <v>-1E-3</v>
          </cell>
          <cell r="BE630">
            <v>3.0000000000000001E-3</v>
          </cell>
          <cell r="BF630">
            <v>3.0000000000000001E-3</v>
          </cell>
          <cell r="BG630">
            <v>4.0000000000000001E-3</v>
          </cell>
          <cell r="BH630">
            <v>4.0000000000000001E-3</v>
          </cell>
          <cell r="BI630">
            <v>2E-3</v>
          </cell>
          <cell r="BJ630">
            <v>6.0000000000000001E-3</v>
          </cell>
          <cell r="BK630">
            <v>7.0000000000000001E-3</v>
          </cell>
          <cell r="BL630">
            <v>1E-3</v>
          </cell>
          <cell r="BM630">
            <v>3.0000000000000001E-3</v>
          </cell>
          <cell r="BN630">
            <v>6.0000000000000001E-3</v>
          </cell>
          <cell r="BO630">
            <v>3.0000000000000001E-3</v>
          </cell>
          <cell r="BP630">
            <v>2E-3</v>
          </cell>
          <cell r="BQ630">
            <v>-1E-3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2E-3</v>
          </cell>
          <cell r="G631">
            <v>3.0000000000000001E-3</v>
          </cell>
          <cell r="H631">
            <v>6.0000000000000001E-3</v>
          </cell>
          <cell r="I631">
            <v>6.0000000000000001E-3</v>
          </cell>
          <cell r="J631">
            <v>1.4E-2</v>
          </cell>
          <cell r="K631">
            <v>5.0000000000000001E-3</v>
          </cell>
          <cell r="L631">
            <v>1E-3</v>
          </cell>
          <cell r="M631">
            <v>0</v>
          </cell>
          <cell r="N631">
            <v>4.0000000000000001E-3</v>
          </cell>
          <cell r="O631">
            <v>3.0000000000000001E-3</v>
          </cell>
          <cell r="P631">
            <v>2E-3</v>
          </cell>
          <cell r="Q631">
            <v>1E-3</v>
          </cell>
          <cell r="R631">
            <v>4.0000000000000001E-3</v>
          </cell>
          <cell r="S631">
            <v>3.0000000000000001E-3</v>
          </cell>
          <cell r="T631">
            <v>3.0000000000000001E-3</v>
          </cell>
          <cell r="U631">
            <v>5.0000000000000001E-3</v>
          </cell>
          <cell r="V631">
            <v>4.0000000000000001E-3</v>
          </cell>
          <cell r="W631">
            <v>1.0999999999999999E-2</v>
          </cell>
          <cell r="X631">
            <v>1.0999999999999999E-2</v>
          </cell>
          <cell r="Y631">
            <v>-2E-3</v>
          </cell>
          <cell r="Z631">
            <v>4.0000000000000001E-3</v>
          </cell>
          <cell r="AA631">
            <v>0.01</v>
          </cell>
          <cell r="AB631">
            <v>7.0000000000000001E-3</v>
          </cell>
          <cell r="AC631">
            <v>4.0000000000000001E-3</v>
          </cell>
          <cell r="AD631">
            <v>1E-3</v>
          </cell>
          <cell r="AE631">
            <v>5.0000000000000001E-3</v>
          </cell>
          <cell r="AF631">
            <v>4.0000000000000001E-3</v>
          </cell>
          <cell r="AG631">
            <v>3.0000000000000001E-3</v>
          </cell>
          <cell r="AH631">
            <v>6.0000000000000001E-3</v>
          </cell>
          <cell r="AI631">
            <v>4.0000000000000001E-3</v>
          </cell>
          <cell r="AJ631">
            <v>0.01</v>
          </cell>
          <cell r="AK631">
            <v>1.0999999999999999E-2</v>
          </cell>
          <cell r="AL631">
            <v>-1E-3</v>
          </cell>
          <cell r="AM631">
            <v>4.0000000000000001E-3</v>
          </cell>
          <cell r="AN631">
            <v>0.01</v>
          </cell>
          <cell r="AO631">
            <v>6.0000000000000001E-3</v>
          </cell>
          <cell r="AP631">
            <v>4.0000000000000001E-3</v>
          </cell>
          <cell r="AQ631">
            <v>2E-3</v>
          </cell>
          <cell r="AR631">
            <v>4.0000000000000001E-3</v>
          </cell>
          <cell r="AS631">
            <v>3.0000000000000001E-3</v>
          </cell>
          <cell r="AT631">
            <v>3.0000000000000001E-3</v>
          </cell>
          <cell r="AU631">
            <v>5.0000000000000001E-3</v>
          </cell>
          <cell r="AV631">
            <v>6.0000000000000001E-3</v>
          </cell>
          <cell r="AW631">
            <v>1.2999999999999999E-2</v>
          </cell>
          <cell r="AX631">
            <v>0.01</v>
          </cell>
          <cell r="AY631">
            <v>0</v>
          </cell>
          <cell r="AZ631">
            <v>4.0000000000000001E-3</v>
          </cell>
          <cell r="BA631">
            <v>8.0000000000000002E-3</v>
          </cell>
          <cell r="BB631">
            <v>7.0000000000000001E-3</v>
          </cell>
          <cell r="BC631">
            <v>4.0000000000000001E-3</v>
          </cell>
          <cell r="BD631">
            <v>-1E-3</v>
          </cell>
          <cell r="BE631">
            <v>4.0000000000000001E-3</v>
          </cell>
          <cell r="BF631">
            <v>2E-3</v>
          </cell>
          <cell r="BG631">
            <v>5.0000000000000001E-3</v>
          </cell>
          <cell r="BH631">
            <v>6.0000000000000001E-3</v>
          </cell>
          <cell r="BI631">
            <v>6.0000000000000001E-3</v>
          </cell>
          <cell r="BJ631">
            <v>1.2999999999999999E-2</v>
          </cell>
          <cell r="BK631">
            <v>7.0000000000000001E-3</v>
          </cell>
          <cell r="BL631">
            <v>-1E-3</v>
          </cell>
          <cell r="BM631">
            <v>3.0000000000000001E-3</v>
          </cell>
          <cell r="BN631">
            <v>4.0000000000000001E-3</v>
          </cell>
          <cell r="BO631">
            <v>6.0000000000000001E-3</v>
          </cell>
          <cell r="BP631">
            <v>3.0000000000000001E-3</v>
          </cell>
          <cell r="BQ631">
            <v>-1E-3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2E-3</v>
          </cell>
          <cell r="G632">
            <v>2E-3</v>
          </cell>
          <cell r="H632">
            <v>2E-3</v>
          </cell>
          <cell r="I632">
            <v>2E-3</v>
          </cell>
          <cell r="J632">
            <v>3.0000000000000001E-3</v>
          </cell>
          <cell r="K632">
            <v>6.0000000000000001E-3</v>
          </cell>
          <cell r="L632">
            <v>2E-3</v>
          </cell>
          <cell r="M632">
            <v>2E-3</v>
          </cell>
          <cell r="N632">
            <v>6.0000000000000001E-3</v>
          </cell>
          <cell r="O632">
            <v>4.0000000000000001E-3</v>
          </cell>
          <cell r="P632">
            <v>0</v>
          </cell>
          <cell r="Q632">
            <v>2E-3</v>
          </cell>
          <cell r="R632">
            <v>2E-3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1E-3</v>
          </cell>
          <cell r="X632">
            <v>4.0000000000000001E-3</v>
          </cell>
          <cell r="Y632">
            <v>3.0000000000000001E-3</v>
          </cell>
          <cell r="Z632">
            <v>3.0000000000000001E-3</v>
          </cell>
          <cell r="AA632">
            <v>1E-3</v>
          </cell>
          <cell r="AB632">
            <v>2E-3</v>
          </cell>
          <cell r="AC632">
            <v>0</v>
          </cell>
          <cell r="AD632">
            <v>1E-3</v>
          </cell>
          <cell r="AE632">
            <v>1E-3</v>
          </cell>
          <cell r="AF632">
            <v>0</v>
          </cell>
          <cell r="AG632">
            <v>1E-3</v>
          </cell>
          <cell r="AH632">
            <v>1E-3</v>
          </cell>
          <cell r="AI632">
            <v>1E-3</v>
          </cell>
          <cell r="AJ632">
            <v>1E-3</v>
          </cell>
          <cell r="AK632">
            <v>2E-3</v>
          </cell>
          <cell r="AL632">
            <v>4.0000000000000001E-3</v>
          </cell>
          <cell r="AM632">
            <v>1E-3</v>
          </cell>
          <cell r="AN632">
            <v>1E-3</v>
          </cell>
          <cell r="AO632">
            <v>1E-3</v>
          </cell>
          <cell r="AP632">
            <v>1E-3</v>
          </cell>
          <cell r="AQ632">
            <v>1E-3</v>
          </cell>
          <cell r="AR632">
            <v>1E-3</v>
          </cell>
          <cell r="AS632">
            <v>1E-3</v>
          </cell>
          <cell r="AT632">
            <v>0</v>
          </cell>
          <cell r="AU632">
            <v>1E-3</v>
          </cell>
          <cell r="AV632">
            <v>0</v>
          </cell>
          <cell r="AW632">
            <v>1E-3</v>
          </cell>
          <cell r="AX632">
            <v>2E-3</v>
          </cell>
          <cell r="AY632">
            <v>3.0000000000000001E-3</v>
          </cell>
          <cell r="AZ632">
            <v>1E-3</v>
          </cell>
          <cell r="BA632">
            <v>2E-3</v>
          </cell>
          <cell r="BB632">
            <v>2E-3</v>
          </cell>
          <cell r="BC632">
            <v>1E-3</v>
          </cell>
          <cell r="BD632">
            <v>-1E-3</v>
          </cell>
          <cell r="BE632">
            <v>1E-3</v>
          </cell>
          <cell r="BF632">
            <v>1E-3</v>
          </cell>
          <cell r="BG632">
            <v>0</v>
          </cell>
          <cell r="BH632">
            <v>1E-3</v>
          </cell>
          <cell r="BI632">
            <v>0</v>
          </cell>
          <cell r="BJ632">
            <v>1E-3</v>
          </cell>
          <cell r="BK632">
            <v>2E-3</v>
          </cell>
          <cell r="BL632">
            <v>3.0000000000000001E-3</v>
          </cell>
          <cell r="BM632">
            <v>2E-3</v>
          </cell>
          <cell r="BN632">
            <v>2E-3</v>
          </cell>
          <cell r="BO632">
            <v>1E-3</v>
          </cell>
          <cell r="BP632">
            <v>1E-3</v>
          </cell>
          <cell r="BQ632">
            <v>-1E-3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1E-3</v>
          </cell>
          <cell r="I634">
            <v>0</v>
          </cell>
          <cell r="J634">
            <v>2E-3</v>
          </cell>
          <cell r="K634">
            <v>1E-3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1E-3</v>
          </cell>
          <cell r="S634">
            <v>1E-3</v>
          </cell>
          <cell r="T634">
            <v>1E-3</v>
          </cell>
          <cell r="U634">
            <v>6.0000000000000001E-3</v>
          </cell>
          <cell r="V634">
            <v>2E-3</v>
          </cell>
          <cell r="W634">
            <v>5.0000000000000001E-3</v>
          </cell>
          <cell r="X634">
            <v>1E-3</v>
          </cell>
          <cell r="Y634">
            <v>0</v>
          </cell>
          <cell r="Z634">
            <v>0</v>
          </cell>
          <cell r="AA634">
            <v>2E-3</v>
          </cell>
          <cell r="AB634">
            <v>0</v>
          </cell>
          <cell r="AC634">
            <v>1E-3</v>
          </cell>
          <cell r="AD634">
            <v>0</v>
          </cell>
          <cell r="AE634">
            <v>1E-3</v>
          </cell>
          <cell r="AF634">
            <v>2E-3</v>
          </cell>
          <cell r="AG634">
            <v>2E-3</v>
          </cell>
          <cell r="AH634">
            <v>1E-3</v>
          </cell>
          <cell r="AI634">
            <v>1E-3</v>
          </cell>
          <cell r="AJ634">
            <v>2E-3</v>
          </cell>
          <cell r="AK634">
            <v>1E-3</v>
          </cell>
          <cell r="AL634">
            <v>0</v>
          </cell>
          <cell r="AM634">
            <v>1E-3</v>
          </cell>
          <cell r="AN634">
            <v>2E-3</v>
          </cell>
          <cell r="AO634">
            <v>1E-3</v>
          </cell>
          <cell r="AP634">
            <v>1E-3</v>
          </cell>
          <cell r="AQ634">
            <v>0</v>
          </cell>
          <cell r="AR634">
            <v>2E-3</v>
          </cell>
          <cell r="AS634">
            <v>2E-3</v>
          </cell>
          <cell r="AT634">
            <v>2E-3</v>
          </cell>
          <cell r="AU634">
            <v>2E-3</v>
          </cell>
          <cell r="AV634">
            <v>3.0000000000000001E-3</v>
          </cell>
          <cell r="AW634">
            <v>4.0000000000000001E-3</v>
          </cell>
          <cell r="AX634">
            <v>2E-3</v>
          </cell>
          <cell r="AY634">
            <v>0</v>
          </cell>
          <cell r="AZ634">
            <v>0</v>
          </cell>
          <cell r="BA634">
            <v>2E-3</v>
          </cell>
          <cell r="BB634">
            <v>1E-3</v>
          </cell>
          <cell r="BC634">
            <v>1E-3</v>
          </cell>
          <cell r="BD634">
            <v>0</v>
          </cell>
          <cell r="BE634">
            <v>1E-3</v>
          </cell>
          <cell r="BF634">
            <v>0</v>
          </cell>
          <cell r="BG634">
            <v>1E-3</v>
          </cell>
          <cell r="BH634">
            <v>1E-3</v>
          </cell>
          <cell r="BI634">
            <v>2E-3</v>
          </cell>
          <cell r="BJ634">
            <v>6.0000000000000001E-3</v>
          </cell>
          <cell r="BK634">
            <v>2E-3</v>
          </cell>
          <cell r="BL634">
            <v>0</v>
          </cell>
          <cell r="BM634">
            <v>1E-3</v>
          </cell>
          <cell r="BN634">
            <v>1E-3</v>
          </cell>
          <cell r="BO634">
            <v>2E-3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6">
          <cell r="F636">
            <v>1E-3</v>
          </cell>
          <cell r="G636">
            <v>2E-3</v>
          </cell>
          <cell r="H636">
            <v>0</v>
          </cell>
          <cell r="I636">
            <v>0</v>
          </cell>
          <cell r="J636">
            <v>0</v>
          </cell>
          <cell r="K636">
            <v>4.0000000000000001E-3</v>
          </cell>
          <cell r="L636">
            <v>1E-3</v>
          </cell>
          <cell r="M636">
            <v>2E-3</v>
          </cell>
          <cell r="N636">
            <v>5.0000000000000001E-3</v>
          </cell>
          <cell r="O636">
            <v>3.0000000000000001E-3</v>
          </cell>
          <cell r="P636">
            <v>-2E-3</v>
          </cell>
          <cell r="Q636">
            <v>0</v>
          </cell>
          <cell r="R636">
            <v>2E-3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3.0000000000000001E-3</v>
          </cell>
          <cell r="Y636">
            <v>5.0000000000000001E-3</v>
          </cell>
          <cell r="Z636">
            <v>3.0000000000000001E-3</v>
          </cell>
          <cell r="AA636">
            <v>3.0000000000000001E-3</v>
          </cell>
          <cell r="AB636">
            <v>3.0000000000000001E-3</v>
          </cell>
          <cell r="AC636">
            <v>0</v>
          </cell>
          <cell r="AD636">
            <v>0</v>
          </cell>
          <cell r="AE636">
            <v>3.0000000000000001E-3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5.0000000000000001E-3</v>
          </cell>
          <cell r="AL636">
            <v>4.0000000000000001E-3</v>
          </cell>
          <cell r="AM636">
            <v>2E-3</v>
          </cell>
          <cell r="AN636">
            <v>3.0000000000000001E-3</v>
          </cell>
          <cell r="AO636">
            <v>4.0000000000000001E-3</v>
          </cell>
          <cell r="AP636">
            <v>0</v>
          </cell>
          <cell r="AQ636">
            <v>0</v>
          </cell>
          <cell r="AR636">
            <v>2E-3</v>
          </cell>
          <cell r="AS636">
            <v>0</v>
          </cell>
          <cell r="AT636">
            <v>0</v>
          </cell>
          <cell r="AU636">
            <v>0</v>
          </cell>
          <cell r="AV636">
            <v>1E-3</v>
          </cell>
          <cell r="AW636">
            <v>0</v>
          </cell>
          <cell r="AX636">
            <v>7.0000000000000001E-3</v>
          </cell>
          <cell r="AY636">
            <v>5.0000000000000001E-3</v>
          </cell>
          <cell r="AZ636">
            <v>1E-3</v>
          </cell>
          <cell r="BA636">
            <v>3.0000000000000001E-3</v>
          </cell>
          <cell r="BB636">
            <v>3.0000000000000001E-3</v>
          </cell>
          <cell r="BC636">
            <v>2E-3</v>
          </cell>
          <cell r="BD636">
            <v>0</v>
          </cell>
          <cell r="BE636">
            <v>3.0000000000000001E-3</v>
          </cell>
          <cell r="BF636">
            <v>0</v>
          </cell>
          <cell r="BG636">
            <v>1E-3</v>
          </cell>
          <cell r="BH636">
            <v>0</v>
          </cell>
          <cell r="BI636">
            <v>0</v>
          </cell>
          <cell r="BJ636">
            <v>0</v>
          </cell>
          <cell r="BK636">
            <v>7.0000000000000001E-3</v>
          </cell>
          <cell r="BL636">
            <v>4.0000000000000001E-3</v>
          </cell>
          <cell r="BM636">
            <v>2E-3</v>
          </cell>
          <cell r="BN636">
            <v>4.0000000000000001E-3</v>
          </cell>
          <cell r="BO636">
            <v>5.0000000000000001E-3</v>
          </cell>
          <cell r="BP636">
            <v>2E-3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1E-3</v>
          </cell>
          <cell r="I638">
            <v>0</v>
          </cell>
          <cell r="J638">
            <v>0</v>
          </cell>
          <cell r="K638">
            <v>4.0000000000000001E-3</v>
          </cell>
          <cell r="L638">
            <v>2E-3</v>
          </cell>
          <cell r="M638">
            <v>7.0000000000000001E-3</v>
          </cell>
          <cell r="N638">
            <v>1E-3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1E-3</v>
          </cell>
          <cell r="Y638">
            <v>0</v>
          </cell>
          <cell r="Z638">
            <v>1E-3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1E-3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1E-3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1E-3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1E-3</v>
          </cell>
          <cell r="K640">
            <v>0</v>
          </cell>
          <cell r="L640">
            <v>0</v>
          </cell>
          <cell r="M640">
            <v>5.0000000000000001E-3</v>
          </cell>
          <cell r="N640">
            <v>1E-3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</row>
        <row r="641">
          <cell r="F641">
            <v>2E-3</v>
          </cell>
          <cell r="G641">
            <v>0</v>
          </cell>
          <cell r="H641">
            <v>1E-3</v>
          </cell>
          <cell r="I641">
            <v>1E-3</v>
          </cell>
          <cell r="J641">
            <v>0</v>
          </cell>
          <cell r="K641">
            <v>2E-3</v>
          </cell>
          <cell r="L641">
            <v>0</v>
          </cell>
          <cell r="M641">
            <v>2E-3</v>
          </cell>
          <cell r="N641">
            <v>5.0000000000000001E-3</v>
          </cell>
          <cell r="O641">
            <v>4.0000000000000001E-3</v>
          </cell>
          <cell r="P641">
            <v>2E-3</v>
          </cell>
          <cell r="Q641">
            <v>3.0000000000000001E-3</v>
          </cell>
          <cell r="R641">
            <v>2E-3</v>
          </cell>
          <cell r="S641">
            <v>2E-3</v>
          </cell>
          <cell r="T641">
            <v>1E-3</v>
          </cell>
          <cell r="U641">
            <v>0</v>
          </cell>
          <cell r="V641">
            <v>0</v>
          </cell>
          <cell r="W641">
            <v>0</v>
          </cell>
          <cell r="X641">
            <v>3.0000000000000001E-3</v>
          </cell>
          <cell r="Y641">
            <v>6.0000000000000001E-3</v>
          </cell>
          <cell r="Z641">
            <v>2E-3</v>
          </cell>
          <cell r="AA641">
            <v>5.0000000000000001E-3</v>
          </cell>
          <cell r="AB641">
            <v>3.0000000000000001E-3</v>
          </cell>
          <cell r="AC641">
            <v>1E-3</v>
          </cell>
          <cell r="AD641">
            <v>1E-3</v>
          </cell>
          <cell r="AE641">
            <v>2E-3</v>
          </cell>
          <cell r="AF641">
            <v>1E-3</v>
          </cell>
          <cell r="AG641">
            <v>3.0000000000000001E-3</v>
          </cell>
          <cell r="AH641">
            <v>0</v>
          </cell>
          <cell r="AI641">
            <v>0</v>
          </cell>
          <cell r="AJ641">
            <v>0</v>
          </cell>
          <cell r="AK641">
            <v>6.0000000000000001E-3</v>
          </cell>
          <cell r="AL641">
            <v>5.0000000000000001E-3</v>
          </cell>
          <cell r="AM641">
            <v>3.0000000000000001E-3</v>
          </cell>
          <cell r="AN641">
            <v>3.0000000000000001E-3</v>
          </cell>
          <cell r="AO641">
            <v>4.0000000000000001E-3</v>
          </cell>
          <cell r="AP641">
            <v>3.0000000000000001E-3</v>
          </cell>
          <cell r="AQ641">
            <v>2E-3</v>
          </cell>
          <cell r="AR641">
            <v>2E-3</v>
          </cell>
          <cell r="AS641">
            <v>2E-3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3.0000000000000001E-3</v>
          </cell>
          <cell r="AY641">
            <v>4.0000000000000001E-3</v>
          </cell>
          <cell r="AZ641">
            <v>3.0000000000000001E-3</v>
          </cell>
          <cell r="BA641">
            <v>3.0000000000000001E-3</v>
          </cell>
          <cell r="BB641">
            <v>5.0000000000000001E-3</v>
          </cell>
          <cell r="BC641">
            <v>2E-3</v>
          </cell>
          <cell r="BD641">
            <v>-1E-3</v>
          </cell>
          <cell r="BE641">
            <v>2E-3</v>
          </cell>
          <cell r="BF641">
            <v>2E-3</v>
          </cell>
          <cell r="BG641">
            <v>1E-3</v>
          </cell>
          <cell r="BH641">
            <v>0</v>
          </cell>
          <cell r="BI641">
            <v>0</v>
          </cell>
          <cell r="BJ641">
            <v>0</v>
          </cell>
          <cell r="BK641">
            <v>7.0000000000000001E-3</v>
          </cell>
          <cell r="BL641">
            <v>3.0000000000000001E-3</v>
          </cell>
          <cell r="BM641">
            <v>2E-3</v>
          </cell>
          <cell r="BN641">
            <v>5.0000000000000001E-3</v>
          </cell>
          <cell r="BO641">
            <v>5.0000000000000001E-3</v>
          </cell>
          <cell r="BP641">
            <v>2E-3</v>
          </cell>
          <cell r="BQ641">
            <v>-2E-3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</row>
        <row r="642">
          <cell r="F642">
            <v>1E-3</v>
          </cell>
          <cell r="G642">
            <v>1E-3</v>
          </cell>
          <cell r="H642">
            <v>2E-3</v>
          </cell>
          <cell r="I642">
            <v>0</v>
          </cell>
          <cell r="J642">
            <v>0</v>
          </cell>
          <cell r="K642">
            <v>7.0000000000000001E-3</v>
          </cell>
          <cell r="L642">
            <v>2E-3</v>
          </cell>
          <cell r="M642">
            <v>6.0000000000000001E-3</v>
          </cell>
          <cell r="N642">
            <v>2E-3</v>
          </cell>
          <cell r="O642">
            <v>1E-3</v>
          </cell>
          <cell r="P642">
            <v>0</v>
          </cell>
          <cell r="Q642">
            <v>1E-3</v>
          </cell>
          <cell r="R642">
            <v>2E-3</v>
          </cell>
          <cell r="S642">
            <v>0</v>
          </cell>
          <cell r="T642">
            <v>1E-3</v>
          </cell>
          <cell r="U642">
            <v>1E-3</v>
          </cell>
          <cell r="V642">
            <v>0</v>
          </cell>
          <cell r="W642">
            <v>0</v>
          </cell>
          <cell r="X642">
            <v>6.0000000000000001E-3</v>
          </cell>
          <cell r="Y642">
            <v>5.0000000000000001E-3</v>
          </cell>
          <cell r="Z642">
            <v>5.0000000000000001E-3</v>
          </cell>
          <cell r="AA642">
            <v>2E-3</v>
          </cell>
          <cell r="AB642">
            <v>1E-3</v>
          </cell>
          <cell r="AC642">
            <v>1E-3</v>
          </cell>
          <cell r="AD642">
            <v>1E-3</v>
          </cell>
          <cell r="AE642">
            <v>2E-3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5.0000000000000001E-3</v>
          </cell>
          <cell r="AL642">
            <v>2E-3</v>
          </cell>
          <cell r="AM642">
            <v>6.0000000000000001E-3</v>
          </cell>
          <cell r="AN642">
            <v>2E-3</v>
          </cell>
          <cell r="AO642">
            <v>0</v>
          </cell>
          <cell r="AP642">
            <v>0</v>
          </cell>
          <cell r="AQ642">
            <v>1E-3</v>
          </cell>
          <cell r="AR642">
            <v>1E-3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3.0000000000000001E-3</v>
          </cell>
          <cell r="AY642">
            <v>3.0000000000000001E-3</v>
          </cell>
          <cell r="AZ642">
            <v>6.0000000000000001E-3</v>
          </cell>
          <cell r="BA642">
            <v>2E-3</v>
          </cell>
          <cell r="BB642">
            <v>1E-3</v>
          </cell>
          <cell r="BC642">
            <v>1E-3</v>
          </cell>
          <cell r="BD642">
            <v>-2E-3</v>
          </cell>
          <cell r="BE642">
            <v>2E-3</v>
          </cell>
          <cell r="BF642">
            <v>1E-3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4.0000000000000001E-3</v>
          </cell>
          <cell r="BL642">
            <v>2E-3</v>
          </cell>
          <cell r="BM642">
            <v>5.0000000000000001E-3</v>
          </cell>
          <cell r="BN642">
            <v>2E-3</v>
          </cell>
          <cell r="BO642">
            <v>1E-3</v>
          </cell>
          <cell r="BP642">
            <v>1E-3</v>
          </cell>
          <cell r="BQ642">
            <v>-1E-3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1E-3</v>
          </cell>
          <cell r="L643">
            <v>1E-3</v>
          </cell>
          <cell r="M643">
            <v>1E-3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-1E-3</v>
          </cell>
          <cell r="I731">
            <v>0</v>
          </cell>
          <cell r="J731">
            <v>0</v>
          </cell>
          <cell r="K731">
            <v>-1E-3</v>
          </cell>
          <cell r="L731">
            <v>0</v>
          </cell>
          <cell r="M731">
            <v>0</v>
          </cell>
          <cell r="N731">
            <v>-2E-3</v>
          </cell>
          <cell r="O731">
            <v>-1E-3</v>
          </cell>
          <cell r="P731">
            <v>0</v>
          </cell>
          <cell r="Q731">
            <v>0</v>
          </cell>
          <cell r="R731">
            <v>-2E-3</v>
          </cell>
          <cell r="S731">
            <v>-2E-3</v>
          </cell>
          <cell r="T731">
            <v>-4.0000000000000001E-3</v>
          </cell>
          <cell r="U731">
            <v>-4.0000000000000001E-3</v>
          </cell>
          <cell r="V731">
            <v>-1E-3</v>
          </cell>
          <cell r="W731">
            <v>-1E-3</v>
          </cell>
          <cell r="X731">
            <v>-3.0000000000000001E-3</v>
          </cell>
          <cell r="Y731">
            <v>0</v>
          </cell>
          <cell r="Z731">
            <v>-2E-3</v>
          </cell>
          <cell r="AA731">
            <v>-4.0000000000000001E-3</v>
          </cell>
          <cell r="AB731">
            <v>-3.0000000000000001E-3</v>
          </cell>
          <cell r="AC731">
            <v>-3.0000000000000001E-3</v>
          </cell>
          <cell r="AD731">
            <v>0</v>
          </cell>
          <cell r="AE731">
            <v>-2E-3</v>
          </cell>
          <cell r="AF731">
            <v>-2E-3</v>
          </cell>
          <cell r="AG731">
            <v>-4.0000000000000001E-3</v>
          </cell>
          <cell r="AH731">
            <v>-5.0000000000000001E-3</v>
          </cell>
          <cell r="AI731">
            <v>-1E-3</v>
          </cell>
          <cell r="AJ731">
            <v>0</v>
          </cell>
          <cell r="AK731">
            <v>-3.0000000000000001E-3</v>
          </cell>
          <cell r="AL731">
            <v>0</v>
          </cell>
          <cell r="AM731">
            <v>-2E-3</v>
          </cell>
          <cell r="AN731">
            <v>-5.0000000000000001E-3</v>
          </cell>
          <cell r="AO731">
            <v>-2E-3</v>
          </cell>
          <cell r="AP731">
            <v>-2E-3</v>
          </cell>
          <cell r="AQ731">
            <v>0</v>
          </cell>
          <cell r="AR731">
            <v>-2E-3</v>
          </cell>
          <cell r="AS731">
            <v>-3.0000000000000001E-3</v>
          </cell>
          <cell r="AT731">
            <v>-3.0000000000000001E-3</v>
          </cell>
          <cell r="AU731">
            <v>-1E-3</v>
          </cell>
          <cell r="AV731">
            <v>-4.0000000000000001E-3</v>
          </cell>
          <cell r="AW731">
            <v>-1E-3</v>
          </cell>
          <cell r="AX731">
            <v>-4.0000000000000001E-3</v>
          </cell>
          <cell r="AY731">
            <v>0</v>
          </cell>
          <cell r="AZ731">
            <v>-2E-3</v>
          </cell>
          <cell r="BA731">
            <v>-2E-3</v>
          </cell>
          <cell r="BB731">
            <v>-5.0000000000000001E-3</v>
          </cell>
          <cell r="BC731">
            <v>-1E-3</v>
          </cell>
          <cell r="BD731">
            <v>0</v>
          </cell>
          <cell r="BE731">
            <v>-2E-3</v>
          </cell>
          <cell r="BF731">
            <v>0</v>
          </cell>
          <cell r="BG731">
            <v>-4.0000000000000001E-3</v>
          </cell>
          <cell r="BH731">
            <v>-3.0000000000000001E-3</v>
          </cell>
          <cell r="BI731">
            <v>-1E-3</v>
          </cell>
          <cell r="BJ731">
            <v>-2E-3</v>
          </cell>
          <cell r="BK731">
            <v>-5.0000000000000001E-3</v>
          </cell>
          <cell r="BL731">
            <v>-1E-3</v>
          </cell>
          <cell r="BM731">
            <v>-1E-3</v>
          </cell>
          <cell r="BN731">
            <v>-1E-3</v>
          </cell>
          <cell r="BO731">
            <v>-5.0000000000000001E-3</v>
          </cell>
          <cell r="BP731">
            <v>-1E-3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-1E-3</v>
          </cell>
          <cell r="I732">
            <v>0</v>
          </cell>
          <cell r="J732">
            <v>0</v>
          </cell>
          <cell r="K732">
            <v>-1E-3</v>
          </cell>
          <cell r="L732">
            <v>-1E-3</v>
          </cell>
          <cell r="M732">
            <v>0</v>
          </cell>
          <cell r="N732">
            <v>-1E-3</v>
          </cell>
          <cell r="O732">
            <v>-1E-3</v>
          </cell>
          <cell r="P732">
            <v>0</v>
          </cell>
          <cell r="Q732">
            <v>0</v>
          </cell>
          <cell r="R732">
            <v>-2E-3</v>
          </cell>
          <cell r="S732">
            <v>0</v>
          </cell>
          <cell r="T732">
            <v>-3.0000000000000001E-3</v>
          </cell>
          <cell r="U732">
            <v>-2E-3</v>
          </cell>
          <cell r="V732">
            <v>-1E-3</v>
          </cell>
          <cell r="W732">
            <v>-2E-3</v>
          </cell>
          <cell r="X732">
            <v>-4.0000000000000001E-3</v>
          </cell>
          <cell r="Y732">
            <v>0</v>
          </cell>
          <cell r="Z732">
            <v>-1E-3</v>
          </cell>
          <cell r="AA732">
            <v>-6.0000000000000001E-3</v>
          </cell>
          <cell r="AB732">
            <v>-3.0000000000000001E-3</v>
          </cell>
          <cell r="AC732">
            <v>-3.0000000000000001E-3</v>
          </cell>
          <cell r="AD732">
            <v>0</v>
          </cell>
          <cell r="AE732">
            <v>-2E-3</v>
          </cell>
          <cell r="AF732">
            <v>-1E-3</v>
          </cell>
          <cell r="AG732">
            <v>-5.0000000000000001E-3</v>
          </cell>
          <cell r="AH732">
            <v>-3.0000000000000001E-3</v>
          </cell>
          <cell r="AI732">
            <v>-1E-3</v>
          </cell>
          <cell r="AJ732">
            <v>-3.0000000000000001E-3</v>
          </cell>
          <cell r="AK732">
            <v>-2E-3</v>
          </cell>
          <cell r="AL732">
            <v>0</v>
          </cell>
          <cell r="AM732">
            <v>0</v>
          </cell>
          <cell r="AN732">
            <v>-2E-3</v>
          </cell>
          <cell r="AO732">
            <v>-5.0000000000000001E-3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-3.0000000000000001E-3</v>
          </cell>
          <cell r="G735">
            <v>-4.0000000000000001E-3</v>
          </cell>
          <cell r="H735">
            <v>-2E-3</v>
          </cell>
          <cell r="I735">
            <v>-2E-3</v>
          </cell>
          <cell r="J735">
            <v>-5.0000000000000001E-3</v>
          </cell>
          <cell r="K735">
            <v>-6.0000000000000001E-3</v>
          </cell>
          <cell r="L735">
            <v>-1E-3</v>
          </cell>
          <cell r="M735">
            <v>-2E-3</v>
          </cell>
          <cell r="N735">
            <v>-4.0000000000000001E-3</v>
          </cell>
          <cell r="O735">
            <v>-4.0000000000000001E-3</v>
          </cell>
          <cell r="P735">
            <v>-2E-3</v>
          </cell>
          <cell r="Q735">
            <v>-1E-3</v>
          </cell>
          <cell r="R735">
            <v>-4.0000000000000001E-3</v>
          </cell>
          <cell r="S735">
            <v>-3.0000000000000001E-3</v>
          </cell>
          <cell r="T735">
            <v>-4.0000000000000001E-3</v>
          </cell>
          <cell r="U735">
            <v>-2E-3</v>
          </cell>
          <cell r="V735">
            <v>-1E-3</v>
          </cell>
          <cell r="W735">
            <v>-3.0000000000000001E-3</v>
          </cell>
          <cell r="X735">
            <v>-8.0000000000000002E-3</v>
          </cell>
          <cell r="Y735">
            <v>-1E-3</v>
          </cell>
          <cell r="Z735">
            <v>-5.0000000000000001E-3</v>
          </cell>
          <cell r="AA735">
            <v>-8.0000000000000002E-3</v>
          </cell>
          <cell r="AB735">
            <v>-5.0000000000000001E-3</v>
          </cell>
          <cell r="AC735">
            <v>-3.0000000000000001E-3</v>
          </cell>
          <cell r="AD735">
            <v>-3.0000000000000001E-3</v>
          </cell>
          <cell r="AE735">
            <v>-3.0000000000000001E-3</v>
          </cell>
          <cell r="AF735">
            <v>-2E-3</v>
          </cell>
          <cell r="AG735">
            <v>-4.0000000000000001E-3</v>
          </cell>
          <cell r="AH735">
            <v>-2E-3</v>
          </cell>
          <cell r="AI735">
            <v>-1E-3</v>
          </cell>
          <cell r="AJ735">
            <v>-2E-3</v>
          </cell>
          <cell r="AK735">
            <v>-8.9999999999999993E-3</v>
          </cell>
          <cell r="AL735">
            <v>0</v>
          </cell>
          <cell r="AM735">
            <v>-4.0000000000000001E-3</v>
          </cell>
          <cell r="AN735">
            <v>-8.0000000000000002E-3</v>
          </cell>
          <cell r="AO735">
            <v>-4.0000000000000001E-3</v>
          </cell>
          <cell r="AP735">
            <v>-2E-3</v>
          </cell>
          <cell r="AQ735">
            <v>-2E-3</v>
          </cell>
          <cell r="AR735">
            <v>-3.0000000000000001E-3</v>
          </cell>
          <cell r="AS735">
            <v>-3.0000000000000001E-3</v>
          </cell>
          <cell r="AT735">
            <v>-3.0000000000000001E-3</v>
          </cell>
          <cell r="AU735">
            <v>-2E-3</v>
          </cell>
          <cell r="AV735">
            <v>-1E-3</v>
          </cell>
          <cell r="AW735">
            <v>-2E-3</v>
          </cell>
          <cell r="AX735">
            <v>-8.0000000000000002E-3</v>
          </cell>
          <cell r="AY735">
            <v>0</v>
          </cell>
          <cell r="AZ735">
            <v>-5.0000000000000001E-3</v>
          </cell>
          <cell r="BA735">
            <v>-7.0000000000000001E-3</v>
          </cell>
          <cell r="BB735">
            <v>-4.0000000000000001E-3</v>
          </cell>
          <cell r="BC735">
            <v>-3.0000000000000001E-3</v>
          </cell>
          <cell r="BD735">
            <v>1E-3</v>
          </cell>
          <cell r="BE735">
            <v>-3.0000000000000001E-3</v>
          </cell>
          <cell r="BF735">
            <v>-3.0000000000000001E-3</v>
          </cell>
          <cell r="BG735">
            <v>-4.0000000000000001E-3</v>
          </cell>
          <cell r="BH735">
            <v>-2E-3</v>
          </cell>
          <cell r="BI735">
            <v>-1E-3</v>
          </cell>
          <cell r="BJ735">
            <v>-2E-3</v>
          </cell>
          <cell r="BK735">
            <v>-7.0000000000000001E-3</v>
          </cell>
          <cell r="BL735">
            <v>0</v>
          </cell>
          <cell r="BM735">
            <v>-4.0000000000000001E-3</v>
          </cell>
          <cell r="BN735">
            <v>-6.0000000000000001E-3</v>
          </cell>
          <cell r="BO735">
            <v>-3.0000000000000001E-3</v>
          </cell>
          <cell r="BP735">
            <v>-3.0000000000000001E-3</v>
          </cell>
          <cell r="BQ735">
            <v>1E-3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-2E-3</v>
          </cell>
          <cell r="G736">
            <v>-3.0000000000000001E-3</v>
          </cell>
          <cell r="H736">
            <v>-4.0000000000000001E-3</v>
          </cell>
          <cell r="I736">
            <v>-3.0000000000000001E-3</v>
          </cell>
          <cell r="J736">
            <v>-6.0000000000000001E-3</v>
          </cell>
          <cell r="K736">
            <v>-7.0000000000000001E-3</v>
          </cell>
          <cell r="L736">
            <v>-1E-3</v>
          </cell>
          <cell r="M736">
            <v>-1E-3</v>
          </cell>
          <cell r="N736">
            <v>-3.0000000000000001E-3</v>
          </cell>
          <cell r="O736">
            <v>-2E-3</v>
          </cell>
          <cell r="P736">
            <v>-3.0000000000000001E-3</v>
          </cell>
          <cell r="Q736">
            <v>-1E-3</v>
          </cell>
          <cell r="R736">
            <v>-3.0000000000000001E-3</v>
          </cell>
          <cell r="S736">
            <v>-2E-3</v>
          </cell>
          <cell r="T736">
            <v>-3.0000000000000001E-3</v>
          </cell>
          <cell r="U736">
            <v>-2E-3</v>
          </cell>
          <cell r="V736">
            <v>-1E-3</v>
          </cell>
          <cell r="W736">
            <v>-4.0000000000000001E-3</v>
          </cell>
          <cell r="X736">
            <v>-7.0000000000000001E-3</v>
          </cell>
          <cell r="Y736">
            <v>3.0000000000000001E-3</v>
          </cell>
          <cell r="Z736">
            <v>-3.0000000000000001E-3</v>
          </cell>
          <cell r="AA736">
            <v>-5.0000000000000001E-3</v>
          </cell>
          <cell r="AB736">
            <v>-4.0000000000000001E-3</v>
          </cell>
          <cell r="AC736">
            <v>-3.0000000000000001E-3</v>
          </cell>
          <cell r="AD736">
            <v>-1E-3</v>
          </cell>
          <cell r="AE736">
            <v>-3.0000000000000001E-3</v>
          </cell>
          <cell r="AF736">
            <v>-4.0000000000000001E-3</v>
          </cell>
          <cell r="AG736">
            <v>-3.0000000000000001E-3</v>
          </cell>
          <cell r="AH736">
            <v>-3.0000000000000001E-3</v>
          </cell>
          <cell r="AI736">
            <v>-2E-3</v>
          </cell>
          <cell r="AJ736">
            <v>-3.0000000000000001E-3</v>
          </cell>
          <cell r="AK736">
            <v>-7.0000000000000001E-3</v>
          </cell>
          <cell r="AL736">
            <v>2E-3</v>
          </cell>
          <cell r="AM736">
            <v>-3.0000000000000001E-3</v>
          </cell>
          <cell r="AN736">
            <v>-5.0000000000000001E-3</v>
          </cell>
          <cell r="AO736">
            <v>-3.0000000000000001E-3</v>
          </cell>
          <cell r="AP736">
            <v>-3.0000000000000001E-3</v>
          </cell>
          <cell r="AQ736">
            <v>-2E-3</v>
          </cell>
          <cell r="AR736">
            <v>-3.0000000000000001E-3</v>
          </cell>
          <cell r="AS736">
            <v>-3.0000000000000001E-3</v>
          </cell>
          <cell r="AT736">
            <v>-3.0000000000000001E-3</v>
          </cell>
          <cell r="AU736">
            <v>-3.0000000000000001E-3</v>
          </cell>
          <cell r="AV736">
            <v>-3.0000000000000001E-3</v>
          </cell>
          <cell r="AW736">
            <v>-4.0000000000000001E-3</v>
          </cell>
          <cell r="AX736">
            <v>-7.0000000000000001E-3</v>
          </cell>
          <cell r="AY736">
            <v>1E-3</v>
          </cell>
          <cell r="AZ736">
            <v>-3.0000000000000001E-3</v>
          </cell>
          <cell r="BA736">
            <v>-5.0000000000000001E-3</v>
          </cell>
          <cell r="BB736">
            <v>-3.0000000000000001E-3</v>
          </cell>
          <cell r="BC736">
            <v>-3.0000000000000001E-3</v>
          </cell>
          <cell r="BD736">
            <v>1E-3</v>
          </cell>
          <cell r="BE736">
            <v>-3.0000000000000001E-3</v>
          </cell>
          <cell r="BF736">
            <v>-2E-3</v>
          </cell>
          <cell r="BG736">
            <v>-4.0000000000000001E-3</v>
          </cell>
          <cell r="BH736">
            <v>-3.0000000000000001E-3</v>
          </cell>
          <cell r="BI736">
            <v>-2E-3</v>
          </cell>
          <cell r="BJ736">
            <v>-5.0000000000000001E-3</v>
          </cell>
          <cell r="BK736">
            <v>-6.0000000000000001E-3</v>
          </cell>
          <cell r="BL736">
            <v>2E-3</v>
          </cell>
          <cell r="BM736">
            <v>-3.0000000000000001E-3</v>
          </cell>
          <cell r="BN736">
            <v>-4.0000000000000001E-3</v>
          </cell>
          <cell r="BO736">
            <v>-4.0000000000000001E-3</v>
          </cell>
          <cell r="BP736">
            <v>-2E-3</v>
          </cell>
          <cell r="BQ736">
            <v>1E-3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-2E-3</v>
          </cell>
          <cell r="G737">
            <v>-1E-3</v>
          </cell>
          <cell r="H737">
            <v>-1E-3</v>
          </cell>
          <cell r="I737">
            <v>-1E-3</v>
          </cell>
          <cell r="J737">
            <v>-1E-3</v>
          </cell>
          <cell r="K737">
            <v>-5.0000000000000001E-3</v>
          </cell>
          <cell r="L737">
            <v>-2E-3</v>
          </cell>
          <cell r="M737">
            <v>-4.0000000000000001E-3</v>
          </cell>
          <cell r="N737">
            <v>-4.0000000000000001E-3</v>
          </cell>
          <cell r="O737">
            <v>-3.0000000000000001E-3</v>
          </cell>
          <cell r="P737">
            <v>-1E-3</v>
          </cell>
          <cell r="Q737">
            <v>-2E-3</v>
          </cell>
          <cell r="R737">
            <v>-2E-3</v>
          </cell>
          <cell r="S737">
            <v>-1E-3</v>
          </cell>
          <cell r="T737">
            <v>0</v>
          </cell>
          <cell r="U737">
            <v>0</v>
          </cell>
          <cell r="V737">
            <v>0</v>
          </cell>
          <cell r="W737">
            <v>-1E-3</v>
          </cell>
          <cell r="X737">
            <v>-4.0000000000000001E-3</v>
          </cell>
          <cell r="Y737">
            <v>-7.0000000000000001E-3</v>
          </cell>
          <cell r="Z737">
            <v>-5.0000000000000001E-3</v>
          </cell>
          <cell r="AA737">
            <v>-1E-3</v>
          </cell>
          <cell r="AB737">
            <v>-1E-3</v>
          </cell>
          <cell r="AC737">
            <v>-1E-3</v>
          </cell>
          <cell r="AD737">
            <v>-1E-3</v>
          </cell>
          <cell r="AE737">
            <v>-2E-3</v>
          </cell>
          <cell r="AF737">
            <v>-1E-3</v>
          </cell>
          <cell r="AG737">
            <v>-1E-3</v>
          </cell>
          <cell r="AH737">
            <v>-1E-3</v>
          </cell>
          <cell r="AI737">
            <v>-1E-3</v>
          </cell>
          <cell r="AJ737">
            <v>0</v>
          </cell>
          <cell r="AK737">
            <v>-2E-3</v>
          </cell>
          <cell r="AL737">
            <v>-6.0000000000000001E-3</v>
          </cell>
          <cell r="AM737">
            <v>-3.0000000000000001E-3</v>
          </cell>
          <cell r="AN737">
            <v>-1E-3</v>
          </cell>
          <cell r="AO737">
            <v>-1E-3</v>
          </cell>
          <cell r="AP737">
            <v>-1E-3</v>
          </cell>
          <cell r="AQ737">
            <v>-1E-3</v>
          </cell>
          <cell r="AR737">
            <v>-1E-3</v>
          </cell>
          <cell r="AS737">
            <v>-1E-3</v>
          </cell>
          <cell r="AT737">
            <v>-1E-3</v>
          </cell>
          <cell r="AU737">
            <v>-1E-3</v>
          </cell>
          <cell r="AV737">
            <v>0</v>
          </cell>
          <cell r="AW737">
            <v>0</v>
          </cell>
          <cell r="AX737">
            <v>-2E-3</v>
          </cell>
          <cell r="AY737">
            <v>-5.0000000000000001E-3</v>
          </cell>
          <cell r="AZ737">
            <v>-2E-3</v>
          </cell>
          <cell r="BA737">
            <v>-1E-3</v>
          </cell>
          <cell r="BB737">
            <v>-1E-3</v>
          </cell>
          <cell r="BC737">
            <v>-1E-3</v>
          </cell>
          <cell r="BD737">
            <v>1E-3</v>
          </cell>
          <cell r="BE737">
            <v>-1E-3</v>
          </cell>
          <cell r="BF737">
            <v>-2E-3</v>
          </cell>
          <cell r="BG737">
            <v>0</v>
          </cell>
          <cell r="BH737">
            <v>-1E-3</v>
          </cell>
          <cell r="BI737">
            <v>0</v>
          </cell>
          <cell r="BJ737">
            <v>-1E-3</v>
          </cell>
          <cell r="BK737">
            <v>-2E-3</v>
          </cell>
          <cell r="BL737">
            <v>-6.0000000000000001E-3</v>
          </cell>
          <cell r="BM737">
            <v>-3.0000000000000001E-3</v>
          </cell>
          <cell r="BN737">
            <v>-1E-3</v>
          </cell>
          <cell r="BO737">
            <v>-1E-3</v>
          </cell>
          <cell r="BP737">
            <v>-1E-3</v>
          </cell>
          <cell r="BQ737">
            <v>2E-3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-1E-3</v>
          </cell>
          <cell r="I739">
            <v>0</v>
          </cell>
          <cell r="J739">
            <v>-2E-3</v>
          </cell>
          <cell r="K739">
            <v>-1E-3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-1E-3</v>
          </cell>
          <cell r="S739">
            <v>-1E-3</v>
          </cell>
          <cell r="T739">
            <v>-1E-3</v>
          </cell>
          <cell r="U739">
            <v>-3.0000000000000001E-3</v>
          </cell>
          <cell r="V739">
            <v>-1E-3</v>
          </cell>
          <cell r="W739">
            <v>-3.0000000000000001E-3</v>
          </cell>
          <cell r="X739">
            <v>-1E-3</v>
          </cell>
          <cell r="Y739">
            <v>0</v>
          </cell>
          <cell r="Z739">
            <v>0</v>
          </cell>
          <cell r="AA739">
            <v>-1E-3</v>
          </cell>
          <cell r="AB739">
            <v>0</v>
          </cell>
          <cell r="AC739">
            <v>-1E-3</v>
          </cell>
          <cell r="AD739">
            <v>0</v>
          </cell>
          <cell r="AE739">
            <v>-1E-3</v>
          </cell>
          <cell r="AF739">
            <v>-1E-3</v>
          </cell>
          <cell r="AG739">
            <v>-2E-3</v>
          </cell>
          <cell r="AH739">
            <v>-1E-3</v>
          </cell>
          <cell r="AI739">
            <v>-1E-3</v>
          </cell>
          <cell r="AJ739">
            <v>-2E-3</v>
          </cell>
          <cell r="AK739">
            <v>-1E-3</v>
          </cell>
          <cell r="AL739">
            <v>0</v>
          </cell>
          <cell r="AM739">
            <v>-1E-3</v>
          </cell>
          <cell r="AN739">
            <v>-2E-3</v>
          </cell>
          <cell r="AO739">
            <v>-1E-3</v>
          </cell>
          <cell r="AP739">
            <v>-1E-3</v>
          </cell>
          <cell r="AQ739">
            <v>0</v>
          </cell>
          <cell r="AR739">
            <v>-1E-3</v>
          </cell>
          <cell r="AS739">
            <v>-2E-3</v>
          </cell>
          <cell r="AT739">
            <v>-2E-3</v>
          </cell>
          <cell r="AU739">
            <v>-1E-3</v>
          </cell>
          <cell r="AV739">
            <v>-1E-3</v>
          </cell>
          <cell r="AW739">
            <v>-3.0000000000000001E-3</v>
          </cell>
          <cell r="AX739">
            <v>-2E-3</v>
          </cell>
          <cell r="AY739">
            <v>0</v>
          </cell>
          <cell r="AZ739">
            <v>0</v>
          </cell>
          <cell r="BA739">
            <v>-1E-3</v>
          </cell>
          <cell r="BB739">
            <v>-1E-3</v>
          </cell>
          <cell r="BC739">
            <v>-1E-3</v>
          </cell>
          <cell r="BD739">
            <v>0</v>
          </cell>
          <cell r="BE739">
            <v>-1E-3</v>
          </cell>
          <cell r="BF739">
            <v>0</v>
          </cell>
          <cell r="BG739">
            <v>-1E-3</v>
          </cell>
          <cell r="BH739">
            <v>0</v>
          </cell>
          <cell r="BI739">
            <v>-1E-3</v>
          </cell>
          <cell r="BJ739">
            <v>-4.0000000000000001E-3</v>
          </cell>
          <cell r="BK739">
            <v>-1E-3</v>
          </cell>
          <cell r="BL739">
            <v>0</v>
          </cell>
          <cell r="BM739">
            <v>0</v>
          </cell>
          <cell r="BN739">
            <v>-1E-3</v>
          </cell>
          <cell r="BO739">
            <v>-2E-3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-1E-3</v>
          </cell>
          <cell r="H741">
            <v>0</v>
          </cell>
          <cell r="I741">
            <v>0</v>
          </cell>
          <cell r="J741">
            <v>0</v>
          </cell>
          <cell r="K741">
            <v>-2E-3</v>
          </cell>
          <cell r="L741">
            <v>-1E-3</v>
          </cell>
          <cell r="M741">
            <v>-2E-3</v>
          </cell>
          <cell r="N741">
            <v>-4.0000000000000001E-3</v>
          </cell>
          <cell r="O741">
            <v>-2E-3</v>
          </cell>
          <cell r="P741">
            <v>-1.4999999999999999E-2</v>
          </cell>
          <cell r="Q741">
            <v>0</v>
          </cell>
          <cell r="R741">
            <v>-1E-3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-1E-3</v>
          </cell>
          <cell r="Y741">
            <v>-3.0000000000000001E-3</v>
          </cell>
          <cell r="Z741">
            <v>-2E-3</v>
          </cell>
          <cell r="AA741">
            <v>-2E-3</v>
          </cell>
          <cell r="AB741">
            <v>-2E-3</v>
          </cell>
          <cell r="AC741">
            <v>0</v>
          </cell>
          <cell r="AD741">
            <v>0</v>
          </cell>
          <cell r="AE741">
            <v>-1E-3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-2E-3</v>
          </cell>
          <cell r="AL741">
            <v>-2E-3</v>
          </cell>
          <cell r="AM741">
            <v>-1E-3</v>
          </cell>
          <cell r="AN741">
            <v>-2E-3</v>
          </cell>
          <cell r="AO741">
            <v>-3.0000000000000001E-3</v>
          </cell>
          <cell r="AP741">
            <v>0</v>
          </cell>
          <cell r="AQ741">
            <v>0</v>
          </cell>
          <cell r="AR741">
            <v>-1E-3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-3.0000000000000001E-3</v>
          </cell>
          <cell r="AY741">
            <v>-3.0000000000000001E-3</v>
          </cell>
          <cell r="AZ741">
            <v>-1E-3</v>
          </cell>
          <cell r="BA741">
            <v>-2E-3</v>
          </cell>
          <cell r="BB741">
            <v>-2E-3</v>
          </cell>
          <cell r="BC741">
            <v>-1E-3</v>
          </cell>
          <cell r="BD741">
            <v>0</v>
          </cell>
          <cell r="BE741">
            <v>-1E-3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-3.0000000000000001E-3</v>
          </cell>
          <cell r="BL741">
            <v>-2E-3</v>
          </cell>
          <cell r="BM741">
            <v>-2E-3</v>
          </cell>
          <cell r="BN741">
            <v>-3.0000000000000001E-3</v>
          </cell>
          <cell r="BO741">
            <v>-3.0000000000000001E-3</v>
          </cell>
          <cell r="BP741">
            <v>-1E-3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-2E-3</v>
          </cell>
          <cell r="L743">
            <v>-1E-3</v>
          </cell>
          <cell r="M743">
            <v>-3.0000000000000001E-3</v>
          </cell>
          <cell r="N743">
            <v>-1E-3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-1E-3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-1E-3</v>
          </cell>
          <cell r="L746">
            <v>0</v>
          </cell>
          <cell r="M746">
            <v>-1E-3</v>
          </cell>
          <cell r="N746">
            <v>-3.0000000000000001E-3</v>
          </cell>
          <cell r="O746">
            <v>-2E-3</v>
          </cell>
          <cell r="P746">
            <v>-1E-3</v>
          </cell>
          <cell r="Q746">
            <v>-2E-3</v>
          </cell>
          <cell r="R746">
            <v>-1E-3</v>
          </cell>
          <cell r="S746">
            <v>-1E-3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-2E-3</v>
          </cell>
          <cell r="Y746">
            <v>-3.0000000000000001E-3</v>
          </cell>
          <cell r="Z746">
            <v>-1E-3</v>
          </cell>
          <cell r="AA746">
            <v>-3.0000000000000001E-3</v>
          </cell>
          <cell r="AB746">
            <v>-2E-3</v>
          </cell>
          <cell r="AC746">
            <v>-1E-3</v>
          </cell>
          <cell r="AD746">
            <v>-1E-3</v>
          </cell>
          <cell r="AE746">
            <v>-1E-3</v>
          </cell>
          <cell r="AF746">
            <v>0</v>
          </cell>
          <cell r="AG746">
            <v>-1E-3</v>
          </cell>
          <cell r="AH746">
            <v>0</v>
          </cell>
          <cell r="AI746">
            <v>0</v>
          </cell>
          <cell r="AJ746">
            <v>0</v>
          </cell>
          <cell r="AK746">
            <v>-3.0000000000000001E-3</v>
          </cell>
          <cell r="AL746">
            <v>-2E-3</v>
          </cell>
          <cell r="AM746">
            <v>-2E-3</v>
          </cell>
          <cell r="AN746">
            <v>-2E-3</v>
          </cell>
          <cell r="AO746">
            <v>-2E-3</v>
          </cell>
          <cell r="AP746">
            <v>-2E-3</v>
          </cell>
          <cell r="AQ746">
            <v>-1E-3</v>
          </cell>
          <cell r="AR746">
            <v>-1E-3</v>
          </cell>
          <cell r="AS746">
            <v>-1E-3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-1E-3</v>
          </cell>
          <cell r="AY746">
            <v>-2E-3</v>
          </cell>
          <cell r="AZ746">
            <v>-2E-3</v>
          </cell>
          <cell r="BA746">
            <v>-2E-3</v>
          </cell>
          <cell r="BB746">
            <v>-3.0000000000000001E-3</v>
          </cell>
          <cell r="BC746">
            <v>-1E-3</v>
          </cell>
          <cell r="BD746">
            <v>1E-3</v>
          </cell>
          <cell r="BE746">
            <v>-1E-3</v>
          </cell>
          <cell r="BF746">
            <v>-1E-3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-3.0000000000000001E-3</v>
          </cell>
          <cell r="BL746">
            <v>-1E-3</v>
          </cell>
          <cell r="BM746">
            <v>-1E-3</v>
          </cell>
          <cell r="BN746">
            <v>-3.0000000000000001E-3</v>
          </cell>
          <cell r="BO746">
            <v>-3.0000000000000001E-3</v>
          </cell>
          <cell r="BP746">
            <v>-1E-3</v>
          </cell>
          <cell r="BQ746">
            <v>1E-3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-1E-3</v>
          </cell>
          <cell r="G747">
            <v>0</v>
          </cell>
          <cell r="H747">
            <v>-1E-3</v>
          </cell>
          <cell r="I747">
            <v>0</v>
          </cell>
          <cell r="J747">
            <v>0</v>
          </cell>
          <cell r="K747">
            <v>-4.0000000000000001E-3</v>
          </cell>
          <cell r="L747">
            <v>-1E-3</v>
          </cell>
          <cell r="M747">
            <v>-4.0000000000000001E-3</v>
          </cell>
          <cell r="N747">
            <v>-1E-3</v>
          </cell>
          <cell r="O747">
            <v>0</v>
          </cell>
          <cell r="P747">
            <v>0</v>
          </cell>
          <cell r="Q747">
            <v>0</v>
          </cell>
          <cell r="R747">
            <v>-1E-3</v>
          </cell>
          <cell r="S747">
            <v>0</v>
          </cell>
          <cell r="T747">
            <v>-1E-3</v>
          </cell>
          <cell r="U747">
            <v>0</v>
          </cell>
          <cell r="V747">
            <v>0</v>
          </cell>
          <cell r="W747">
            <v>0</v>
          </cell>
          <cell r="X747">
            <v>-2E-3</v>
          </cell>
          <cell r="Y747">
            <v>-2E-3</v>
          </cell>
          <cell r="Z747">
            <v>-2E-3</v>
          </cell>
          <cell r="AA747">
            <v>-1E-3</v>
          </cell>
          <cell r="AB747">
            <v>0</v>
          </cell>
          <cell r="AC747">
            <v>-1E-3</v>
          </cell>
          <cell r="AD747">
            <v>-1E-3</v>
          </cell>
          <cell r="AE747">
            <v>-1E-3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-2E-3</v>
          </cell>
          <cell r="AL747">
            <v>-1E-3</v>
          </cell>
          <cell r="AM747">
            <v>-3.0000000000000001E-3</v>
          </cell>
          <cell r="AN747">
            <v>-1E-3</v>
          </cell>
          <cell r="AO747">
            <v>0</v>
          </cell>
          <cell r="AP747">
            <v>0</v>
          </cell>
          <cell r="AQ747">
            <v>-1E-3</v>
          </cell>
          <cell r="AR747">
            <v>-1E-3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-1E-3</v>
          </cell>
          <cell r="AY747">
            <v>-1E-3</v>
          </cell>
          <cell r="AZ747">
            <v>-3.0000000000000001E-3</v>
          </cell>
          <cell r="BA747">
            <v>-1E-3</v>
          </cell>
          <cell r="BB747">
            <v>0</v>
          </cell>
          <cell r="BC747">
            <v>0</v>
          </cell>
          <cell r="BD747">
            <v>1E-3</v>
          </cell>
          <cell r="BE747">
            <v>-1E-3</v>
          </cell>
          <cell r="BF747">
            <v>-1E-3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-2E-3</v>
          </cell>
          <cell r="BL747">
            <v>-1E-3</v>
          </cell>
          <cell r="BM747">
            <v>-3.0000000000000001E-3</v>
          </cell>
          <cell r="BN747">
            <v>-1E-3</v>
          </cell>
          <cell r="BO747">
            <v>0</v>
          </cell>
          <cell r="BP747">
            <v>-1E-3</v>
          </cell>
          <cell r="BQ747">
            <v>1E-3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-1E-3</v>
          </cell>
          <cell r="L748">
            <v>0</v>
          </cell>
          <cell r="M748">
            <v>-1E-3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-6.8113250787443791E-4</v>
          </cell>
          <cell r="I761">
            <v>-1.5534309866722662E-3</v>
          </cell>
          <cell r="J761">
            <v>0</v>
          </cell>
          <cell r="K761">
            <v>-1.4934443041526579E-3</v>
          </cell>
          <cell r="L761">
            <v>-9.276202400347322E-4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-1.9311821966583875E-3</v>
          </cell>
          <cell r="S761">
            <v>-3.5611900727716694E-4</v>
          </cell>
          <cell r="T761">
            <v>-2.9296320496632888E-3</v>
          </cell>
          <cell r="U761">
            <v>-3.0942008661887233E-3</v>
          </cell>
          <cell r="V761">
            <v>-5.7630807744107337E-3</v>
          </cell>
          <cell r="W761">
            <v>-1.5851149858803204E-3</v>
          </cell>
          <cell r="X761">
            <v>-2.3773528619528417E-3</v>
          </cell>
          <cell r="Y761">
            <v>0</v>
          </cell>
          <cell r="Z761">
            <v>-1.8434123221461873E-3</v>
          </cell>
          <cell r="AA761">
            <v>-2.1019475817901645E-3</v>
          </cell>
          <cell r="AB761">
            <v>-1.8682371429346589E-3</v>
          </cell>
          <cell r="AC761">
            <v>-1.4806917929293673E-3</v>
          </cell>
          <cell r="AD761">
            <v>0</v>
          </cell>
          <cell r="AE761">
            <v>-1.9752910720215455E-3</v>
          </cell>
          <cell r="AF761">
            <v>-7.8937673780810069E-4</v>
          </cell>
          <cell r="AG761">
            <v>-3.3107001412938653E-3</v>
          </cell>
          <cell r="AH761">
            <v>-2.8738977136961164E-3</v>
          </cell>
          <cell r="AI761">
            <v>-2.4476723793490085E-3</v>
          </cell>
          <cell r="AJ761">
            <v>-3.6607096584120313E-3</v>
          </cell>
          <cell r="AK761">
            <v>-3.6821710718294431E-3</v>
          </cell>
          <cell r="AL761">
            <v>-5.8839761865975282E-4</v>
          </cell>
          <cell r="AM761">
            <v>-1.0958338763983333E-3</v>
          </cell>
          <cell r="AN761">
            <v>-2.3826935129068194E-3</v>
          </cell>
          <cell r="AO761">
            <v>-6.5757954409689789E-4</v>
          </cell>
          <cell r="AP761">
            <v>-2.4421959595959941E-3</v>
          </cell>
          <cell r="AQ761">
            <v>0</v>
          </cell>
          <cell r="AR761">
            <v>-1.9011812158110097E-3</v>
          </cell>
          <cell r="AS761">
            <v>-2.3465499076789076E-3</v>
          </cell>
          <cell r="AT761">
            <v>-1.7404957386363273E-3</v>
          </cell>
          <cell r="AU761">
            <v>-2.050885956337567E-3</v>
          </cell>
          <cell r="AV761">
            <v>-5.4867104573512182E-3</v>
          </cell>
          <cell r="AW761">
            <v>-3.3111727354186993E-3</v>
          </cell>
          <cell r="AX761">
            <v>-2.9718847741301291E-3</v>
          </cell>
          <cell r="AY761">
            <v>0</v>
          </cell>
          <cell r="AZ761">
            <v>-4.6480472738130718E-4</v>
          </cell>
          <cell r="BA761">
            <v>-5.776630190796328E-4</v>
          </cell>
          <cell r="BB761">
            <v>-1.8216131204518149E-3</v>
          </cell>
          <cell r="BC761">
            <v>-2.1421231902356008E-3</v>
          </cell>
          <cell r="BD761">
            <v>0</v>
          </cell>
          <cell r="BE761">
            <v>-1.7720214342191176E-3</v>
          </cell>
          <cell r="BF761">
            <v>-8.0531926794835673E-4</v>
          </cell>
          <cell r="BG761">
            <v>-4.9713404156498386E-4</v>
          </cell>
          <cell r="BH761">
            <v>-2.6221067801672215E-3</v>
          </cell>
          <cell r="BI761">
            <v>-3.9067661195286152E-3</v>
          </cell>
          <cell r="BJ761">
            <v>-1.5510633078092972E-3</v>
          </cell>
          <cell r="BK761">
            <v>-4.5281551843434076E-3</v>
          </cell>
          <cell r="BL761">
            <v>-1.6932324522102582E-3</v>
          </cell>
          <cell r="BM761">
            <v>-1.5972090257412863E-3</v>
          </cell>
          <cell r="BN761">
            <v>-3.6507491582488116E-4</v>
          </cell>
          <cell r="BO761">
            <v>-3.6541648650482705E-3</v>
          </cell>
          <cell r="BP761">
            <v>-2.3442648709348646E-5</v>
          </cell>
          <cell r="BQ761">
            <v>5.6830645162042615E-6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-1.3440860215053196E-3</v>
          </cell>
          <cell r="I762">
            <v>-2.3233756766382063E-3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-1.0008837882547472E-3</v>
          </cell>
          <cell r="P762">
            <v>0</v>
          </cell>
          <cell r="Q762">
            <v>0</v>
          </cell>
          <cell r="R762">
            <v>-2.9163242627620045E-3</v>
          </cell>
          <cell r="S762">
            <v>-3.3855423904052273E-3</v>
          </cell>
          <cell r="T762">
            <v>-3.4995823908730017E-3</v>
          </cell>
          <cell r="U762">
            <v>-5.2483168251998835E-3</v>
          </cell>
          <cell r="V762">
            <v>-7.2941426566952017E-3</v>
          </cell>
          <cell r="W762">
            <v>-3.4958477977667934E-3</v>
          </cell>
          <cell r="X762">
            <v>-1.1930120619658147E-3</v>
          </cell>
          <cell r="Y762">
            <v>0</v>
          </cell>
          <cell r="Z762">
            <v>-5.06808828577332E-3</v>
          </cell>
          <cell r="AA762">
            <v>-1.0035824405270066E-3</v>
          </cell>
          <cell r="AB762">
            <v>-9.5982730217814005E-4</v>
          </cell>
          <cell r="AC762">
            <v>-3.9620544515670542E-3</v>
          </cell>
          <cell r="AD762">
            <v>0</v>
          </cell>
          <cell r="AE762">
            <v>-2.0902111622175257E-3</v>
          </cell>
          <cell r="AF762">
            <v>-9.8624239385169954E-4</v>
          </cell>
          <cell r="AG762">
            <v>-2.4202948717947925E-3</v>
          </cell>
          <cell r="AH762">
            <v>-2.064371829335554E-3</v>
          </cell>
          <cell r="AI762">
            <v>-6.1717261609686713E-3</v>
          </cell>
          <cell r="AJ762">
            <v>-5.8068271712159447E-3</v>
          </cell>
          <cell r="AK762">
            <v>-1.0825785042735125E-3</v>
          </cell>
          <cell r="AL762">
            <v>0</v>
          </cell>
          <cell r="AM762">
            <v>-2.3952870140612204E-3</v>
          </cell>
          <cell r="AN762">
            <v>-2.2255877920228095E-3</v>
          </cell>
          <cell r="AO762">
            <v>-1.3748169871795057E-3</v>
          </cell>
          <cell r="AP762">
            <v>-6.4360456054141091E-4</v>
          </cell>
          <cell r="AQ762">
            <v>0</v>
          </cell>
          <cell r="AR762">
            <v>-1.6009649197986087E-3</v>
          </cell>
          <cell r="AS762">
            <v>0</v>
          </cell>
          <cell r="AT762">
            <v>-9.9703994963368237E-4</v>
          </cell>
          <cell r="AU762">
            <v>-1.1175479907636343E-3</v>
          </cell>
          <cell r="AV762">
            <v>-7.1273406374643966E-3</v>
          </cell>
          <cell r="AW762">
            <v>-2.5099085642404373E-3</v>
          </cell>
          <cell r="AX762">
            <v>-1.2064981980057232E-3</v>
          </cell>
          <cell r="AY762">
            <v>0</v>
          </cell>
          <cell r="AZ762">
            <v>-2.4228984008822785E-4</v>
          </cell>
          <cell r="BA762">
            <v>-1.2223094800569712E-3</v>
          </cell>
          <cell r="BB762">
            <v>-3.4403561724565823E-3</v>
          </cell>
          <cell r="BC762">
            <v>-1.7751259401709851E-3</v>
          </cell>
          <cell r="BD762">
            <v>3.2633322994202185E-4</v>
          </cell>
          <cell r="BE762">
            <v>-1.4371035746811311E-3</v>
          </cell>
          <cell r="BF762">
            <v>-2.3988157809482491E-3</v>
          </cell>
          <cell r="BG762">
            <v>-1.0735591659299382E-3</v>
          </cell>
          <cell r="BH762">
            <v>-3.3226371105596897E-3</v>
          </cell>
          <cell r="BI762">
            <v>-2.6741293945868883E-3</v>
          </cell>
          <cell r="BJ762">
            <v>-3.5143702784670716E-3</v>
          </cell>
          <cell r="BK762">
            <v>-1.9595400997151069E-3</v>
          </cell>
          <cell r="BL762">
            <v>-1.2205922939068081E-3</v>
          </cell>
          <cell r="BM762">
            <v>0</v>
          </cell>
          <cell r="BN762">
            <v>-9.6132891737893411E-4</v>
          </cell>
          <cell r="BO762">
            <v>-2.6891926178662651E-4</v>
          </cell>
          <cell r="BP762">
            <v>0</v>
          </cell>
          <cell r="BQ762">
            <v>1.7705278467050611E-4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-8.1410227272726843E-4</v>
          </cell>
          <cell r="I769">
            <v>0</v>
          </cell>
          <cell r="J769">
            <v>0</v>
          </cell>
          <cell r="K769">
            <v>-1.3652108585859302E-3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-8.9363289343202812E-4</v>
          </cell>
          <cell r="S769">
            <v>-6.1862145650043443E-4</v>
          </cell>
          <cell r="T769">
            <v>-1.8480243506493466E-3</v>
          </cell>
          <cell r="U769">
            <v>-9.5441479309221755E-4</v>
          </cell>
          <cell r="V769">
            <v>-1.6088939534231739E-3</v>
          </cell>
          <cell r="W769">
            <v>-1.3099512327576779E-3</v>
          </cell>
          <cell r="X769">
            <v>-1.2381930836139476E-3</v>
          </cell>
          <cell r="Y769">
            <v>0</v>
          </cell>
          <cell r="Z769">
            <v>-3.5336162702293006E-4</v>
          </cell>
          <cell r="AA769">
            <v>-1.3466469416386628E-3</v>
          </cell>
          <cell r="AB769">
            <v>-5.1699032665364353E-4</v>
          </cell>
          <cell r="AC769">
            <v>-1.075526080246858E-3</v>
          </cell>
          <cell r="AD769">
            <v>0</v>
          </cell>
          <cell r="AE769">
            <v>-1.1487517082929277E-3</v>
          </cell>
          <cell r="AF769">
            <v>0</v>
          </cell>
          <cell r="AG769">
            <v>-1.8382800925926257E-3</v>
          </cell>
          <cell r="AH769">
            <v>-7.5483672748999364E-4</v>
          </cell>
          <cell r="AI769">
            <v>-5.9436264029177899E-4</v>
          </cell>
          <cell r="AJ769">
            <v>-1.6489194498751081E-3</v>
          </cell>
          <cell r="AK769">
            <v>-3.6895945987654444E-3</v>
          </cell>
          <cell r="AL769">
            <v>-4.681397306397217E-4</v>
          </cell>
          <cell r="AM769">
            <v>-6.8402374551967959E-4</v>
          </cell>
          <cell r="AN769">
            <v>-1.8841166736811576E-3</v>
          </cell>
          <cell r="AO769">
            <v>-1.4240445313348782E-3</v>
          </cell>
          <cell r="AP769">
            <v>-9.4671412738495109E-4</v>
          </cell>
          <cell r="AQ769">
            <v>0</v>
          </cell>
          <cell r="AR769">
            <v>-9.5031641644771625E-4</v>
          </cell>
          <cell r="AS769">
            <v>-9.1125805093944523E-4</v>
          </cell>
          <cell r="AT769">
            <v>-2.5917920274171058E-3</v>
          </cell>
          <cell r="AU769">
            <v>-4.5115626697078692E-4</v>
          </cell>
          <cell r="AV769">
            <v>-2.1340483726150494E-3</v>
          </cell>
          <cell r="AW769">
            <v>-1.2364272021288536E-3</v>
          </cell>
          <cell r="AX769">
            <v>-1.4766582912458248E-3</v>
          </cell>
          <cell r="AY769">
            <v>-2.3166754914738519E-4</v>
          </cell>
          <cell r="AZ769">
            <v>-4.6409419463450119E-4</v>
          </cell>
          <cell r="BA769">
            <v>-1.2389208894501014E-3</v>
          </cell>
          <cell r="BB769">
            <v>-1.7560394265236923E-4</v>
          </cell>
          <cell r="BC769">
            <v>-8.3678456790131639E-4</v>
          </cell>
          <cell r="BD769">
            <v>1.2495070326923319E-4</v>
          </cell>
          <cell r="BE769">
            <v>-9.2690432558745206E-4</v>
          </cell>
          <cell r="BF769">
            <v>-1.0390662539372375E-3</v>
          </cell>
          <cell r="BG769">
            <v>-7.2122187391143733E-4</v>
          </cell>
          <cell r="BH769">
            <v>-1.4061497909199638E-3</v>
          </cell>
          <cell r="BI769">
            <v>-2.3319104938271384E-3</v>
          </cell>
          <cell r="BJ769">
            <v>-9.4196366894749861E-4</v>
          </cell>
          <cell r="BK769">
            <v>-5.7981693322112227E-4</v>
          </cell>
          <cell r="BL769">
            <v>0</v>
          </cell>
          <cell r="BM769">
            <v>-2.5563264364075744E-4</v>
          </cell>
          <cell r="BN769">
            <v>-3.5086886924801108E-4</v>
          </cell>
          <cell r="BO769">
            <v>-2.8264948544585722E-3</v>
          </cell>
          <cell r="BP769">
            <v>-1.5426359427611613E-4</v>
          </cell>
          <cell r="BQ769">
            <v>-4.9281382372101667E-4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-50.169495999998617</v>
          </cell>
          <cell r="I779">
            <v>-110.72856073000003</v>
          </cell>
          <cell r="J779">
            <v>0</v>
          </cell>
          <cell r="K779">
            <v>-106.45271000000139</v>
          </cell>
          <cell r="L779">
            <v>-68.324796400000196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-1674.7984482300235</v>
          </cell>
          <cell r="S779">
            <v>-26.23030160000053</v>
          </cell>
          <cell r="T779">
            <v>-194.90256099999897</v>
          </cell>
          <cell r="U779">
            <v>-227.90645899999799</v>
          </cell>
          <cell r="V779">
            <v>-410.79239759999837</v>
          </cell>
          <cell r="W779">
            <v>-116.75322939999751</v>
          </cell>
          <cell r="X779">
            <v>-169.45771199999945</v>
          </cell>
          <cell r="Y779">
            <v>0</v>
          </cell>
          <cell r="Z779">
            <v>-135.77837799999907</v>
          </cell>
          <cell r="AA779">
            <v>-149.82682362999913</v>
          </cell>
          <cell r="AB779">
            <v>-137.60687499999767</v>
          </cell>
          <cell r="AC779">
            <v>-105.54371100000571</v>
          </cell>
          <cell r="AD779">
            <v>0</v>
          </cell>
          <cell r="AE779">
            <v>-1713.0514292999869</v>
          </cell>
          <cell r="AF779">
            <v>-58.142332999996142</v>
          </cell>
          <cell r="AG779">
            <v>-220.25425899999755</v>
          </cell>
          <cell r="AH779">
            <v>-211.67980999999781</v>
          </cell>
          <cell r="AI779">
            <v>-174.4700871999994</v>
          </cell>
          <cell r="AJ779">
            <v>-269.63323060000039</v>
          </cell>
          <cell r="AK779">
            <v>-262.46515400000135</v>
          </cell>
          <cell r="AL779">
            <v>-43.339015000001382</v>
          </cell>
          <cell r="AM779">
            <v>-80.714739999999438</v>
          </cell>
          <cell r="AN779">
            <v>-169.83839359999911</v>
          </cell>
          <cell r="AO779">
            <v>-48.434678900001018</v>
          </cell>
          <cell r="AP779">
            <v>-174.07972800000425</v>
          </cell>
          <cell r="AQ779">
            <v>0</v>
          </cell>
          <cell r="AR779">
            <v>-1648.7803975999122</v>
          </cell>
          <cell r="AS779">
            <v>-172.83748000000196</v>
          </cell>
          <cell r="AT779">
            <v>-115.79170049999811</v>
          </cell>
          <cell r="AU779">
            <v>-151.06005599999844</v>
          </cell>
          <cell r="AV779">
            <v>-391.0927214000003</v>
          </cell>
          <cell r="AW779">
            <v>-243.8877390000016</v>
          </cell>
          <cell r="AX779">
            <v>-211.83594669999729</v>
          </cell>
          <cell r="AY779">
            <v>0</v>
          </cell>
          <cell r="AZ779">
            <v>-34.235657000001083</v>
          </cell>
          <cell r="BA779">
            <v>-41.175819999996747</v>
          </cell>
          <cell r="BB779">
            <v>-134.17273600000044</v>
          </cell>
          <cell r="BC779">
            <v>-152.6905409999963</v>
          </cell>
          <cell r="BD779">
            <v>0</v>
          </cell>
          <cell r="BE779">
            <v>-1540.978191539878</v>
          </cell>
          <cell r="BF779">
            <v>-59.316596000004211</v>
          </cell>
          <cell r="BG779">
            <v>-34.254523999996309</v>
          </cell>
          <cell r="BH779">
            <v>-193.13389699999971</v>
          </cell>
          <cell r="BI779">
            <v>-278.47428899999795</v>
          </cell>
          <cell r="BJ779">
            <v>-114.24511900000289</v>
          </cell>
          <cell r="BK779">
            <v>-322.7669015399988</v>
          </cell>
          <cell r="BL779">
            <v>-124.71672949999993</v>
          </cell>
          <cell r="BM779">
            <v>-117.6440279999988</v>
          </cell>
          <cell r="BN779">
            <v>-26.022540000001754</v>
          </cell>
          <cell r="BO779">
            <v>-269.15116729999863</v>
          </cell>
          <cell r="BP779">
            <v>-1.6709919999993872</v>
          </cell>
          <cell r="BQ779">
            <v>0.41859180000028573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-39</v>
          </cell>
          <cell r="I780">
            <v>-65.240389000000505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-29.041643999998996</v>
          </cell>
          <cell r="P780">
            <v>0</v>
          </cell>
          <cell r="Q780">
            <v>0</v>
          </cell>
          <cell r="R780">
            <v>-996.33302113000536</v>
          </cell>
          <cell r="S780">
            <v>-98.234897999998793</v>
          </cell>
          <cell r="T780">
            <v>-91.717055299999629</v>
          </cell>
          <cell r="U780">
            <v>-152.28516099999979</v>
          </cell>
          <cell r="V780">
            <v>-204.81952579999961</v>
          </cell>
          <cell r="W780">
            <v>-101.43551970000044</v>
          </cell>
          <cell r="X780">
            <v>-33.499778699999297</v>
          </cell>
          <cell r="Y780">
            <v>0</v>
          </cell>
          <cell r="Z780">
            <v>-147.05564969999978</v>
          </cell>
          <cell r="AA780">
            <v>-28.180594929999643</v>
          </cell>
          <cell r="AB780">
            <v>-27.850349000000278</v>
          </cell>
          <cell r="AC780">
            <v>-111.25448900000083</v>
          </cell>
          <cell r="AD780">
            <v>0</v>
          </cell>
          <cell r="AE780">
            <v>-714.09974145999877</v>
          </cell>
          <cell r="AF780">
            <v>-28.616809299999659</v>
          </cell>
          <cell r="AG780">
            <v>-63.431087999999363</v>
          </cell>
          <cell r="AH780">
            <v>-59.899812999999995</v>
          </cell>
          <cell r="AI780">
            <v>-173.30207060000066</v>
          </cell>
          <cell r="AJ780">
            <v>-168.4908972000012</v>
          </cell>
          <cell r="AK780">
            <v>-30.39880439999979</v>
          </cell>
          <cell r="AL780">
            <v>0</v>
          </cell>
          <cell r="AM780">
            <v>-69.501647999999477</v>
          </cell>
          <cell r="AN780">
            <v>-62.494505200000276</v>
          </cell>
          <cell r="AO780">
            <v>-39.891689699999915</v>
          </cell>
          <cell r="AP780">
            <v>-18.072416060000251</v>
          </cell>
          <cell r="AQ780">
            <v>0</v>
          </cell>
          <cell r="AR780">
            <v>-546.95365519999177</v>
          </cell>
          <cell r="AS780">
            <v>0</v>
          </cell>
          <cell r="AT780">
            <v>-26.130423000000519</v>
          </cell>
          <cell r="AU780">
            <v>-32.426772499999061</v>
          </cell>
          <cell r="AV780">
            <v>-200.13572509999904</v>
          </cell>
          <cell r="AW780">
            <v>-72.827506900001026</v>
          </cell>
          <cell r="AX780">
            <v>-33.87846940000054</v>
          </cell>
          <cell r="AY780">
            <v>0</v>
          </cell>
          <cell r="AZ780">
            <v>-7.0302819999997155</v>
          </cell>
          <cell r="BA780">
            <v>-34.322450199999366</v>
          </cell>
          <cell r="BB780">
            <v>-99.825374699999884</v>
          </cell>
          <cell r="BC780">
            <v>-49.845536400000128</v>
          </cell>
          <cell r="BD780">
            <v>9.4688850000002276</v>
          </cell>
          <cell r="BE780">
            <v>-492.31719419997535</v>
          </cell>
          <cell r="BF780">
            <v>-69.604038699999364</v>
          </cell>
          <cell r="BG780">
            <v>-29.140690000000177</v>
          </cell>
          <cell r="BH780">
            <v>-96.409638400000404</v>
          </cell>
          <cell r="BI780">
            <v>-75.089553400001023</v>
          </cell>
          <cell r="BJ780">
            <v>-101.97296800000004</v>
          </cell>
          <cell r="BK780">
            <v>-55.023885999999038</v>
          </cell>
          <cell r="BL780">
            <v>-35.416705999999976</v>
          </cell>
          <cell r="BM780">
            <v>0</v>
          </cell>
          <cell r="BN780">
            <v>-26.994115999999849</v>
          </cell>
          <cell r="BO780">
            <v>-7.802961299999879</v>
          </cell>
          <cell r="BP780">
            <v>0</v>
          </cell>
          <cell r="BQ780">
            <v>5.1373635999989347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-59.963517000000138</v>
          </cell>
          <cell r="I788">
            <v>0</v>
          </cell>
          <cell r="J788">
            <v>0</v>
          </cell>
          <cell r="K788">
            <v>-97.312230000003183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-774.99419050000142</v>
          </cell>
          <cell r="S788">
            <v>-45.565181999998458</v>
          </cell>
          <cell r="T788">
            <v>-122.94536400000288</v>
          </cell>
          <cell r="U788">
            <v>-70.298375999998825</v>
          </cell>
          <cell r="V788">
            <v>-114.68196100000205</v>
          </cell>
          <cell r="W788">
            <v>-96.485767999998643</v>
          </cell>
          <cell r="X788">
            <v>-88.258402999999817</v>
          </cell>
          <cell r="Y788">
            <v>0</v>
          </cell>
          <cell r="Z788">
            <v>-26.027204000001802</v>
          </cell>
          <cell r="AA788">
            <v>-95.988993999999366</v>
          </cell>
          <cell r="AB788">
            <v>-38.079439499997534</v>
          </cell>
          <cell r="AC788">
            <v>-76.66349899999841</v>
          </cell>
          <cell r="AD788">
            <v>0</v>
          </cell>
          <cell r="AE788">
            <v>-996.24343149998458</v>
          </cell>
          <cell r="AF788">
            <v>0</v>
          </cell>
          <cell r="AG788">
            <v>-122.2970979999991</v>
          </cell>
          <cell r="AH788">
            <v>-55.598254000000452</v>
          </cell>
          <cell r="AI788">
            <v>-42.366169000000809</v>
          </cell>
          <cell r="AJ788">
            <v>-121.45281100000284</v>
          </cell>
          <cell r="AK788">
            <v>-262.99430299999949</v>
          </cell>
          <cell r="AL788">
            <v>-34.481299999999464</v>
          </cell>
          <cell r="AM788">
            <v>-50.38245299999835</v>
          </cell>
          <cell r="AN788">
            <v>-134.29983649999849</v>
          </cell>
          <cell r="AO788">
            <v>-104.88942400000087</v>
          </cell>
          <cell r="AP788">
            <v>-67.481782999999268</v>
          </cell>
          <cell r="AQ788">
            <v>0</v>
          </cell>
          <cell r="AR788">
            <v>-824.15240900008939</v>
          </cell>
          <cell r="AS788">
            <v>-67.119622999998683</v>
          </cell>
          <cell r="AT788">
            <v>-172.42674000000261</v>
          </cell>
          <cell r="AU788">
            <v>-33.230365999999776</v>
          </cell>
          <cell r="AV788">
            <v>-152.11496799999804</v>
          </cell>
          <cell r="AW788">
            <v>-91.070282000000589</v>
          </cell>
          <cell r="AX788">
            <v>-105.25620300000082</v>
          </cell>
          <cell r="AY788">
            <v>-17.063705000000482</v>
          </cell>
          <cell r="AZ788">
            <v>-34.183322000000771</v>
          </cell>
          <cell r="BA788">
            <v>-88.310280999998213</v>
          </cell>
          <cell r="BB788">
            <v>-12.934284000002663</v>
          </cell>
          <cell r="BC788">
            <v>-59.646004000001994</v>
          </cell>
          <cell r="BD788">
            <v>9.2033689999989292</v>
          </cell>
          <cell r="BE788">
            <v>-806.05083200003719</v>
          </cell>
          <cell r="BF788">
            <v>-76.533464000000095</v>
          </cell>
          <cell r="BG788">
            <v>-49.695071999998618</v>
          </cell>
          <cell r="BH788">
            <v>-103.57136900000114</v>
          </cell>
          <cell r="BI788">
            <v>-166.21858000000066</v>
          </cell>
          <cell r="BJ788">
            <v>-69.381276000000071</v>
          </cell>
          <cell r="BK788">
            <v>-41.329351000000315</v>
          </cell>
          <cell r="BL788">
            <v>0</v>
          </cell>
          <cell r="BM788">
            <v>-18.828878000000259</v>
          </cell>
          <cell r="BN788">
            <v>-25.009932999997545</v>
          </cell>
          <cell r="BO788">
            <v>-208.18830499999967</v>
          </cell>
          <cell r="BP788">
            <v>-10.995908999997482</v>
          </cell>
          <cell r="BQ788">
            <v>-36.298694999997679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-149.13301300001331</v>
          </cell>
          <cell r="I844">
            <v>-175.96894973004237</v>
          </cell>
          <cell r="J844">
            <v>0</v>
          </cell>
          <cell r="K844">
            <v>-203.76494000013918</v>
          </cell>
          <cell r="L844">
            <v>-68.324796400032938</v>
          </cell>
          <cell r="M844">
            <v>0</v>
          </cell>
          <cell r="N844">
            <v>0</v>
          </cell>
          <cell r="O844">
            <v>-29.041643999982625</v>
          </cell>
          <cell r="P844">
            <v>0</v>
          </cell>
          <cell r="Q844">
            <v>0</v>
          </cell>
          <cell r="R844">
            <v>-3446.1256598606706</v>
          </cell>
          <cell r="S844">
            <v>-170.03038159990683</v>
          </cell>
          <cell r="T844">
            <v>-409.56498029991053</v>
          </cell>
          <cell r="U844">
            <v>-450.48999599996023</v>
          </cell>
          <cell r="V844">
            <v>-730.29388439981267</v>
          </cell>
          <cell r="W844">
            <v>-314.6745170999784</v>
          </cell>
          <cell r="X844">
            <v>-291.21589370002039</v>
          </cell>
          <cell r="Y844">
            <v>0</v>
          </cell>
          <cell r="Z844">
            <v>-308.86123170005158</v>
          </cell>
          <cell r="AA844">
            <v>-273.99641256011091</v>
          </cell>
          <cell r="AB844">
            <v>-203.53666350012645</v>
          </cell>
          <cell r="AC844">
            <v>-293.46169900009409</v>
          </cell>
          <cell r="AD844">
            <v>0</v>
          </cell>
          <cell r="AE844">
            <v>-3423.3946022614837</v>
          </cell>
          <cell r="AF844">
            <v>-86.759142300114036</v>
          </cell>
          <cell r="AG844">
            <v>-405.98244500020519</v>
          </cell>
          <cell r="AH844">
            <v>-327.17787699960172</v>
          </cell>
          <cell r="AI844">
            <v>-390.13832679996267</v>
          </cell>
          <cell r="AJ844">
            <v>-559.57693880004808</v>
          </cell>
          <cell r="AK844">
            <v>-555.8582613999024</v>
          </cell>
          <cell r="AL844">
            <v>-77.820315000019036</v>
          </cell>
          <cell r="AM844">
            <v>-200.59884099988267</v>
          </cell>
          <cell r="AN844">
            <v>-366.63273530011065</v>
          </cell>
          <cell r="AO844">
            <v>-193.21579259983264</v>
          </cell>
          <cell r="AP844">
            <v>-259.63392705982551</v>
          </cell>
          <cell r="AQ844">
            <v>0</v>
          </cell>
          <cell r="AR844">
            <v>-3019.8864617981017</v>
          </cell>
          <cell r="AS844">
            <v>-239.95710300002247</v>
          </cell>
          <cell r="AT844">
            <v>-314.34886349993758</v>
          </cell>
          <cell r="AU844">
            <v>-216.71719450014643</v>
          </cell>
          <cell r="AV844">
            <v>-743.34341449989006</v>
          </cell>
          <cell r="AW844">
            <v>-407.78552790009417</v>
          </cell>
          <cell r="AX844">
            <v>-350.970619100146</v>
          </cell>
          <cell r="AY844">
            <v>-17.063704999978654</v>
          </cell>
          <cell r="AZ844">
            <v>-75.449261000147089</v>
          </cell>
          <cell r="BA844">
            <v>-163.80855119996704</v>
          </cell>
          <cell r="BB844">
            <v>-246.93239469989203</v>
          </cell>
          <cell r="BC844">
            <v>-262.18208139995113</v>
          </cell>
          <cell r="BD844">
            <v>18.672254000091925</v>
          </cell>
          <cell r="BE844">
            <v>-2839.3462177403271</v>
          </cell>
          <cell r="BF844">
            <v>-205.45409870008007</v>
          </cell>
          <cell r="BG844">
            <v>-113.09028600016609</v>
          </cell>
          <cell r="BH844">
            <v>-393.11490439996123</v>
          </cell>
          <cell r="BI844">
            <v>-519.78242239984684</v>
          </cell>
          <cell r="BJ844">
            <v>-285.59936300013214</v>
          </cell>
          <cell r="BK844">
            <v>-419.12013853993267</v>
          </cell>
          <cell r="BL844">
            <v>-160.13343549985439</v>
          </cell>
          <cell r="BM844">
            <v>-136.47290600009728</v>
          </cell>
          <cell r="BN844">
            <v>-78.026589000131935</v>
          </cell>
          <cell r="BO844">
            <v>-485.14243360003456</v>
          </cell>
          <cell r="BP844">
            <v>-12.666901000076905</v>
          </cell>
          <cell r="BQ844">
            <v>-30.742739599896595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-31.317932729958557</v>
          </cell>
          <cell r="I846">
            <v>-36.953479443327524</v>
          </cell>
          <cell r="J846">
            <v>0</v>
          </cell>
          <cell r="K846">
            <v>-42.790637400030391</v>
          </cell>
          <cell r="L846">
            <v>-14.348207244009245</v>
          </cell>
          <cell r="M846">
            <v>0</v>
          </cell>
          <cell r="N846">
            <v>0</v>
          </cell>
          <cell r="O846">
            <v>-6.0987452400149778</v>
          </cell>
          <cell r="P846">
            <v>0</v>
          </cell>
          <cell r="Q846">
            <v>0</v>
          </cell>
          <cell r="R846">
            <v>-723.68638857081532</v>
          </cell>
          <cell r="S846">
            <v>-35.706380135961808</v>
          </cell>
          <cell r="T846">
            <v>-86.008645862981211</v>
          </cell>
          <cell r="U846">
            <v>-94.60289916000329</v>
          </cell>
          <cell r="V846">
            <v>-153.36171572396415</v>
          </cell>
          <cell r="W846">
            <v>-66.08164859097451</v>
          </cell>
          <cell r="X846">
            <v>-61.155337676987983</v>
          </cell>
          <cell r="Y846">
            <v>0</v>
          </cell>
          <cell r="Z846">
            <v>-64.86085865701898</v>
          </cell>
          <cell r="AA846">
            <v>-57.539246637636097</v>
          </cell>
          <cell r="AB846">
            <v>-42.742699335009092</v>
          </cell>
          <cell r="AC846">
            <v>-61.626956790016266</v>
          </cell>
          <cell r="AD846">
            <v>0</v>
          </cell>
          <cell r="AE846">
            <v>-718.91286647506058</v>
          </cell>
          <cell r="AF846">
            <v>-18.219419883040246</v>
          </cell>
          <cell r="AG846">
            <v>-85.256313450052403</v>
          </cell>
          <cell r="AH846">
            <v>-68.707354169891914</v>
          </cell>
          <cell r="AI846">
            <v>-81.929048627993325</v>
          </cell>
          <cell r="AJ846">
            <v>-117.5111571480229</v>
          </cell>
          <cell r="AK846">
            <v>-116.7302348939993</v>
          </cell>
          <cell r="AL846">
            <v>-16.34226614999352</v>
          </cell>
          <cell r="AM846">
            <v>-42.125756609981181</v>
          </cell>
          <cell r="AN846">
            <v>-76.992874413030222</v>
          </cell>
          <cell r="AO846">
            <v>-40.575316445989301</v>
          </cell>
          <cell r="AP846">
            <v>-54.523124682571506</v>
          </cell>
          <cell r="AQ846">
            <v>0</v>
          </cell>
          <cell r="AR846">
            <v>-664.37502159550786</v>
          </cell>
          <cell r="AS846">
            <v>-52.790562660025898</v>
          </cell>
          <cell r="AT846">
            <v>-69.156749969988596</v>
          </cell>
          <cell r="AU846">
            <v>-47.677782790036872</v>
          </cell>
          <cell r="AV846">
            <v>-163.53555118999793</v>
          </cell>
          <cell r="AW846">
            <v>-89.712816138024209</v>
          </cell>
          <cell r="AX846">
            <v>-77.213536202034447</v>
          </cell>
          <cell r="AY846">
            <v>-3.7540150999848265</v>
          </cell>
          <cell r="AZ846">
            <v>-16.598837420024211</v>
          </cell>
          <cell r="BA846">
            <v>-36.037881263997406</v>
          </cell>
          <cell r="BB846">
            <v>-54.325126833980903</v>
          </cell>
          <cell r="BC846">
            <v>-57.68005790800089</v>
          </cell>
          <cell r="BD846">
            <v>4.1078958800062537</v>
          </cell>
          <cell r="BE846">
            <v>-624.65616790298373</v>
          </cell>
          <cell r="BF846">
            <v>-45.199901713989675</v>
          </cell>
          <cell r="BG846">
            <v>-24.879862920060987</v>
          </cell>
          <cell r="BH846">
            <v>-86.485278968000785</v>
          </cell>
          <cell r="BI846">
            <v>-114.35213292797562</v>
          </cell>
          <cell r="BJ846">
            <v>-62.83185986004537</v>
          </cell>
          <cell r="BK846">
            <v>-92.206430478778202</v>
          </cell>
          <cell r="BL846">
            <v>-35.229355809948174</v>
          </cell>
          <cell r="BM846">
            <v>-30.024039320036536</v>
          </cell>
          <cell r="BN846">
            <v>-17.165849580022041</v>
          </cell>
          <cell r="BO846">
            <v>-106.73133539198898</v>
          </cell>
          <cell r="BP846">
            <v>-2.7867182200134266</v>
          </cell>
          <cell r="BQ846">
            <v>-6.763402711978415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7">
          <cell r="F857">
            <v>8471.2997401060002</v>
          </cell>
          <cell r="G857">
            <v>11676.284829112999</v>
          </cell>
          <cell r="H857">
            <v>16856.832324413001</v>
          </cell>
          <cell r="I857">
            <v>19042.294632230001</v>
          </cell>
          <cell r="J857">
            <v>22382.566848008999</v>
          </cell>
          <cell r="K857">
            <v>23883.331115787001</v>
          </cell>
          <cell r="L857">
            <v>24790.725281644001</v>
          </cell>
          <cell r="M857">
            <v>22716.286045142999</v>
          </cell>
          <cell r="N857">
            <v>19533.119356751002</v>
          </cell>
          <cell r="O857">
            <v>15864.286626532999</v>
          </cell>
          <cell r="P857">
            <v>9767.0151524049998</v>
          </cell>
          <cell r="Q857">
            <v>7216.0510114150002</v>
          </cell>
          <cell r="R857">
            <v>200994.52525654301</v>
          </cell>
          <cell r="S857">
            <v>8450.0518824909996</v>
          </cell>
          <cell r="T857">
            <v>10948.594427663</v>
          </cell>
          <cell r="U857">
            <v>16814.551453185999</v>
          </cell>
          <cell r="V857">
            <v>18994.532851758999</v>
          </cell>
          <cell r="W857">
            <v>22326.426642940001</v>
          </cell>
          <cell r="X857">
            <v>23823.426767325</v>
          </cell>
          <cell r="Y857">
            <v>24728.543484008998</v>
          </cell>
          <cell r="Z857">
            <v>22659.308075335</v>
          </cell>
          <cell r="AA857">
            <v>19484.125150914999</v>
          </cell>
          <cell r="AB857">
            <v>15824.495582889</v>
          </cell>
          <cell r="AC857">
            <v>9742.5173940910008</v>
          </cell>
          <cell r="AD857">
            <v>7197.9515439400002</v>
          </cell>
          <cell r="AE857">
            <v>200490.38884109998</v>
          </cell>
          <cell r="AF857">
            <v>8428.8573393240003</v>
          </cell>
          <cell r="AG857">
            <v>10921.133029175</v>
          </cell>
          <cell r="AH857">
            <v>16772.376830628</v>
          </cell>
          <cell r="AI857">
            <v>18946.889927077998</v>
          </cell>
          <cell r="AJ857">
            <v>22270.427212087001</v>
          </cell>
          <cell r="AK857">
            <v>23763.672296942001</v>
          </cell>
          <cell r="AL857">
            <v>24666.519803591</v>
          </cell>
          <cell r="AM857">
            <v>22602.474102487999</v>
          </cell>
          <cell r="AN857">
            <v>19435.255380832001</v>
          </cell>
          <cell r="AO857">
            <v>15784.804304773001</v>
          </cell>
          <cell r="AP857">
            <v>9718.0810587609994</v>
          </cell>
          <cell r="AQ857">
            <v>7179.8975554210001</v>
          </cell>
          <cell r="AR857">
            <v>199987.513903824</v>
          </cell>
          <cell r="AS857">
            <v>8407.7159498759993</v>
          </cell>
          <cell r="AT857">
            <v>10893.740424486999</v>
          </cell>
          <cell r="AU857">
            <v>16730.308093587999</v>
          </cell>
          <cell r="AV857">
            <v>18899.367045530002</v>
          </cell>
          <cell r="AW857">
            <v>22214.568066657001</v>
          </cell>
          <cell r="AX857">
            <v>23704.067957159001</v>
          </cell>
          <cell r="AY857">
            <v>24604.650100891002</v>
          </cell>
          <cell r="AZ857">
            <v>22545.781783406001</v>
          </cell>
          <cell r="BA857">
            <v>19386.507059962001</v>
          </cell>
          <cell r="BB857">
            <v>15745.212573715</v>
          </cell>
          <cell r="BC857">
            <v>9693.7060510709998</v>
          </cell>
          <cell r="BD857">
            <v>7161.888797482</v>
          </cell>
          <cell r="BE857">
            <v>200179.064070063</v>
          </cell>
          <cell r="BF857">
            <v>8386.6275810490006</v>
          </cell>
          <cell r="BG857">
            <v>11559.578268323001</v>
          </cell>
          <cell r="BH857">
            <v>16688.34515125</v>
          </cell>
          <cell r="BI857">
            <v>18851.963137737999</v>
          </cell>
          <cell r="BJ857">
            <v>22158.849194951999</v>
          </cell>
          <cell r="BK857">
            <v>23644.613033603</v>
          </cell>
          <cell r="BL857">
            <v>24542.936377597001</v>
          </cell>
          <cell r="BM857">
            <v>22489.232102761001</v>
          </cell>
          <cell r="BN857">
            <v>19337.881606579998</v>
          </cell>
          <cell r="BO857">
            <v>15705.720244892</v>
          </cell>
          <cell r="BP857">
            <v>9669.3921147799992</v>
          </cell>
          <cell r="BQ857">
            <v>7143.9252565380002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8471.2997401060002</v>
          </cell>
          <cell r="G860">
            <v>11676.284829112999</v>
          </cell>
          <cell r="H860">
            <v>16856.832324413001</v>
          </cell>
          <cell r="I860">
            <v>19042.294632230005</v>
          </cell>
          <cell r="J860">
            <v>22382.566848008995</v>
          </cell>
          <cell r="K860">
            <v>23883.331115786998</v>
          </cell>
          <cell r="L860">
            <v>24790.725281644001</v>
          </cell>
          <cell r="M860">
            <v>22716.286045143002</v>
          </cell>
          <cell r="N860">
            <v>19533.119356751002</v>
          </cell>
          <cell r="O860">
            <v>15864.286626532998</v>
          </cell>
          <cell r="P860">
            <v>9767.0151524049979</v>
          </cell>
          <cell r="Q860">
            <v>7216.0510114150002</v>
          </cell>
          <cell r="R860">
            <v>200994.52525654295</v>
          </cell>
          <cell r="S860">
            <v>8450.0518824909959</v>
          </cell>
          <cell r="T860">
            <v>10948.594427662989</v>
          </cell>
          <cell r="U860">
            <v>16814.551453185995</v>
          </cell>
          <cell r="V860">
            <v>18994.532851759024</v>
          </cell>
          <cell r="W860">
            <v>22326.426642939972</v>
          </cell>
          <cell r="X860">
            <v>23823.426767324971</v>
          </cell>
          <cell r="Y860">
            <v>24728.543484008987</v>
          </cell>
          <cell r="Z860">
            <v>22659.308075334993</v>
          </cell>
          <cell r="AA860">
            <v>19484.125150914973</v>
          </cell>
          <cell r="AB860">
            <v>15824.495582889009</v>
          </cell>
          <cell r="AC860">
            <v>9742.5173940910026</v>
          </cell>
          <cell r="AD860">
            <v>7197.9515439399984</v>
          </cell>
          <cell r="AE860">
            <v>200490.38884110004</v>
          </cell>
          <cell r="AF860">
            <v>8428.8573393240076</v>
          </cell>
          <cell r="AG860">
            <v>10921.133029174991</v>
          </cell>
          <cell r="AH860">
            <v>16772.376830627996</v>
          </cell>
          <cell r="AI860">
            <v>18946.889927078009</v>
          </cell>
          <cell r="AJ860">
            <v>22270.42721208703</v>
          </cell>
          <cell r="AK860">
            <v>23763.672296941979</v>
          </cell>
          <cell r="AL860">
            <v>24666.519803591014</v>
          </cell>
          <cell r="AM860">
            <v>22602.47410248802</v>
          </cell>
          <cell r="AN860">
            <v>19435.255380832008</v>
          </cell>
          <cell r="AO860">
            <v>15784.804304772988</v>
          </cell>
          <cell r="AP860">
            <v>9718.0810587609885</v>
          </cell>
          <cell r="AQ860">
            <v>7179.8975554210047</v>
          </cell>
          <cell r="AR860">
            <v>199987.51390382415</v>
          </cell>
          <cell r="AS860">
            <v>8407.7159498760011</v>
          </cell>
          <cell r="AT860">
            <v>10893.740424487012</v>
          </cell>
          <cell r="AU860">
            <v>16730.308093587984</v>
          </cell>
          <cell r="AV860">
            <v>18899.367045529973</v>
          </cell>
          <cell r="AW860">
            <v>22214.568066656997</v>
          </cell>
          <cell r="AX860">
            <v>23704.067957159015</v>
          </cell>
          <cell r="AY860">
            <v>24604.650100891013</v>
          </cell>
          <cell r="AZ860">
            <v>22545.781783405982</v>
          </cell>
          <cell r="BA860">
            <v>19386.507059961994</v>
          </cell>
          <cell r="BB860">
            <v>15745.212573714991</v>
          </cell>
          <cell r="BC860">
            <v>9693.7060510709998</v>
          </cell>
          <cell r="BD860">
            <v>7161.8887974819954</v>
          </cell>
          <cell r="BE860">
            <v>200179.06407006318</v>
          </cell>
          <cell r="BF860">
            <v>8386.6275810490042</v>
          </cell>
          <cell r="BG860">
            <v>11559.578268323006</v>
          </cell>
          <cell r="BH860">
            <v>16688.345151249989</v>
          </cell>
          <cell r="BI860">
            <v>18851.963137738028</v>
          </cell>
          <cell r="BJ860">
            <v>22158.849194951996</v>
          </cell>
          <cell r="BK860">
            <v>23644.613033603004</v>
          </cell>
          <cell r="BL860">
            <v>24542.936377596983</v>
          </cell>
          <cell r="BM860">
            <v>22489.232102760987</v>
          </cell>
          <cell r="BN860">
            <v>19337.88160658002</v>
          </cell>
          <cell r="BO860">
            <v>15705.720244892</v>
          </cell>
          <cell r="BP860">
            <v>9669.3921147799992</v>
          </cell>
          <cell r="BQ860">
            <v>7143.9252565380011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7285.3177764911616</v>
          </cell>
          <cell r="G862">
            <v>10041.604953037178</v>
          </cell>
          <cell r="H862">
            <v>14496.875798995181</v>
          </cell>
          <cell r="I862">
            <v>16376.373383717801</v>
          </cell>
          <cell r="J862">
            <v>19249.007489287738</v>
          </cell>
          <cell r="K862">
            <v>20539.664759576819</v>
          </cell>
          <cell r="L862">
            <v>21320.023742213842</v>
          </cell>
          <cell r="M862">
            <v>19536.005998822984</v>
          </cell>
          <cell r="N862">
            <v>16798.48264680586</v>
          </cell>
          <cell r="O862">
            <v>13643.286498818377</v>
          </cell>
          <cell r="P862">
            <v>8399.6330310683006</v>
          </cell>
          <cell r="Q862">
            <v>6205.8038698169003</v>
          </cell>
          <cell r="R862">
            <v>174865.23697319254</v>
          </cell>
          <cell r="S862">
            <v>7351.5451377671707</v>
          </cell>
          <cell r="T862">
            <v>9525.277152066803</v>
          </cell>
          <cell r="U862">
            <v>14628.659764271841</v>
          </cell>
          <cell r="V862">
            <v>16525.243581030343</v>
          </cell>
          <cell r="W862">
            <v>19423.991179357807</v>
          </cell>
          <cell r="X862">
            <v>20726.381287572731</v>
          </cell>
          <cell r="Y862">
            <v>21513.832831087813</v>
          </cell>
          <cell r="Z862">
            <v>19713.598025541432</v>
          </cell>
          <cell r="AA862">
            <v>16951.188881296024</v>
          </cell>
          <cell r="AB862">
            <v>13767.311157113436</v>
          </cell>
          <cell r="AC862">
            <v>8475.9901328591804</v>
          </cell>
          <cell r="AD862">
            <v>6262.2178432278015</v>
          </cell>
          <cell r="AE862">
            <v>178436.44606857887</v>
          </cell>
          <cell r="AF862">
            <v>7501.683031998371</v>
          </cell>
          <cell r="AG862">
            <v>9719.8083959657524</v>
          </cell>
          <cell r="AH862">
            <v>14927.41537925892</v>
          </cell>
          <cell r="AI862">
            <v>16862.732035099412</v>
          </cell>
          <cell r="AJ862">
            <v>19820.680218757479</v>
          </cell>
          <cell r="AK862">
            <v>21149.668344278354</v>
          </cell>
          <cell r="AL862">
            <v>21953.20262519602</v>
          </cell>
          <cell r="AM862">
            <v>20116.201951214345</v>
          </cell>
          <cell r="AN862">
            <v>17297.377288940508</v>
          </cell>
          <cell r="AO862">
            <v>14048.475831247983</v>
          </cell>
          <cell r="AP862">
            <v>8649.0921422972751</v>
          </cell>
          <cell r="AQ862">
            <v>6390.1088243246923</v>
          </cell>
          <cell r="AR862">
            <v>181988.63765248004</v>
          </cell>
          <cell r="AS862">
            <v>7651.0215143871465</v>
          </cell>
          <cell r="AT862">
            <v>9913.3037862831843</v>
          </cell>
          <cell r="AU862">
            <v>15224.580365165079</v>
          </cell>
          <cell r="AV862">
            <v>17198.424011432275</v>
          </cell>
          <cell r="AW862">
            <v>20215.256940657855</v>
          </cell>
          <cell r="AX862">
            <v>21570.701841014728</v>
          </cell>
          <cell r="AY862">
            <v>22390.231591810822</v>
          </cell>
          <cell r="AZ862">
            <v>20516.661422899459</v>
          </cell>
          <cell r="BA862">
            <v>17641.721424565389</v>
          </cell>
          <cell r="BB862">
            <v>14328.143442080618</v>
          </cell>
          <cell r="BC862">
            <v>8821.2725064746046</v>
          </cell>
          <cell r="BD862">
            <v>6517.3188057086081</v>
          </cell>
          <cell r="BE862">
            <v>186166.52958515892</v>
          </cell>
          <cell r="BF862">
            <v>7799.5636503755813</v>
          </cell>
          <cell r="BG862">
            <v>10750.40778954039</v>
          </cell>
          <cell r="BH862">
            <v>15520.160990662494</v>
          </cell>
          <cell r="BI862">
            <v>17532.32571809637</v>
          </cell>
          <cell r="BJ862">
            <v>20607.729751305364</v>
          </cell>
          <cell r="BK862">
            <v>21989.490121250798</v>
          </cell>
          <cell r="BL862">
            <v>22824.930831165169</v>
          </cell>
          <cell r="BM862">
            <v>20914.985855567735</v>
          </cell>
          <cell r="BN862">
            <v>17984.229894119431</v>
          </cell>
          <cell r="BO862">
            <v>14606.319827749539</v>
          </cell>
          <cell r="BP862">
            <v>8992.5346667453996</v>
          </cell>
          <cell r="BQ862">
            <v>6643.8504885803413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2">
          <cell r="F872">
            <v>0</v>
          </cell>
          <cell r="G872">
            <v>0</v>
          </cell>
          <cell r="H872">
            <v>52.494382700000642</v>
          </cell>
          <cell r="I872">
            <v>55.816889929999888</v>
          </cell>
          <cell r="J872">
            <v>63.035966169999938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362.20168358999945</v>
          </cell>
          <cell r="S872">
            <v>0</v>
          </cell>
          <cell r="T872">
            <v>0</v>
          </cell>
          <cell r="U872">
            <v>103.14105589999963</v>
          </cell>
          <cell r="V872">
            <v>107.87052773999858</v>
          </cell>
          <cell r="W872">
            <v>151.19009994999942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195.12958214399623</v>
          </cell>
          <cell r="AF872">
            <v>0</v>
          </cell>
          <cell r="AG872">
            <v>0</v>
          </cell>
          <cell r="AH872">
            <v>98.827077769998141</v>
          </cell>
          <cell r="AI872">
            <v>94.332068273999539</v>
          </cell>
          <cell r="AJ872">
            <v>1.9704360999999999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196.51130285000181</v>
          </cell>
          <cell r="AS872">
            <v>0</v>
          </cell>
          <cell r="AT872">
            <v>0</v>
          </cell>
          <cell r="AU872">
            <v>89.16459285000019</v>
          </cell>
          <cell r="AV872">
            <v>55.51359180000054</v>
          </cell>
          <cell r="AW872">
            <v>51.833118199999944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180.45543687900135</v>
          </cell>
          <cell r="BF872">
            <v>0</v>
          </cell>
          <cell r="BG872">
            <v>0</v>
          </cell>
          <cell r="BH872">
            <v>107.33995783900173</v>
          </cell>
          <cell r="BI872">
            <v>63.048636040000019</v>
          </cell>
          <cell r="BJ872">
            <v>10.066843000000006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1.3759831890357788E-2</v>
          </cell>
          <cell r="G873">
            <v>0</v>
          </cell>
          <cell r="H873">
            <v>0</v>
          </cell>
          <cell r="I873">
            <v>0</v>
          </cell>
          <cell r="J873">
            <v>0.63937925938702378</v>
          </cell>
          <cell r="K873">
            <v>-0.72568060710221971</v>
          </cell>
          <cell r="L873">
            <v>1.1363961886414984</v>
          </cell>
          <cell r="M873">
            <v>5.3220946171599479</v>
          </cell>
          <cell r="N873">
            <v>0.64429013111512745</v>
          </cell>
          <cell r="O873">
            <v>0.5360654076415905</v>
          </cell>
          <cell r="P873">
            <v>0.13315583408567733</v>
          </cell>
          <cell r="Q873">
            <v>9.7353627405812659E-2</v>
          </cell>
          <cell r="R873">
            <v>0.38437520504647082</v>
          </cell>
          <cell r="S873">
            <v>0.25392438735504541</v>
          </cell>
          <cell r="T873">
            <v>0.50917358800649382</v>
          </cell>
          <cell r="U873">
            <v>0.30583069590060319</v>
          </cell>
          <cell r="V873">
            <v>0.34481693875969555</v>
          </cell>
          <cell r="W873">
            <v>0.39320257663239744</v>
          </cell>
          <cell r="X873">
            <v>2.2374850241951947</v>
          </cell>
          <cell r="Y873">
            <v>0.59881159112902083</v>
          </cell>
          <cell r="Z873">
            <v>0.87354489130112256</v>
          </cell>
          <cell r="AA873">
            <v>0.1985249251198411</v>
          </cell>
          <cell r="AB873">
            <v>1.5621777464800743</v>
          </cell>
          <cell r="AC873">
            <v>0.68608132839043989</v>
          </cell>
          <cell r="AD873">
            <v>2.349465268295603E-2</v>
          </cell>
          <cell r="AE873">
            <v>0.48079887742432703</v>
          </cell>
          <cell r="AF873">
            <v>0.61644606354795428</v>
          </cell>
          <cell r="AG873">
            <v>0.27787459965002981</v>
          </cell>
          <cell r="AH873">
            <v>0.32579958593832359</v>
          </cell>
          <cell r="AI873">
            <v>0.75695683528342528</v>
          </cell>
          <cell r="AJ873">
            <v>1.068814045057934</v>
          </cell>
          <cell r="AK873">
            <v>1.9797768837445204</v>
          </cell>
          <cell r="AL873">
            <v>0.56947508935627411</v>
          </cell>
          <cell r="AM873">
            <v>1.2758443580066512</v>
          </cell>
          <cell r="AN873">
            <v>0.11280989477492653</v>
          </cell>
          <cell r="AO873">
            <v>1.6145931839222669</v>
          </cell>
          <cell r="AP873">
            <v>1.0055095621874344</v>
          </cell>
          <cell r="AQ873">
            <v>0.14124576730318239</v>
          </cell>
          <cell r="AR873">
            <v>0.60212209541276707</v>
          </cell>
          <cell r="AS873">
            <v>0.20833879415582857</v>
          </cell>
          <cell r="AT873">
            <v>0.68365010964622641</v>
          </cell>
          <cell r="AU873">
            <v>0.45511662856466018</v>
          </cell>
          <cell r="AV873">
            <v>0.68418817693057576</v>
          </cell>
          <cell r="AW873">
            <v>1.2302826418735791</v>
          </cell>
          <cell r="AX873">
            <v>1.023196138264538</v>
          </cell>
          <cell r="AY873">
            <v>0.54605118308552392</v>
          </cell>
          <cell r="AZ873">
            <v>1.4863268940304692</v>
          </cell>
          <cell r="BA873">
            <v>0.15712318210910325</v>
          </cell>
          <cell r="BB873">
            <v>1.7356640449541203</v>
          </cell>
          <cell r="BC873">
            <v>0.72219012436472951</v>
          </cell>
          <cell r="BD873">
            <v>0.17060846324898904</v>
          </cell>
          <cell r="BE873">
            <v>0.30591717418199948</v>
          </cell>
          <cell r="BF873">
            <v>0.15822678755299791</v>
          </cell>
          <cell r="BG873">
            <v>0.47656336052057569</v>
          </cell>
          <cell r="BH873">
            <v>0.16466285978843942</v>
          </cell>
          <cell r="BI873">
            <v>0.62574481024429218</v>
          </cell>
          <cell r="BJ873">
            <v>1.5215393798488464</v>
          </cell>
          <cell r="BK873">
            <v>0.17863162700663793</v>
          </cell>
          <cell r="BL873">
            <v>0.95221794772550084</v>
          </cell>
          <cell r="BM873">
            <v>0.38714825418679766</v>
          </cell>
          <cell r="BN873">
            <v>0.21459074720628735</v>
          </cell>
          <cell r="BO873">
            <v>0.79326576416470118</v>
          </cell>
          <cell r="BP873">
            <v>0.80281033679689529</v>
          </cell>
          <cell r="BQ873">
            <v>0.13436156221613516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1574.9791769134063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20251.60221692489</v>
          </cell>
          <cell r="S874">
            <v>0</v>
          </cell>
          <cell r="T874">
            <v>0</v>
          </cell>
          <cell r="U874">
            <v>7361.5076333717734</v>
          </cell>
          <cell r="V874">
            <v>4627.5452577317337</v>
          </cell>
          <cell r="W874">
            <v>8262.5493258214265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16872.001490037888</v>
          </cell>
          <cell r="AF874">
            <v>0</v>
          </cell>
          <cell r="AG874">
            <v>0</v>
          </cell>
          <cell r="AH874">
            <v>7496.2072160838288</v>
          </cell>
          <cell r="AI874">
            <v>9277.4658549644519</v>
          </cell>
          <cell r="AJ874">
            <v>98.328418989581763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16312.767353426723</v>
          </cell>
          <cell r="AS874">
            <v>0</v>
          </cell>
          <cell r="AT874">
            <v>0</v>
          </cell>
          <cell r="AU874">
            <v>8244.466050795716</v>
          </cell>
          <cell r="AV874">
            <v>4226.6599341755646</v>
          </cell>
          <cell r="AW874">
            <v>3841.6413684554354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10506.824525542615</v>
          </cell>
          <cell r="BF874">
            <v>0</v>
          </cell>
          <cell r="BG874">
            <v>0</v>
          </cell>
          <cell r="BH874">
            <v>4558.2176218451059</v>
          </cell>
          <cell r="BI874">
            <v>5229.4559191885201</v>
          </cell>
          <cell r="BJ874">
            <v>719.15098450898131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9.5252345541425143E-2</v>
          </cell>
          <cell r="G877">
            <v>0.10207784393037045</v>
          </cell>
          <cell r="H877">
            <v>0.10650415730148666</v>
          </cell>
          <cell r="I877">
            <v>0.21268189273434146</v>
          </cell>
          <cell r="J877">
            <v>0</v>
          </cell>
          <cell r="K877">
            <v>0.38987227575773176</v>
          </cell>
          <cell r="L877">
            <v>0.33310976564287387</v>
          </cell>
          <cell r="M877">
            <v>0.44714794878909458</v>
          </cell>
          <cell r="N877">
            <v>0.26896118684932091</v>
          </cell>
          <cell r="O877">
            <v>9.9143976295149372E-2</v>
          </cell>
          <cell r="P877">
            <v>3.1565984873104469E-2</v>
          </cell>
          <cell r="Q877">
            <v>0.18888613153955802</v>
          </cell>
          <cell r="R877">
            <v>0.19682180371259861</v>
          </cell>
          <cell r="S877">
            <v>4.4170034858673546E-2</v>
          </cell>
          <cell r="T877">
            <v>3.2635911590588762E-2</v>
          </cell>
          <cell r="U877">
            <v>0.12787842770763547</v>
          </cell>
          <cell r="V877">
            <v>0.27106191050666339</v>
          </cell>
          <cell r="W877">
            <v>0</v>
          </cell>
          <cell r="X877">
            <v>8.7481708955309045E-2</v>
          </cell>
          <cell r="Y877">
            <v>0.11868336585693839</v>
          </cell>
          <cell r="Z877">
            <v>0.42709840619316708</v>
          </cell>
          <cell r="AA877">
            <v>9.8096193947796451E-2</v>
          </cell>
          <cell r="AB877">
            <v>6.6905247880455931E-2</v>
          </cell>
          <cell r="AC877">
            <v>1.3763235519192563E-2</v>
          </cell>
          <cell r="AD877">
            <v>0.21237585526722924</v>
          </cell>
          <cell r="AE877">
            <v>0.20581749368691149</v>
          </cell>
          <cell r="AF877">
            <v>3.1914047434867143E-2</v>
          </cell>
          <cell r="AG877">
            <v>4.11377469776113E-2</v>
          </cell>
          <cell r="AH877">
            <v>0.14802029194219557</v>
          </cell>
          <cell r="AI877">
            <v>0.26797704106655118</v>
          </cell>
          <cell r="AJ877">
            <v>0</v>
          </cell>
          <cell r="AK877">
            <v>9.5467418903197654E-2</v>
          </cell>
          <cell r="AL877">
            <v>0.13660227083119025</v>
          </cell>
          <cell r="AM877">
            <v>0.4042808057647278</v>
          </cell>
          <cell r="AN877">
            <v>0.10201937421508944</v>
          </cell>
          <cell r="AO877">
            <v>6.4455672504585948E-2</v>
          </cell>
          <cell r="AP877">
            <v>2.2281420320503287E-2</v>
          </cell>
          <cell r="AQ877">
            <v>0.24837345942054867</v>
          </cell>
          <cell r="AR877">
            <v>0.15533786858202348</v>
          </cell>
          <cell r="AS877">
            <v>3.8681767724796146E-2</v>
          </cell>
          <cell r="AT877">
            <v>3.488494369946693E-2</v>
          </cell>
          <cell r="AU877">
            <v>0.16761089283215824</v>
          </cell>
          <cell r="AV877">
            <v>0.39205353188268077</v>
          </cell>
          <cell r="AW877">
            <v>0</v>
          </cell>
          <cell r="AX877">
            <v>0.11155425343322634</v>
          </cell>
          <cell r="AY877">
            <v>0.15798417132301523</v>
          </cell>
          <cell r="AZ877">
            <v>0.47430234785406356</v>
          </cell>
          <cell r="BA877">
            <v>0.1594839354878772</v>
          </cell>
          <cell r="BB877">
            <v>5.2365195080909643E-2</v>
          </cell>
          <cell r="BC877">
            <v>5.3870518838458281E-2</v>
          </cell>
          <cell r="BD877">
            <v>0.14909230937044526</v>
          </cell>
          <cell r="BE877">
            <v>0.12749308668920278</v>
          </cell>
          <cell r="BF877">
            <v>2.9103175194748587E-2</v>
          </cell>
          <cell r="BG877">
            <v>2.9598018303040874E-2</v>
          </cell>
          <cell r="BH877">
            <v>0.14330988280968171</v>
          </cell>
          <cell r="BI877">
            <v>0.27404663221950187</v>
          </cell>
          <cell r="BJ877">
            <v>0</v>
          </cell>
          <cell r="BK877">
            <v>0.16708147450344057</v>
          </cell>
          <cell r="BL877">
            <v>0.20714998209564328</v>
          </cell>
          <cell r="BM877">
            <v>0.4206162833283571</v>
          </cell>
          <cell r="BN877">
            <v>0.27149903648017926</v>
          </cell>
          <cell r="BO877">
            <v>9.8937330622781872E-2</v>
          </cell>
          <cell r="BP877">
            <v>6.8116757924137517E-2</v>
          </cell>
          <cell r="BQ877">
            <v>0.17952674468577356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282.53554547929161</v>
          </cell>
          <cell r="S878">
            <v>0</v>
          </cell>
          <cell r="T878">
            <v>0</v>
          </cell>
          <cell r="U878">
            <v>34.197362744770999</v>
          </cell>
          <cell r="V878">
            <v>3.3789159459420119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244.95926678858086</v>
          </cell>
          <cell r="AE878">
            <v>23.306047396113627</v>
          </cell>
          <cell r="AF878">
            <v>0</v>
          </cell>
          <cell r="AG878">
            <v>0</v>
          </cell>
          <cell r="AH878">
            <v>8.3929342611068023</v>
          </cell>
          <cell r="AI878">
            <v>14.913113135006824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165.12422409599458</v>
          </cell>
          <cell r="AS878">
            <v>0</v>
          </cell>
          <cell r="AT878">
            <v>1.2012522917284514</v>
          </cell>
          <cell r="AU878">
            <v>155.65403483836781</v>
          </cell>
          <cell r="AV878">
            <v>8.2689369658971259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154.96586770629801</v>
          </cell>
          <cell r="BF878">
            <v>0</v>
          </cell>
          <cell r="BG878">
            <v>2.5469698549341047</v>
          </cell>
          <cell r="BH878">
            <v>145.34291657571157</v>
          </cell>
          <cell r="BI878">
            <v>7.0759812756526514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1574.9791769134063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20534.137762404163</v>
          </cell>
          <cell r="S879">
            <v>0</v>
          </cell>
          <cell r="T879">
            <v>0</v>
          </cell>
          <cell r="U879">
            <v>7395.7049961165176</v>
          </cell>
          <cell r="V879">
            <v>4630.9241736776748</v>
          </cell>
          <cell r="W879">
            <v>8262.5493258214265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244.95926678858086</v>
          </cell>
          <cell r="AE879">
            <v>16895.307537433982</v>
          </cell>
          <cell r="AF879">
            <v>0</v>
          </cell>
          <cell r="AG879">
            <v>0</v>
          </cell>
          <cell r="AH879">
            <v>7504.6001503449515</v>
          </cell>
          <cell r="AI879">
            <v>9292.3789680994523</v>
          </cell>
          <cell r="AJ879">
            <v>98.328418989581763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16477.891577522736</v>
          </cell>
          <cell r="AS879">
            <v>0</v>
          </cell>
          <cell r="AT879">
            <v>1.2012522917284514</v>
          </cell>
          <cell r="AU879">
            <v>8400.1200856340874</v>
          </cell>
          <cell r="AV879">
            <v>4234.9288711414702</v>
          </cell>
          <cell r="AW879">
            <v>3841.6413684554354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10661.790393248899</v>
          </cell>
          <cell r="BF879">
            <v>0</v>
          </cell>
          <cell r="BG879">
            <v>2.5469698549341047</v>
          </cell>
          <cell r="BH879">
            <v>4703.5605384208029</v>
          </cell>
          <cell r="BI879">
            <v>5236.5319004641788</v>
          </cell>
          <cell r="BJ879">
            <v>719.15098450898131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8">
          <cell r="F888">
            <v>7285.317776491167</v>
          </cell>
          <cell r="G888">
            <v>10041.604953037167</v>
          </cell>
          <cell r="H888">
            <v>14465.557866265241</v>
          </cell>
          <cell r="I888">
            <v>16339.419904274459</v>
          </cell>
          <cell r="J888">
            <v>20823.986666201148</v>
          </cell>
          <cell r="K888">
            <v>20496.874122176785</v>
          </cell>
          <cell r="L888">
            <v>21305.675534969836</v>
          </cell>
          <cell r="M888">
            <v>19536.005998822977</v>
          </cell>
          <cell r="N888">
            <v>16798.482646805875</v>
          </cell>
          <cell r="O888">
            <v>13637.187753578357</v>
          </cell>
          <cell r="P888">
            <v>8399.6330310683115</v>
          </cell>
          <cell r="Q888">
            <v>6205.8038698169403</v>
          </cell>
          <cell r="R888">
            <v>194675.68834702484</v>
          </cell>
          <cell r="S888">
            <v>7315.8387576312525</v>
          </cell>
          <cell r="T888">
            <v>9439.2685062038945</v>
          </cell>
          <cell r="U888">
            <v>21929.761861228384</v>
          </cell>
          <cell r="V888">
            <v>21002.806038983865</v>
          </cell>
          <cell r="W888">
            <v>27620.458856588346</v>
          </cell>
          <cell r="X888">
            <v>20665.225949895685</v>
          </cell>
          <cell r="Y888">
            <v>21513.832831087871</v>
          </cell>
          <cell r="Z888">
            <v>19648.737166884355</v>
          </cell>
          <cell r="AA888">
            <v>16893.649634658475</v>
          </cell>
          <cell r="AB888">
            <v>13724.568457778427</v>
          </cell>
          <cell r="AC888">
            <v>8414.363176069106</v>
          </cell>
          <cell r="AD888">
            <v>6507.177110016346</v>
          </cell>
          <cell r="AE888">
            <v>194612.84073953889</v>
          </cell>
          <cell r="AF888">
            <v>7483.4636121153599</v>
          </cell>
          <cell r="AG888">
            <v>9634.5520825156709</v>
          </cell>
          <cell r="AH888">
            <v>22363.308175434126</v>
          </cell>
          <cell r="AI888">
            <v>26073.18195457093</v>
          </cell>
          <cell r="AJ888">
            <v>19801.49748059886</v>
          </cell>
          <cell r="AK888">
            <v>21032.938109384384</v>
          </cell>
          <cell r="AL888">
            <v>21936.860359046026</v>
          </cell>
          <cell r="AM888">
            <v>20074.076194604393</v>
          </cell>
          <cell r="AN888">
            <v>17220.384414527565</v>
          </cell>
          <cell r="AO888">
            <v>14007.900514801964</v>
          </cell>
          <cell r="AP888">
            <v>8594.5690176147036</v>
          </cell>
          <cell r="AQ888">
            <v>6390.1088243246777</v>
          </cell>
          <cell r="AR888">
            <v>197802.15420840681</v>
          </cell>
          <cell r="AS888">
            <v>7598.2309517271351</v>
          </cell>
          <cell r="AT888">
            <v>9845.3482886047568</v>
          </cell>
          <cell r="AU888">
            <v>23577.022668009158</v>
          </cell>
          <cell r="AV888">
            <v>21269.817331383703</v>
          </cell>
          <cell r="AW888">
            <v>23967.185492975055</v>
          </cell>
          <cell r="AX888">
            <v>21493.488304812694</v>
          </cell>
          <cell r="AY888">
            <v>22386.477576710749</v>
          </cell>
          <cell r="AZ888">
            <v>20500.062585479347</v>
          </cell>
          <cell r="BA888">
            <v>17605.68354330142</v>
          </cell>
          <cell r="BB888">
            <v>14273.818315246608</v>
          </cell>
          <cell r="BC888">
            <v>8763.5924485665746</v>
          </cell>
          <cell r="BD888">
            <v>6521.4267015886726</v>
          </cell>
          <cell r="BE888">
            <v>196203.66381050274</v>
          </cell>
          <cell r="BF888">
            <v>7754.3637486614753</v>
          </cell>
          <cell r="BG888">
            <v>10728.074896475417</v>
          </cell>
          <cell r="BH888">
            <v>20137.236250115326</v>
          </cell>
          <cell r="BI888">
            <v>22654.50548563269</v>
          </cell>
          <cell r="BJ888">
            <v>21264.048875954468</v>
          </cell>
          <cell r="BK888">
            <v>21897.283690772019</v>
          </cell>
          <cell r="BL888">
            <v>22789.701475355192</v>
          </cell>
          <cell r="BM888">
            <v>20884.961816247785</v>
          </cell>
          <cell r="BN888">
            <v>17967.064044539351</v>
          </cell>
          <cell r="BO888">
            <v>14499.588492357521</v>
          </cell>
          <cell r="BP888">
            <v>8989.7479485253571</v>
          </cell>
          <cell r="BQ888">
            <v>6637.0870858683484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J903" t="str">
            <v>Mills / kWh</v>
          </cell>
          <cell r="W903" t="str">
            <v>Mills / kWh</v>
          </cell>
          <cell r="AJ903" t="str">
            <v>Mills / kWh</v>
          </cell>
          <cell r="AW903" t="str">
            <v>Mills / kWh</v>
          </cell>
          <cell r="BJ903" t="str">
            <v>Mills / kWh</v>
          </cell>
          <cell r="BW903" t="str">
            <v>Mills / kWh</v>
          </cell>
          <cell r="CJ903" t="str">
            <v>Mills / kWh</v>
          </cell>
          <cell r="CW903" t="str">
            <v>Mills / kWh</v>
          </cell>
          <cell r="DJ903" t="str">
            <v>Mills / kWh</v>
          </cell>
          <cell r="DW903" t="str">
            <v>Mills / kWh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9">
          <cell r="F929">
            <v>-0.02</v>
          </cell>
          <cell r="G929">
            <v>0</v>
          </cell>
          <cell r="H929">
            <v>-0.19</v>
          </cell>
          <cell r="I929">
            <v>-0.2</v>
          </cell>
          <cell r="J929">
            <v>-0.82</v>
          </cell>
          <cell r="K929">
            <v>0.03</v>
          </cell>
          <cell r="L929">
            <v>-0.03</v>
          </cell>
          <cell r="M929">
            <v>0.18</v>
          </cell>
          <cell r="N929">
            <v>-0.09</v>
          </cell>
          <cell r="O929">
            <v>0</v>
          </cell>
          <cell r="P929">
            <v>-0.04</v>
          </cell>
          <cell r="Q929">
            <v>-0.05</v>
          </cell>
          <cell r="R929">
            <v>-0.11</v>
          </cell>
          <cell r="S929">
            <v>0</v>
          </cell>
          <cell r="T929">
            <v>0</v>
          </cell>
          <cell r="U929">
            <v>-0.08</v>
          </cell>
          <cell r="V929">
            <v>-0.13</v>
          </cell>
          <cell r="W929">
            <v>-0.23</v>
          </cell>
          <cell r="X929">
            <v>0.04</v>
          </cell>
          <cell r="Y929">
            <v>-0.03</v>
          </cell>
          <cell r="Z929">
            <v>0.09</v>
          </cell>
          <cell r="AA929">
            <v>-0.02</v>
          </cell>
          <cell r="AB929">
            <v>0</v>
          </cell>
          <cell r="AC929">
            <v>0.01</v>
          </cell>
          <cell r="AD929">
            <v>-0.01</v>
          </cell>
          <cell r="AE929">
            <v>-0.1</v>
          </cell>
          <cell r="AF929">
            <v>-0.01</v>
          </cell>
          <cell r="AG929">
            <v>-0.01</v>
          </cell>
          <cell r="AH929">
            <v>-0.14000000000000001</v>
          </cell>
          <cell r="AI929">
            <v>-0.37</v>
          </cell>
          <cell r="AJ929">
            <v>-0.14000000000000001</v>
          </cell>
          <cell r="AK929">
            <v>0.02</v>
          </cell>
          <cell r="AL929">
            <v>0</v>
          </cell>
          <cell r="AM929">
            <v>0.25</v>
          </cell>
          <cell r="AN929">
            <v>0.02</v>
          </cell>
          <cell r="AO929">
            <v>0.01</v>
          </cell>
          <cell r="AP929">
            <v>0</v>
          </cell>
          <cell r="AQ929">
            <v>-0.01</v>
          </cell>
          <cell r="AR929">
            <v>-0.08</v>
          </cell>
          <cell r="AS929">
            <v>0</v>
          </cell>
          <cell r="AT929">
            <v>0</v>
          </cell>
          <cell r="AU929">
            <v>-0.17</v>
          </cell>
          <cell r="AV929">
            <v>-0.13</v>
          </cell>
          <cell r="AW929">
            <v>-0.45</v>
          </cell>
          <cell r="AX929">
            <v>0.01</v>
          </cell>
          <cell r="AY929">
            <v>-7.0000000000000007E-2</v>
          </cell>
          <cell r="AZ929">
            <v>0.4</v>
          </cell>
          <cell r="BA929">
            <v>-0.09</v>
          </cell>
          <cell r="BB929">
            <v>0</v>
          </cell>
          <cell r="BC929">
            <v>0</v>
          </cell>
          <cell r="BD929">
            <v>-0.15</v>
          </cell>
          <cell r="BE929">
            <v>-0.13</v>
          </cell>
          <cell r="BF929">
            <v>-0.01</v>
          </cell>
          <cell r="BG929">
            <v>-0.02</v>
          </cell>
          <cell r="BH929">
            <v>-0.1</v>
          </cell>
          <cell r="BI929">
            <v>-0.18</v>
          </cell>
          <cell r="BJ929">
            <v>-0.38</v>
          </cell>
          <cell r="BK929">
            <v>0.02</v>
          </cell>
          <cell r="BL929">
            <v>-0.1</v>
          </cell>
          <cell r="BM929">
            <v>0.36</v>
          </cell>
          <cell r="BN929">
            <v>-7.0000000000000007E-2</v>
          </cell>
          <cell r="BO929">
            <v>0.01</v>
          </cell>
          <cell r="BP929">
            <v>-0.01</v>
          </cell>
          <cell r="BQ929">
            <v>-7.0000000000000007E-2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-0.05</v>
          </cell>
          <cell r="G930">
            <v>-0.19</v>
          </cell>
          <cell r="H930">
            <v>-0.43</v>
          </cell>
          <cell r="I930">
            <v>-0.23</v>
          </cell>
          <cell r="J930">
            <v>-0.17</v>
          </cell>
          <cell r="K930">
            <v>0.05</v>
          </cell>
          <cell r="L930">
            <v>-0.28999999999999998</v>
          </cell>
          <cell r="M930">
            <v>0.06</v>
          </cell>
          <cell r="N930">
            <v>0.02</v>
          </cell>
          <cell r="O930">
            <v>-0.2</v>
          </cell>
          <cell r="P930">
            <v>-0.03</v>
          </cell>
          <cell r="Q930">
            <v>0</v>
          </cell>
          <cell r="R930">
            <v>-0.06</v>
          </cell>
          <cell r="S930">
            <v>-0.03</v>
          </cell>
          <cell r="T930">
            <v>-0.1</v>
          </cell>
          <cell r="U930">
            <v>-0.33</v>
          </cell>
          <cell r="V930">
            <v>-0.2</v>
          </cell>
          <cell r="W930">
            <v>-0.13</v>
          </cell>
          <cell r="X930">
            <v>0.04</v>
          </cell>
          <cell r="Y930">
            <v>-0.18</v>
          </cell>
          <cell r="Z930">
            <v>0.36</v>
          </cell>
          <cell r="AA930">
            <v>0.04</v>
          </cell>
          <cell r="AB930">
            <v>-0.08</v>
          </cell>
          <cell r="AC930">
            <v>-0.08</v>
          </cell>
          <cell r="AD930">
            <v>0</v>
          </cell>
          <cell r="AE930">
            <v>-0.05</v>
          </cell>
          <cell r="AF930">
            <v>0</v>
          </cell>
          <cell r="AG930">
            <v>-0.1</v>
          </cell>
          <cell r="AH930">
            <v>-0.45</v>
          </cell>
          <cell r="AI930">
            <v>-0.14000000000000001</v>
          </cell>
          <cell r="AJ930">
            <v>-7.0000000000000007E-2</v>
          </cell>
          <cell r="AK930">
            <v>0.01</v>
          </cell>
          <cell r="AL930">
            <v>0.19</v>
          </cell>
          <cell r="AM930">
            <v>0.3</v>
          </cell>
          <cell r="AN930">
            <v>0.03</v>
          </cell>
          <cell r="AO930">
            <v>-0.15</v>
          </cell>
          <cell r="AP930">
            <v>-7.0000000000000007E-2</v>
          </cell>
          <cell r="AQ930">
            <v>0.01</v>
          </cell>
          <cell r="AR930">
            <v>-0.09</v>
          </cell>
          <cell r="AS930">
            <v>-0.03</v>
          </cell>
          <cell r="AT930">
            <v>-0.21</v>
          </cell>
          <cell r="AU930">
            <v>-0.59</v>
          </cell>
          <cell r="AV930">
            <v>-0.27</v>
          </cell>
          <cell r="AW930">
            <v>-0.09</v>
          </cell>
          <cell r="AX930">
            <v>0.01</v>
          </cell>
          <cell r="AY930">
            <v>-0.18</v>
          </cell>
          <cell r="AZ930">
            <v>0.34</v>
          </cell>
          <cell r="BA930">
            <v>0.04</v>
          </cell>
          <cell r="BB930">
            <v>-0.12</v>
          </cell>
          <cell r="BC930">
            <v>-0.08</v>
          </cell>
          <cell r="BD930">
            <v>-0.11</v>
          </cell>
          <cell r="BE930">
            <v>-7.0000000000000007E-2</v>
          </cell>
          <cell r="BF930">
            <v>-0.04</v>
          </cell>
          <cell r="BG930">
            <v>-0.08</v>
          </cell>
          <cell r="BH930">
            <v>-0.14000000000000001</v>
          </cell>
          <cell r="BI930">
            <v>-0.06</v>
          </cell>
          <cell r="BJ930">
            <v>-0.26</v>
          </cell>
          <cell r="BK930">
            <v>0.06</v>
          </cell>
          <cell r="BL930">
            <v>-0.28999999999999998</v>
          </cell>
          <cell r="BM930">
            <v>-0.02</v>
          </cell>
          <cell r="BN930">
            <v>0.03</v>
          </cell>
          <cell r="BO930">
            <v>-0.01</v>
          </cell>
          <cell r="BP930">
            <v>-0.13</v>
          </cell>
          <cell r="BQ930">
            <v>-0.09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-0.04</v>
          </cell>
          <cell r="I931">
            <v>-0.42</v>
          </cell>
          <cell r="J931">
            <v>0</v>
          </cell>
          <cell r="K931">
            <v>0.12</v>
          </cell>
          <cell r="L931">
            <v>-0.37</v>
          </cell>
          <cell r="M931">
            <v>0.36</v>
          </cell>
          <cell r="N931">
            <v>-0.02</v>
          </cell>
          <cell r="O931">
            <v>0.01</v>
          </cell>
          <cell r="P931">
            <v>0.04</v>
          </cell>
          <cell r="Q931">
            <v>-0.18</v>
          </cell>
          <cell r="R931">
            <v>0.22</v>
          </cell>
          <cell r="S931">
            <v>0</v>
          </cell>
          <cell r="T931">
            <v>0</v>
          </cell>
          <cell r="U931">
            <v>-0.12</v>
          </cell>
          <cell r="V931">
            <v>-0.24</v>
          </cell>
          <cell r="W931">
            <v>0.57999999999999996</v>
          </cell>
          <cell r="X931">
            <v>0.03</v>
          </cell>
          <cell r="Y931">
            <v>-7.0000000000000007E-2</v>
          </cell>
          <cell r="Z931">
            <v>0.23</v>
          </cell>
          <cell r="AA931">
            <v>-0.01</v>
          </cell>
          <cell r="AB931">
            <v>0</v>
          </cell>
          <cell r="AC931">
            <v>0.01</v>
          </cell>
          <cell r="AD931">
            <v>-0.18</v>
          </cell>
          <cell r="AE931">
            <v>0.27</v>
          </cell>
          <cell r="AF931">
            <v>0</v>
          </cell>
          <cell r="AG931">
            <v>0.01</v>
          </cell>
          <cell r="AH931">
            <v>-0.2</v>
          </cell>
          <cell r="AI931">
            <v>-0.27</v>
          </cell>
          <cell r="AJ931">
            <v>-0.47</v>
          </cell>
          <cell r="AK931">
            <v>0.04</v>
          </cell>
          <cell r="AL931">
            <v>0.03</v>
          </cell>
          <cell r="AM931">
            <v>0.02</v>
          </cell>
          <cell r="AN931">
            <v>0.03</v>
          </cell>
          <cell r="AO931">
            <v>-0.01</v>
          </cell>
          <cell r="AP931">
            <v>0.01</v>
          </cell>
          <cell r="AQ931">
            <v>-0.15</v>
          </cell>
          <cell r="AR931">
            <v>0.11</v>
          </cell>
          <cell r="AS931">
            <v>0.01</v>
          </cell>
          <cell r="AT931">
            <v>0</v>
          </cell>
          <cell r="AU931">
            <v>-0.25</v>
          </cell>
          <cell r="AV931">
            <v>-0.2</v>
          </cell>
          <cell r="AW931">
            <v>-0.15</v>
          </cell>
          <cell r="AX931">
            <v>0.05</v>
          </cell>
          <cell r="AY931">
            <v>-0.04</v>
          </cell>
          <cell r="AZ931">
            <v>0.56999999999999995</v>
          </cell>
          <cell r="BA931">
            <v>0.04</v>
          </cell>
          <cell r="BB931">
            <v>0.01</v>
          </cell>
          <cell r="BC931">
            <v>0.01</v>
          </cell>
          <cell r="BD931">
            <v>-0.16</v>
          </cell>
          <cell r="BE931">
            <v>0.06</v>
          </cell>
          <cell r="BF931">
            <v>-0.02</v>
          </cell>
          <cell r="BG931">
            <v>0.01</v>
          </cell>
          <cell r="BH931">
            <v>-0.19</v>
          </cell>
          <cell r="BI931">
            <v>-0.04</v>
          </cell>
          <cell r="BJ931">
            <v>0.41</v>
          </cell>
          <cell r="BK931">
            <v>0.08</v>
          </cell>
          <cell r="BL931">
            <v>-0.1</v>
          </cell>
          <cell r="BM931">
            <v>0.09</v>
          </cell>
          <cell r="BN931">
            <v>-0.04</v>
          </cell>
          <cell r="BO931">
            <v>0</v>
          </cell>
          <cell r="BP931">
            <v>-0.03</v>
          </cell>
          <cell r="BQ931">
            <v>-0.21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-0.03</v>
          </cell>
          <cell r="G932">
            <v>-0.09</v>
          </cell>
          <cell r="H932">
            <v>-0.42</v>
          </cell>
          <cell r="I932">
            <v>-0.12</v>
          </cell>
          <cell r="J932">
            <v>-0.28000000000000003</v>
          </cell>
          <cell r="K932">
            <v>-0.01</v>
          </cell>
          <cell r="L932">
            <v>-0.1</v>
          </cell>
          <cell r="M932">
            <v>-0.39</v>
          </cell>
          <cell r="N932">
            <v>-0.13</v>
          </cell>
          <cell r="O932">
            <v>-0.14000000000000001</v>
          </cell>
          <cell r="P932">
            <v>-0.09</v>
          </cell>
          <cell r="Q932">
            <v>-0.01</v>
          </cell>
          <cell r="R932">
            <v>-7.0000000000000007E-2</v>
          </cell>
          <cell r="S932">
            <v>-0.04</v>
          </cell>
          <cell r="T932">
            <v>-0.09</v>
          </cell>
          <cell r="U932">
            <v>-0.12</v>
          </cell>
          <cell r="V932">
            <v>-0.08</v>
          </cell>
          <cell r="W932">
            <v>-0.24</v>
          </cell>
          <cell r="X932">
            <v>0.04</v>
          </cell>
          <cell r="Y932">
            <v>-0.21</v>
          </cell>
          <cell r="Z932">
            <v>0.15</v>
          </cell>
          <cell r="AA932">
            <v>-0.06</v>
          </cell>
          <cell r="AB932">
            <v>-0.09</v>
          </cell>
          <cell r="AC932">
            <v>-0.03</v>
          </cell>
          <cell r="AD932">
            <v>-0.01</v>
          </cell>
          <cell r="AE932">
            <v>-7.0000000000000007E-2</v>
          </cell>
          <cell r="AF932">
            <v>-0.03</v>
          </cell>
          <cell r="AG932">
            <v>-0.09</v>
          </cell>
          <cell r="AH932">
            <v>-0.49</v>
          </cell>
          <cell r="AI932">
            <v>-0.13</v>
          </cell>
          <cell r="AJ932">
            <v>-0.02</v>
          </cell>
          <cell r="AK932">
            <v>0.04</v>
          </cell>
          <cell r="AL932">
            <v>-0.55000000000000004</v>
          </cell>
          <cell r="AM932">
            <v>-7.0000000000000007E-2</v>
          </cell>
          <cell r="AN932">
            <v>-0.04</v>
          </cell>
          <cell r="AO932">
            <v>-0.11</v>
          </cell>
          <cell r="AP932">
            <v>-0.04</v>
          </cell>
          <cell r="AQ932">
            <v>0</v>
          </cell>
          <cell r="AR932">
            <v>-0.03</v>
          </cell>
          <cell r="AS932">
            <v>-0.02</v>
          </cell>
          <cell r="AT932">
            <v>-0.08</v>
          </cell>
          <cell r="AU932">
            <v>-0.31</v>
          </cell>
          <cell r="AV932">
            <v>-0.28999999999999998</v>
          </cell>
          <cell r="AW932">
            <v>-7.0000000000000007E-2</v>
          </cell>
          <cell r="AX932">
            <v>-0.02</v>
          </cell>
          <cell r="AY932">
            <v>-0.36</v>
          </cell>
          <cell r="AZ932">
            <v>0.35</v>
          </cell>
          <cell r="BA932">
            <v>-0.1</v>
          </cell>
          <cell r="BB932">
            <v>-0.05</v>
          </cell>
          <cell r="BC932">
            <v>-0.02</v>
          </cell>
          <cell r="BD932">
            <v>-0.02</v>
          </cell>
          <cell r="BE932">
            <v>-0.11</v>
          </cell>
          <cell r="BF932">
            <v>-0.01</v>
          </cell>
          <cell r="BG932">
            <v>-0.03</v>
          </cell>
          <cell r="BH932">
            <v>-0.4</v>
          </cell>
          <cell r="BI932">
            <v>-0.24</v>
          </cell>
          <cell r="BJ932">
            <v>-0.1</v>
          </cell>
          <cell r="BK932">
            <v>0.02</v>
          </cell>
          <cell r="BL932">
            <v>-0.1</v>
          </cell>
          <cell r="BM932">
            <v>-0.32</v>
          </cell>
          <cell r="BN932">
            <v>-0.16</v>
          </cell>
          <cell r="BO932">
            <v>-0.13</v>
          </cell>
          <cell r="BP932">
            <v>-0.08</v>
          </cell>
          <cell r="BQ932">
            <v>-0.02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-0.19</v>
          </cell>
          <cell r="H933">
            <v>-0.41</v>
          </cell>
          <cell r="I933">
            <v>-0.24</v>
          </cell>
          <cell r="J933">
            <v>-0.28999999999999998</v>
          </cell>
          <cell r="K933">
            <v>0</v>
          </cell>
          <cell r="L933">
            <v>0.26</v>
          </cell>
          <cell r="M933">
            <v>-0.2</v>
          </cell>
          <cell r="N933">
            <v>-0.01</v>
          </cell>
          <cell r="O933">
            <v>-0.16</v>
          </cell>
          <cell r="P933">
            <v>0.03</v>
          </cell>
          <cell r="Q933">
            <v>0</v>
          </cell>
          <cell r="R933">
            <v>0.01</v>
          </cell>
          <cell r="S933">
            <v>0</v>
          </cell>
          <cell r="T933">
            <v>-0.05</v>
          </cell>
          <cell r="U933">
            <v>-0.2</v>
          </cell>
          <cell r="V933">
            <v>-7.0000000000000007E-2</v>
          </cell>
          <cell r="W933">
            <v>-7.0000000000000007E-2</v>
          </cell>
          <cell r="X933">
            <v>0</v>
          </cell>
          <cell r="Y933">
            <v>0.05</v>
          </cell>
          <cell r="Z933">
            <v>0.42</v>
          </cell>
          <cell r="AA933">
            <v>-0.01</v>
          </cell>
          <cell r="AB933">
            <v>0</v>
          </cell>
          <cell r="AC933">
            <v>-0.04</v>
          </cell>
          <cell r="AD933">
            <v>0</v>
          </cell>
          <cell r="AE933">
            <v>-0.06</v>
          </cell>
          <cell r="AF933">
            <v>0</v>
          </cell>
          <cell r="AG933">
            <v>-0.06</v>
          </cell>
          <cell r="AH933">
            <v>-0.44</v>
          </cell>
          <cell r="AI933">
            <v>-0.21</v>
          </cell>
          <cell r="AJ933">
            <v>0.03</v>
          </cell>
          <cell r="AK933">
            <v>7.0000000000000007E-2</v>
          </cell>
          <cell r="AL933">
            <v>-0.23</v>
          </cell>
          <cell r="AM933">
            <v>0.01</v>
          </cell>
          <cell r="AN933">
            <v>-0.04</v>
          </cell>
          <cell r="AO933">
            <v>-0.05</v>
          </cell>
          <cell r="AP933">
            <v>-0.11</v>
          </cell>
          <cell r="AQ933">
            <v>0</v>
          </cell>
          <cell r="AR933">
            <v>-0.09</v>
          </cell>
          <cell r="AS933">
            <v>0</v>
          </cell>
          <cell r="AT933">
            <v>-0.01</v>
          </cell>
          <cell r="AU933">
            <v>-0.24</v>
          </cell>
          <cell r="AV933">
            <v>-0.1</v>
          </cell>
          <cell r="AW933">
            <v>-0.03</v>
          </cell>
          <cell r="AX933">
            <v>0</v>
          </cell>
          <cell r="AY933">
            <v>-1.2</v>
          </cell>
          <cell r="AZ933">
            <v>-0.01</v>
          </cell>
          <cell r="BA933">
            <v>-0.04</v>
          </cell>
          <cell r="BB933">
            <v>0</v>
          </cell>
          <cell r="BC933">
            <v>0</v>
          </cell>
          <cell r="BD933">
            <v>0</v>
          </cell>
          <cell r="BE933">
            <v>-0.12</v>
          </cell>
          <cell r="BF933">
            <v>0</v>
          </cell>
          <cell r="BG933">
            <v>-0.1</v>
          </cell>
          <cell r="BH933">
            <v>-0.17</v>
          </cell>
          <cell r="BI933">
            <v>-7.0000000000000007E-2</v>
          </cell>
          <cell r="BJ933">
            <v>0</v>
          </cell>
          <cell r="BK933">
            <v>-0.01</v>
          </cell>
          <cell r="BL933">
            <v>-0.57999999999999996</v>
          </cell>
          <cell r="BM933">
            <v>-0.19</v>
          </cell>
          <cell r="BN933">
            <v>-7.0000000000000007E-2</v>
          </cell>
          <cell r="BO933">
            <v>-0.23</v>
          </cell>
          <cell r="BP933">
            <v>-0.03</v>
          </cell>
          <cell r="BQ933">
            <v>-0.03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7">
          <cell r="F937">
            <v>-0.05</v>
          </cell>
          <cell r="G937">
            <v>-0.12</v>
          </cell>
          <cell r="H937">
            <v>-0.46</v>
          </cell>
          <cell r="I937">
            <v>-0.3</v>
          </cell>
          <cell r="J937">
            <v>-0.53</v>
          </cell>
          <cell r="K937">
            <v>-0.02</v>
          </cell>
          <cell r="L937">
            <v>-0.37</v>
          </cell>
          <cell r="M937">
            <v>-0.09</v>
          </cell>
          <cell r="N937">
            <v>-0.12</v>
          </cell>
          <cell r="O937">
            <v>-0.15</v>
          </cell>
          <cell r="P937">
            <v>-0.02</v>
          </cell>
          <cell r="Q937">
            <v>0.09</v>
          </cell>
          <cell r="R937">
            <v>-0.33</v>
          </cell>
          <cell r="S937">
            <v>-0.15</v>
          </cell>
          <cell r="T937">
            <v>-0.37</v>
          </cell>
          <cell r="U937">
            <v>-0.69</v>
          </cell>
          <cell r="V937">
            <v>-0.92</v>
          </cell>
          <cell r="W937">
            <v>-0.79</v>
          </cell>
          <cell r="X937">
            <v>-0.66</v>
          </cell>
          <cell r="Y937">
            <v>-0.25</v>
          </cell>
          <cell r="Z937">
            <v>-0.08</v>
          </cell>
          <cell r="AA937">
            <v>-0.38</v>
          </cell>
          <cell r="AB937">
            <v>-0.35</v>
          </cell>
          <cell r="AC937">
            <v>-0.14000000000000001</v>
          </cell>
          <cell r="AD937">
            <v>0.12</v>
          </cell>
          <cell r="AE937">
            <v>-0.3</v>
          </cell>
          <cell r="AF937">
            <v>-0.11</v>
          </cell>
          <cell r="AG937">
            <v>-0.3</v>
          </cell>
          <cell r="AH937">
            <v>-0.66</v>
          </cell>
          <cell r="AI937">
            <v>-1.04</v>
          </cell>
          <cell r="AJ937">
            <v>-0.54</v>
          </cell>
          <cell r="AK937">
            <v>-0.56999999999999995</v>
          </cell>
          <cell r="AL937">
            <v>-0.25</v>
          </cell>
          <cell r="AM937">
            <v>-0.21</v>
          </cell>
          <cell r="AN937">
            <v>-0.33</v>
          </cell>
          <cell r="AO937">
            <v>-0.41</v>
          </cell>
          <cell r="AP937">
            <v>-0.16</v>
          </cell>
          <cell r="AQ937">
            <v>0.13</v>
          </cell>
          <cell r="AR937">
            <v>-0.31</v>
          </cell>
          <cell r="AS937">
            <v>-0.1</v>
          </cell>
          <cell r="AT937">
            <v>-0.39</v>
          </cell>
          <cell r="AU937">
            <v>-0.67</v>
          </cell>
          <cell r="AV937">
            <v>-0.65</v>
          </cell>
          <cell r="AW937">
            <v>-0.84</v>
          </cell>
          <cell r="AX937">
            <v>-0.53</v>
          </cell>
          <cell r="AY937">
            <v>-0.51</v>
          </cell>
          <cell r="AZ937">
            <v>0.09</v>
          </cell>
          <cell r="BA937">
            <v>-0.4</v>
          </cell>
          <cell r="BB937">
            <v>-0.38</v>
          </cell>
          <cell r="BC937">
            <v>-0.15</v>
          </cell>
          <cell r="BD937">
            <v>-0.05</v>
          </cell>
          <cell r="BE937">
            <v>-0.31</v>
          </cell>
          <cell r="BF937">
            <v>-0.16</v>
          </cell>
          <cell r="BG937">
            <v>-0.34</v>
          </cell>
          <cell r="BH937">
            <v>-0.78</v>
          </cell>
          <cell r="BI937">
            <v>-0.85</v>
          </cell>
          <cell r="BJ937">
            <v>-0.61</v>
          </cell>
          <cell r="BK937">
            <v>-0.53</v>
          </cell>
          <cell r="BL937">
            <v>-0.35</v>
          </cell>
          <cell r="BM937">
            <v>-0.26</v>
          </cell>
          <cell r="BN937">
            <v>-0.24</v>
          </cell>
          <cell r="BO937">
            <v>-0.23</v>
          </cell>
          <cell r="BP937">
            <v>-0.11</v>
          </cell>
          <cell r="BQ937">
            <v>-0.06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9">
          <cell r="F939">
            <v>-0.05</v>
          </cell>
          <cell r="G939">
            <v>-0.12</v>
          </cell>
          <cell r="H939">
            <v>-0.46</v>
          </cell>
          <cell r="I939">
            <v>-0.3</v>
          </cell>
          <cell r="J939">
            <v>-0.53</v>
          </cell>
          <cell r="K939">
            <v>-0.02</v>
          </cell>
          <cell r="L939">
            <v>-0.37</v>
          </cell>
          <cell r="M939">
            <v>-0.09</v>
          </cell>
          <cell r="N939">
            <v>-0.12</v>
          </cell>
          <cell r="O939">
            <v>-0.15</v>
          </cell>
          <cell r="P939">
            <v>-0.02</v>
          </cell>
          <cell r="Q939">
            <v>0.09</v>
          </cell>
          <cell r="R939">
            <v>-0.33</v>
          </cell>
          <cell r="S939">
            <v>-0.15</v>
          </cell>
          <cell r="T939">
            <v>-0.37</v>
          </cell>
          <cell r="U939">
            <v>-0.69</v>
          </cell>
          <cell r="V939">
            <v>-0.92</v>
          </cell>
          <cell r="W939">
            <v>-0.79</v>
          </cell>
          <cell r="X939">
            <v>-0.66</v>
          </cell>
          <cell r="Y939">
            <v>-0.25</v>
          </cell>
          <cell r="Z939">
            <v>-0.08</v>
          </cell>
          <cell r="AA939">
            <v>-0.38</v>
          </cell>
          <cell r="AB939">
            <v>-0.35</v>
          </cell>
          <cell r="AC939">
            <v>-0.14000000000000001</v>
          </cell>
          <cell r="AD939">
            <v>0.12</v>
          </cell>
          <cell r="AE939">
            <v>-0.3</v>
          </cell>
          <cell r="AF939">
            <v>-0.11</v>
          </cell>
          <cell r="AG939">
            <v>-0.3</v>
          </cell>
          <cell r="AH939">
            <v>-0.66</v>
          </cell>
          <cell r="AI939">
            <v>-1.04</v>
          </cell>
          <cell r="AJ939">
            <v>-0.54</v>
          </cell>
          <cell r="AK939">
            <v>-0.56999999999999995</v>
          </cell>
          <cell r="AL939">
            <v>-0.25</v>
          </cell>
          <cell r="AM939">
            <v>-0.21</v>
          </cell>
          <cell r="AN939">
            <v>-0.33</v>
          </cell>
          <cell r="AO939">
            <v>-0.41</v>
          </cell>
          <cell r="AP939">
            <v>-0.16</v>
          </cell>
          <cell r="AQ939">
            <v>0.13</v>
          </cell>
          <cell r="AR939">
            <v>-0.31</v>
          </cell>
          <cell r="AS939">
            <v>-0.1</v>
          </cell>
          <cell r="AT939">
            <v>-0.39</v>
          </cell>
          <cell r="AU939">
            <v>-0.67</v>
          </cell>
          <cell r="AV939">
            <v>-0.65</v>
          </cell>
          <cell r="AW939">
            <v>-0.84</v>
          </cell>
          <cell r="AX939">
            <v>-0.53</v>
          </cell>
          <cell r="AY939">
            <v>-0.51</v>
          </cell>
          <cell r="AZ939">
            <v>0.09</v>
          </cell>
          <cell r="BA939">
            <v>-0.4</v>
          </cell>
          <cell r="BB939">
            <v>-0.38</v>
          </cell>
          <cell r="BC939">
            <v>-0.15</v>
          </cell>
          <cell r="BD939">
            <v>-0.05</v>
          </cell>
          <cell r="BE939">
            <v>-0.31</v>
          </cell>
          <cell r="BF939">
            <v>-0.16</v>
          </cell>
          <cell r="BG939">
            <v>-0.34</v>
          </cell>
          <cell r="BH939">
            <v>-0.78</v>
          </cell>
          <cell r="BI939">
            <v>-0.85</v>
          </cell>
          <cell r="BJ939">
            <v>-0.61</v>
          </cell>
          <cell r="BK939">
            <v>-0.53</v>
          </cell>
          <cell r="BL939">
            <v>-0.35</v>
          </cell>
          <cell r="BM939">
            <v>-0.26</v>
          </cell>
          <cell r="BN939">
            <v>-0.24</v>
          </cell>
          <cell r="BO939">
            <v>-0.23</v>
          </cell>
          <cell r="BP939">
            <v>-0.11</v>
          </cell>
          <cell r="BQ939">
            <v>-0.06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5">
          <cell r="F1045">
            <v>0.14000000000000001</v>
          </cell>
          <cell r="G1045">
            <v>0.16</v>
          </cell>
          <cell r="H1045">
            <v>0.23</v>
          </cell>
          <cell r="I1045">
            <v>0.09</v>
          </cell>
          <cell r="J1045">
            <v>0</v>
          </cell>
          <cell r="K1045">
            <v>0.46</v>
          </cell>
          <cell r="L1045">
            <v>0.2</v>
          </cell>
          <cell r="M1045">
            <v>0.79</v>
          </cell>
          <cell r="N1045">
            <v>0.22</v>
          </cell>
          <cell r="O1045">
            <v>0.04</v>
          </cell>
          <cell r="P1045">
            <v>-7.0000000000000007E-2</v>
          </cell>
          <cell r="Q1045">
            <v>0.13</v>
          </cell>
          <cell r="R1045">
            <v>0.19</v>
          </cell>
          <cell r="S1045">
            <v>0.06</v>
          </cell>
          <cell r="T1045">
            <v>0.05</v>
          </cell>
          <cell r="U1045">
            <v>0.3</v>
          </cell>
          <cell r="V1045">
            <v>0.19</v>
          </cell>
          <cell r="W1045">
            <v>0.12</v>
          </cell>
          <cell r="X1045">
            <v>0.22</v>
          </cell>
          <cell r="Y1045">
            <v>-0.02</v>
          </cell>
          <cell r="Z1045">
            <v>0.51</v>
          </cell>
          <cell r="AA1045">
            <v>0.11</v>
          </cell>
          <cell r="AB1045">
            <v>0.04</v>
          </cell>
          <cell r="AC1045">
            <v>0</v>
          </cell>
          <cell r="AD1045">
            <v>0.06</v>
          </cell>
          <cell r="AE1045">
            <v>0.15</v>
          </cell>
          <cell r="AF1045">
            <v>0.04</v>
          </cell>
          <cell r="AG1045">
            <v>0.03</v>
          </cell>
          <cell r="AH1045">
            <v>0.32</v>
          </cell>
          <cell r="AI1045">
            <v>0.22</v>
          </cell>
          <cell r="AJ1045">
            <v>0.08</v>
          </cell>
          <cell r="AK1045">
            <v>0.24</v>
          </cell>
          <cell r="AL1045">
            <v>0.03</v>
          </cell>
          <cell r="AM1045">
            <v>0.71</v>
          </cell>
          <cell r="AN1045">
            <v>0.13</v>
          </cell>
          <cell r="AO1045">
            <v>0.02</v>
          </cell>
          <cell r="AP1045">
            <v>0</v>
          </cell>
          <cell r="AQ1045">
            <v>0.12</v>
          </cell>
          <cell r="AR1045">
            <v>0.14000000000000001</v>
          </cell>
          <cell r="AS1045">
            <v>0.09</v>
          </cell>
          <cell r="AT1045">
            <v>0.05</v>
          </cell>
          <cell r="AU1045">
            <v>0.33</v>
          </cell>
          <cell r="AV1045">
            <v>0.34</v>
          </cell>
          <cell r="AW1045">
            <v>0.11</v>
          </cell>
          <cell r="AX1045">
            <v>0.24</v>
          </cell>
          <cell r="AY1045">
            <v>-0.05</v>
          </cell>
          <cell r="AZ1045">
            <v>1.34</v>
          </cell>
          <cell r="BA1045">
            <v>0.19</v>
          </cell>
          <cell r="BB1045">
            <v>0</v>
          </cell>
          <cell r="BC1045">
            <v>0.02</v>
          </cell>
          <cell r="BD1045">
            <v>0.06</v>
          </cell>
          <cell r="BE1045">
            <v>0.15</v>
          </cell>
          <cell r="BF1045">
            <v>0.02</v>
          </cell>
          <cell r="BG1045">
            <v>0.04</v>
          </cell>
          <cell r="BH1045">
            <v>0.19</v>
          </cell>
          <cell r="BI1045">
            <v>0.17</v>
          </cell>
          <cell r="BJ1045">
            <v>0.1</v>
          </cell>
          <cell r="BK1045">
            <v>0.39</v>
          </cell>
          <cell r="BL1045">
            <v>0.01</v>
          </cell>
          <cell r="BM1045">
            <v>0.75</v>
          </cell>
          <cell r="BN1045">
            <v>0.32</v>
          </cell>
          <cell r="BO1045">
            <v>0.01</v>
          </cell>
          <cell r="BP1045">
            <v>0.03</v>
          </cell>
          <cell r="BQ1045">
            <v>7.0000000000000007E-2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-0.01</v>
          </cell>
          <cell r="G1046">
            <v>-0.03</v>
          </cell>
          <cell r="H1046">
            <v>0.08</v>
          </cell>
          <cell r="I1046">
            <v>0.04</v>
          </cell>
          <cell r="J1046">
            <v>0.69</v>
          </cell>
          <cell r="K1046">
            <v>-0.82</v>
          </cell>
          <cell r="L1046">
            <v>0.83</v>
          </cell>
          <cell r="M1046">
            <v>5.62</v>
          </cell>
          <cell r="N1046">
            <v>0.72</v>
          </cell>
          <cell r="O1046">
            <v>0.54</v>
          </cell>
          <cell r="P1046">
            <v>0.12</v>
          </cell>
          <cell r="Q1046">
            <v>0.1</v>
          </cell>
          <cell r="R1046">
            <v>0.94</v>
          </cell>
          <cell r="S1046">
            <v>0.25</v>
          </cell>
          <cell r="T1046">
            <v>0.52</v>
          </cell>
          <cell r="U1046">
            <v>0.33</v>
          </cell>
          <cell r="V1046">
            <v>0.36</v>
          </cell>
          <cell r="W1046">
            <v>0.4</v>
          </cell>
          <cell r="X1046">
            <v>2.59</v>
          </cell>
          <cell r="Y1046">
            <v>0.55000000000000004</v>
          </cell>
          <cell r="Z1046">
            <v>0.9</v>
          </cell>
          <cell r="AA1046">
            <v>0.26</v>
          </cell>
          <cell r="AB1046">
            <v>1.65</v>
          </cell>
          <cell r="AC1046">
            <v>0.75</v>
          </cell>
          <cell r="AD1046">
            <v>0.03</v>
          </cell>
          <cell r="AE1046">
            <v>1.22</v>
          </cell>
          <cell r="AF1046">
            <v>0.66</v>
          </cell>
          <cell r="AG1046">
            <v>0.28000000000000003</v>
          </cell>
          <cell r="AH1046">
            <v>0.36</v>
          </cell>
          <cell r="AI1046">
            <v>0.8</v>
          </cell>
          <cell r="AJ1046">
            <v>1.1599999999999999</v>
          </cell>
          <cell r="AK1046">
            <v>2.21</v>
          </cell>
          <cell r="AL1046">
            <v>0.6</v>
          </cell>
          <cell r="AM1046">
            <v>1.35</v>
          </cell>
          <cell r="AN1046">
            <v>0.15</v>
          </cell>
          <cell r="AO1046">
            <v>1.62</v>
          </cell>
          <cell r="AP1046">
            <v>1.0900000000000001</v>
          </cell>
          <cell r="AQ1046">
            <v>0.15</v>
          </cell>
          <cell r="AR1046">
            <v>1.31</v>
          </cell>
          <cell r="AS1046">
            <v>0.18</v>
          </cell>
          <cell r="AT1046">
            <v>0.73</v>
          </cell>
          <cell r="AU1046">
            <v>0.5</v>
          </cell>
          <cell r="AV1046">
            <v>0.65</v>
          </cell>
          <cell r="AW1046">
            <v>1.34</v>
          </cell>
          <cell r="AX1046">
            <v>0.85</v>
          </cell>
          <cell r="AY1046">
            <v>0.65</v>
          </cell>
          <cell r="AZ1046">
            <v>1.24</v>
          </cell>
          <cell r="BA1046">
            <v>0.19</v>
          </cell>
          <cell r="BB1046">
            <v>1.85</v>
          </cell>
          <cell r="BC1046">
            <v>0.7</v>
          </cell>
          <cell r="BD1046">
            <v>0.09</v>
          </cell>
          <cell r="BE1046">
            <v>1.08</v>
          </cell>
          <cell r="BF1046">
            <v>0.18</v>
          </cell>
          <cell r="BG1046">
            <v>0.52</v>
          </cell>
          <cell r="BH1046">
            <v>0.18</v>
          </cell>
          <cell r="BI1046">
            <v>0.65</v>
          </cell>
          <cell r="BJ1046">
            <v>1.35</v>
          </cell>
          <cell r="BK1046">
            <v>0.22</v>
          </cell>
          <cell r="BL1046">
            <v>0.89</v>
          </cell>
          <cell r="BM1046">
            <v>0.37</v>
          </cell>
          <cell r="BN1046">
            <v>0.23</v>
          </cell>
          <cell r="BO1046">
            <v>0.83</v>
          </cell>
          <cell r="BP1046">
            <v>0.82</v>
          </cell>
          <cell r="BQ1046">
            <v>0.1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0.1</v>
          </cell>
          <cell r="G1047">
            <v>0.1</v>
          </cell>
          <cell r="H1047">
            <v>0.09</v>
          </cell>
          <cell r="I1047">
            <v>0.25</v>
          </cell>
          <cell r="J1047">
            <v>0.01</v>
          </cell>
          <cell r="K1047">
            <v>0.4</v>
          </cell>
          <cell r="L1047">
            <v>0.34</v>
          </cell>
          <cell r="M1047">
            <v>0.43</v>
          </cell>
          <cell r="N1047">
            <v>0.33</v>
          </cell>
          <cell r="O1047">
            <v>0.13</v>
          </cell>
          <cell r="P1047">
            <v>0.05</v>
          </cell>
          <cell r="Q1047">
            <v>0.25</v>
          </cell>
          <cell r="R1047">
            <v>0.11</v>
          </cell>
          <cell r="S1047">
            <v>0.04</v>
          </cell>
          <cell r="T1047">
            <v>0.03</v>
          </cell>
          <cell r="U1047">
            <v>0.1</v>
          </cell>
          <cell r="V1047">
            <v>0.3</v>
          </cell>
          <cell r="W1047">
            <v>0.05</v>
          </cell>
          <cell r="X1047">
            <v>0.08</v>
          </cell>
          <cell r="Y1047">
            <v>0.17</v>
          </cell>
          <cell r="Z1047">
            <v>0.39</v>
          </cell>
          <cell r="AA1047">
            <v>0.09</v>
          </cell>
          <cell r="AB1047">
            <v>0.08</v>
          </cell>
          <cell r="AC1047">
            <v>0.02</v>
          </cell>
          <cell r="AD1047">
            <v>0.3</v>
          </cell>
          <cell r="AE1047">
            <v>0.15</v>
          </cell>
          <cell r="AF1047">
            <v>0.03</v>
          </cell>
          <cell r="AG1047">
            <v>0.05</v>
          </cell>
          <cell r="AH1047">
            <v>0.11</v>
          </cell>
          <cell r="AI1047">
            <v>0.28000000000000003</v>
          </cell>
          <cell r="AJ1047">
            <v>0.1</v>
          </cell>
          <cell r="AK1047">
            <v>0.09</v>
          </cell>
          <cell r="AL1047">
            <v>0.21</v>
          </cell>
          <cell r="AM1047">
            <v>0.36</v>
          </cell>
          <cell r="AN1047">
            <v>0.09</v>
          </cell>
          <cell r="AO1047">
            <v>0.08</v>
          </cell>
          <cell r="AP1047">
            <v>0.03</v>
          </cell>
          <cell r="AQ1047">
            <v>0.31</v>
          </cell>
          <cell r="AR1047">
            <v>0.11</v>
          </cell>
          <cell r="AS1047">
            <v>0.03</v>
          </cell>
          <cell r="AT1047">
            <v>0.03</v>
          </cell>
          <cell r="AU1047">
            <v>0.13</v>
          </cell>
          <cell r="AV1047">
            <v>0.41</v>
          </cell>
          <cell r="AW1047">
            <v>0.06</v>
          </cell>
          <cell r="AX1047">
            <v>0.1</v>
          </cell>
          <cell r="AY1047">
            <v>0.25</v>
          </cell>
          <cell r="AZ1047">
            <v>0.43</v>
          </cell>
          <cell r="BA1047">
            <v>0.15</v>
          </cell>
          <cell r="BB1047">
            <v>7.0000000000000007E-2</v>
          </cell>
          <cell r="BC1047">
            <v>0.06</v>
          </cell>
          <cell r="BD1047">
            <v>0.15</v>
          </cell>
          <cell r="BE1047">
            <v>0.14000000000000001</v>
          </cell>
          <cell r="BF1047">
            <v>0.03</v>
          </cell>
          <cell r="BG1047">
            <v>0.03</v>
          </cell>
          <cell r="BH1047">
            <v>0.13</v>
          </cell>
          <cell r="BI1047">
            <v>0.31</v>
          </cell>
          <cell r="BJ1047">
            <v>0.06</v>
          </cell>
          <cell r="BK1047">
            <v>0.14000000000000001</v>
          </cell>
          <cell r="BL1047">
            <v>0.3</v>
          </cell>
          <cell r="BM1047">
            <v>0.39</v>
          </cell>
          <cell r="BN1047">
            <v>0.25</v>
          </cell>
          <cell r="BO1047">
            <v>0.12</v>
          </cell>
          <cell r="BP1047">
            <v>0.08</v>
          </cell>
          <cell r="BQ1047">
            <v>0.19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0.44</v>
          </cell>
          <cell r="G1048">
            <v>7.0000000000000007E-2</v>
          </cell>
          <cell r="H1048">
            <v>-0.06</v>
          </cell>
          <cell r="I1048">
            <v>0.02</v>
          </cell>
          <cell r="J1048">
            <v>0.39</v>
          </cell>
          <cell r="K1048">
            <v>0.63</v>
          </cell>
          <cell r="L1048">
            <v>13.16</v>
          </cell>
          <cell r="M1048">
            <v>3.9</v>
          </cell>
          <cell r="N1048">
            <v>0.6</v>
          </cell>
          <cell r="O1048">
            <v>0.55000000000000004</v>
          </cell>
          <cell r="P1048">
            <v>0.4</v>
          </cell>
          <cell r="Q1048">
            <v>0</v>
          </cell>
          <cell r="R1048">
            <v>0.88</v>
          </cell>
          <cell r="S1048">
            <v>0.47</v>
          </cell>
          <cell r="T1048">
            <v>0.47</v>
          </cell>
          <cell r="U1048">
            <v>0.2</v>
          </cell>
          <cell r="V1048">
            <v>0.19</v>
          </cell>
          <cell r="W1048">
            <v>0.63</v>
          </cell>
          <cell r="X1048">
            <v>-0.06</v>
          </cell>
          <cell r="Y1048">
            <v>1.65</v>
          </cell>
          <cell r="Z1048">
            <v>0.69</v>
          </cell>
          <cell r="AA1048">
            <v>0.08</v>
          </cell>
          <cell r="AB1048">
            <v>1.06</v>
          </cell>
          <cell r="AC1048">
            <v>-0.1</v>
          </cell>
          <cell r="AD1048">
            <v>0</v>
          </cell>
          <cell r="AE1048">
            <v>0.85</v>
          </cell>
          <cell r="AF1048">
            <v>0.13</v>
          </cell>
          <cell r="AG1048">
            <v>0.22</v>
          </cell>
          <cell r="AH1048">
            <v>0.05</v>
          </cell>
          <cell r="AI1048">
            <v>0.13</v>
          </cell>
          <cell r="AJ1048">
            <v>0.53</v>
          </cell>
          <cell r="AK1048">
            <v>0.51</v>
          </cell>
          <cell r="AL1048">
            <v>0.18</v>
          </cell>
          <cell r="AM1048">
            <v>1.05</v>
          </cell>
          <cell r="AN1048">
            <v>7.0000000000000007E-2</v>
          </cell>
          <cell r="AO1048">
            <v>1.58</v>
          </cell>
          <cell r="AP1048">
            <v>0.1</v>
          </cell>
          <cell r="AQ1048">
            <v>0</v>
          </cell>
          <cell r="AR1048">
            <v>0.61</v>
          </cell>
          <cell r="AS1048">
            <v>0.97</v>
          </cell>
          <cell r="AT1048">
            <v>0.43</v>
          </cell>
          <cell r="AU1048">
            <v>7.0000000000000007E-2</v>
          </cell>
          <cell r="AV1048">
            <v>1.47</v>
          </cell>
          <cell r="AW1048">
            <v>0.42</v>
          </cell>
          <cell r="AX1048">
            <v>2.67</v>
          </cell>
          <cell r="AY1048">
            <v>-2.48</v>
          </cell>
          <cell r="AZ1048">
            <v>2.61</v>
          </cell>
          <cell r="BA1048">
            <v>0.14000000000000001</v>
          </cell>
          <cell r="BB1048">
            <v>1.01</v>
          </cell>
          <cell r="BC1048">
            <v>2.35</v>
          </cell>
          <cell r="BD1048">
            <v>0.99</v>
          </cell>
          <cell r="BE1048">
            <v>0.96</v>
          </cell>
          <cell r="BF1048">
            <v>0</v>
          </cell>
          <cell r="BG1048">
            <v>0.18</v>
          </cell>
          <cell r="BH1048">
            <v>0.26</v>
          </cell>
          <cell r="BI1048">
            <v>0.49</v>
          </cell>
          <cell r="BJ1048">
            <v>3.36</v>
          </cell>
          <cell r="BK1048">
            <v>0.01</v>
          </cell>
          <cell r="BL1048">
            <v>3.04</v>
          </cell>
          <cell r="BM1048">
            <v>0.43</v>
          </cell>
          <cell r="BN1048">
            <v>0.15</v>
          </cell>
          <cell r="BO1048">
            <v>0.53</v>
          </cell>
          <cell r="BP1048">
            <v>0.51</v>
          </cell>
          <cell r="BQ1048">
            <v>0.54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0.1</v>
          </cell>
          <cell r="G1052">
            <v>0.15</v>
          </cell>
          <cell r="H1052">
            <v>0.11</v>
          </cell>
          <cell r="I1052">
            <v>0.22</v>
          </cell>
          <cell r="J1052">
            <v>0</v>
          </cell>
          <cell r="K1052">
            <v>0.35</v>
          </cell>
          <cell r="L1052">
            <v>0.61</v>
          </cell>
          <cell r="M1052">
            <v>0.69</v>
          </cell>
          <cell r="N1052">
            <v>0.28000000000000003</v>
          </cell>
          <cell r="O1052">
            <v>0.26</v>
          </cell>
          <cell r="P1052">
            <v>0.1</v>
          </cell>
          <cell r="Q1052">
            <v>0.18</v>
          </cell>
          <cell r="R1052">
            <v>0.18</v>
          </cell>
          <cell r="S1052">
            <v>0.05</v>
          </cell>
          <cell r="T1052">
            <v>0.12</v>
          </cell>
          <cell r="U1052">
            <v>0.16</v>
          </cell>
          <cell r="V1052">
            <v>0.28999999999999998</v>
          </cell>
          <cell r="W1052">
            <v>0.08</v>
          </cell>
          <cell r="X1052">
            <v>0.15</v>
          </cell>
          <cell r="Y1052">
            <v>0.34</v>
          </cell>
          <cell r="Z1052">
            <v>0.46</v>
          </cell>
          <cell r="AA1052">
            <v>0.1</v>
          </cell>
          <cell r="AB1052">
            <v>0.17</v>
          </cell>
          <cell r="AC1052">
            <v>0.08</v>
          </cell>
          <cell r="AD1052">
            <v>0.19</v>
          </cell>
          <cell r="AE1052">
            <v>0.22</v>
          </cell>
          <cell r="AF1052">
            <v>0.06</v>
          </cell>
          <cell r="AG1052">
            <v>0.09</v>
          </cell>
          <cell r="AH1052">
            <v>0.19</v>
          </cell>
          <cell r="AI1052">
            <v>0.32</v>
          </cell>
          <cell r="AJ1052">
            <v>0.11</v>
          </cell>
          <cell r="AK1052">
            <v>0.14000000000000001</v>
          </cell>
          <cell r="AL1052">
            <v>0.34</v>
          </cell>
          <cell r="AM1052">
            <v>0.45</v>
          </cell>
          <cell r="AN1052">
            <v>0.11</v>
          </cell>
          <cell r="AO1052">
            <v>0.17</v>
          </cell>
          <cell r="AP1052">
            <v>0.12</v>
          </cell>
          <cell r="AQ1052">
            <v>0.22</v>
          </cell>
          <cell r="AR1052">
            <v>0.22</v>
          </cell>
          <cell r="AS1052">
            <v>0.05</v>
          </cell>
          <cell r="AT1052">
            <v>0.13</v>
          </cell>
          <cell r="AU1052">
            <v>0.24</v>
          </cell>
          <cell r="AV1052">
            <v>0.43</v>
          </cell>
          <cell r="AW1052">
            <v>0.08</v>
          </cell>
          <cell r="AX1052">
            <v>0.16</v>
          </cell>
          <cell r="AY1052">
            <v>0.49</v>
          </cell>
          <cell r="AZ1052">
            <v>0.55000000000000004</v>
          </cell>
          <cell r="BA1052">
            <v>0.18</v>
          </cell>
          <cell r="BB1052">
            <v>0.19</v>
          </cell>
          <cell r="BC1052">
            <v>0.11</v>
          </cell>
          <cell r="BD1052">
            <v>0.19</v>
          </cell>
          <cell r="BE1052">
            <v>0.24</v>
          </cell>
          <cell r="BF1052">
            <v>0.03</v>
          </cell>
          <cell r="BG1052">
            <v>0.11</v>
          </cell>
          <cell r="BH1052">
            <v>0.15</v>
          </cell>
          <cell r="BI1052">
            <v>0.31</v>
          </cell>
          <cell r="BJ1052">
            <v>0.08</v>
          </cell>
          <cell r="BK1052">
            <v>0.19</v>
          </cell>
          <cell r="BL1052">
            <v>0.67</v>
          </cell>
          <cell r="BM1052">
            <v>0.4</v>
          </cell>
          <cell r="BN1052">
            <v>0.3</v>
          </cell>
          <cell r="BO1052">
            <v>0.19</v>
          </cell>
          <cell r="BP1052">
            <v>0.16</v>
          </cell>
          <cell r="BQ1052">
            <v>0.23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0.01</v>
          </cell>
          <cell r="S1058">
            <v>0.01</v>
          </cell>
          <cell r="T1058">
            <v>0.01</v>
          </cell>
          <cell r="U1058">
            <v>0.02</v>
          </cell>
          <cell r="V1058">
            <v>0.01</v>
          </cell>
          <cell r="W1058">
            <v>0.01</v>
          </cell>
          <cell r="X1058">
            <v>0.01</v>
          </cell>
          <cell r="Y1058">
            <v>0</v>
          </cell>
          <cell r="Z1058">
            <v>0.01</v>
          </cell>
          <cell r="AA1058">
            <v>0.01</v>
          </cell>
          <cell r="AB1058">
            <v>0.01</v>
          </cell>
          <cell r="AC1058">
            <v>0.01</v>
          </cell>
          <cell r="AD1058">
            <v>0</v>
          </cell>
          <cell r="AE1058">
            <v>0.01</v>
          </cell>
          <cell r="AF1058">
            <v>0</v>
          </cell>
          <cell r="AG1058">
            <v>0.01</v>
          </cell>
          <cell r="AH1058">
            <v>0.02</v>
          </cell>
          <cell r="AI1058">
            <v>0.01</v>
          </cell>
          <cell r="AJ1058">
            <v>0</v>
          </cell>
          <cell r="AK1058">
            <v>0.01</v>
          </cell>
          <cell r="AL1058">
            <v>0</v>
          </cell>
          <cell r="AM1058">
            <v>0.01</v>
          </cell>
          <cell r="AN1058">
            <v>0.02</v>
          </cell>
          <cell r="AO1058">
            <v>0.01</v>
          </cell>
          <cell r="AP1058">
            <v>0</v>
          </cell>
          <cell r="AQ1058">
            <v>0</v>
          </cell>
          <cell r="AR1058">
            <v>0.01</v>
          </cell>
          <cell r="AS1058">
            <v>0.01</v>
          </cell>
          <cell r="AT1058">
            <v>0.01</v>
          </cell>
          <cell r="AU1058">
            <v>0</v>
          </cell>
          <cell r="AV1058">
            <v>0.02</v>
          </cell>
          <cell r="AW1058">
            <v>0.01</v>
          </cell>
          <cell r="AX1058">
            <v>0.01</v>
          </cell>
          <cell r="AY1058">
            <v>0</v>
          </cell>
          <cell r="AZ1058">
            <v>0.01</v>
          </cell>
          <cell r="BA1058">
            <v>0.01</v>
          </cell>
          <cell r="BB1058">
            <v>0.02</v>
          </cell>
          <cell r="BC1058">
            <v>0</v>
          </cell>
          <cell r="BD1058">
            <v>0</v>
          </cell>
          <cell r="BE1058">
            <v>0.01</v>
          </cell>
          <cell r="BF1058">
            <v>0</v>
          </cell>
          <cell r="BG1058">
            <v>0.01</v>
          </cell>
          <cell r="BH1058">
            <v>0.01</v>
          </cell>
          <cell r="BI1058">
            <v>0.01</v>
          </cell>
          <cell r="BJ1058">
            <v>0.02</v>
          </cell>
          <cell r="BK1058">
            <v>0.02</v>
          </cell>
          <cell r="BL1058">
            <v>0</v>
          </cell>
          <cell r="BM1058">
            <v>0</v>
          </cell>
          <cell r="BN1058">
            <v>0</v>
          </cell>
          <cell r="BO1058">
            <v>0.02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0.01</v>
          </cell>
          <cell r="G1062">
            <v>0.01</v>
          </cell>
          <cell r="H1062">
            <v>0.01</v>
          </cell>
          <cell r="I1062">
            <v>0.01</v>
          </cell>
          <cell r="J1062">
            <v>0.03</v>
          </cell>
          <cell r="K1062">
            <v>0.01</v>
          </cell>
          <cell r="L1062">
            <v>0</v>
          </cell>
          <cell r="M1062">
            <v>0</v>
          </cell>
          <cell r="N1062">
            <v>0.01</v>
          </cell>
          <cell r="O1062">
            <v>0.01</v>
          </cell>
          <cell r="P1062">
            <v>0</v>
          </cell>
          <cell r="Q1062">
            <v>0</v>
          </cell>
          <cell r="R1062">
            <v>0.01</v>
          </cell>
          <cell r="S1062">
            <v>0.01</v>
          </cell>
          <cell r="T1062">
            <v>0.01</v>
          </cell>
          <cell r="U1062">
            <v>0.01</v>
          </cell>
          <cell r="V1062">
            <v>0.01</v>
          </cell>
          <cell r="W1062">
            <v>0.02</v>
          </cell>
          <cell r="X1062">
            <v>0.03</v>
          </cell>
          <cell r="Y1062">
            <v>0</v>
          </cell>
          <cell r="Z1062">
            <v>0.01</v>
          </cell>
          <cell r="AA1062">
            <v>0.02</v>
          </cell>
          <cell r="AB1062">
            <v>0.02</v>
          </cell>
          <cell r="AC1062">
            <v>0.01</v>
          </cell>
          <cell r="AD1062">
            <v>0.01</v>
          </cell>
          <cell r="AE1062">
            <v>0.01</v>
          </cell>
          <cell r="AF1062">
            <v>0.01</v>
          </cell>
          <cell r="AG1062">
            <v>0.01</v>
          </cell>
          <cell r="AH1062">
            <v>0.02</v>
          </cell>
          <cell r="AI1062">
            <v>0.01</v>
          </cell>
          <cell r="AJ1062">
            <v>0.01</v>
          </cell>
          <cell r="AK1062">
            <v>0.03</v>
          </cell>
          <cell r="AL1062">
            <v>0</v>
          </cell>
          <cell r="AM1062">
            <v>0.01</v>
          </cell>
          <cell r="AN1062">
            <v>0.02</v>
          </cell>
          <cell r="AO1062">
            <v>0.01</v>
          </cell>
          <cell r="AP1062">
            <v>0.01</v>
          </cell>
          <cell r="AQ1062">
            <v>0.01</v>
          </cell>
          <cell r="AR1062">
            <v>0.01</v>
          </cell>
          <cell r="AS1062">
            <v>0.01</v>
          </cell>
          <cell r="AT1062">
            <v>0.01</v>
          </cell>
          <cell r="AU1062">
            <v>0.02</v>
          </cell>
          <cell r="AV1062">
            <v>0.01</v>
          </cell>
          <cell r="AW1062">
            <v>0.02</v>
          </cell>
          <cell r="AX1062">
            <v>0.03</v>
          </cell>
          <cell r="AY1062">
            <v>0</v>
          </cell>
          <cell r="AZ1062">
            <v>0.01</v>
          </cell>
          <cell r="BA1062">
            <v>0.02</v>
          </cell>
          <cell r="BB1062">
            <v>0.01</v>
          </cell>
          <cell r="BC1062">
            <v>0.01</v>
          </cell>
          <cell r="BD1062">
            <v>0</v>
          </cell>
          <cell r="BE1062">
            <v>0.01</v>
          </cell>
          <cell r="BF1062">
            <v>0.01</v>
          </cell>
          <cell r="BG1062">
            <v>0.01</v>
          </cell>
          <cell r="BH1062">
            <v>0.01</v>
          </cell>
          <cell r="BI1062">
            <v>0</v>
          </cell>
          <cell r="BJ1062">
            <v>0.02</v>
          </cell>
          <cell r="BK1062">
            <v>0.02</v>
          </cell>
          <cell r="BL1062">
            <v>0</v>
          </cell>
          <cell r="BM1062">
            <v>0.01</v>
          </cell>
          <cell r="BN1062">
            <v>0.02</v>
          </cell>
          <cell r="BO1062">
            <v>0.01</v>
          </cell>
          <cell r="BP1062">
            <v>0.01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0.01</v>
          </cell>
          <cell r="H1063">
            <v>0.01</v>
          </cell>
          <cell r="I1063">
            <v>0.01</v>
          </cell>
          <cell r="J1063">
            <v>0.03</v>
          </cell>
          <cell r="K1063">
            <v>0.01</v>
          </cell>
          <cell r="L1063">
            <v>0</v>
          </cell>
          <cell r="M1063">
            <v>0</v>
          </cell>
          <cell r="N1063">
            <v>0.01</v>
          </cell>
          <cell r="O1063">
            <v>0.01</v>
          </cell>
          <cell r="P1063">
            <v>0.01</v>
          </cell>
          <cell r="Q1063">
            <v>0</v>
          </cell>
          <cell r="R1063">
            <v>0.01</v>
          </cell>
          <cell r="S1063">
            <v>0.01</v>
          </cell>
          <cell r="T1063">
            <v>0.01</v>
          </cell>
          <cell r="U1063">
            <v>0.01</v>
          </cell>
          <cell r="V1063">
            <v>0.01</v>
          </cell>
          <cell r="W1063">
            <v>0.03</v>
          </cell>
          <cell r="X1063">
            <v>0.03</v>
          </cell>
          <cell r="Y1063">
            <v>0</v>
          </cell>
          <cell r="Z1063">
            <v>0.01</v>
          </cell>
          <cell r="AA1063">
            <v>0.03</v>
          </cell>
          <cell r="AB1063">
            <v>0.02</v>
          </cell>
          <cell r="AC1063">
            <v>0.01</v>
          </cell>
          <cell r="AD1063">
            <v>0</v>
          </cell>
          <cell r="AE1063">
            <v>0.01</v>
          </cell>
          <cell r="AF1063">
            <v>0.01</v>
          </cell>
          <cell r="AG1063">
            <v>0.01</v>
          </cell>
          <cell r="AH1063">
            <v>0.02</v>
          </cell>
          <cell r="AI1063">
            <v>0.01</v>
          </cell>
          <cell r="AJ1063">
            <v>0.03</v>
          </cell>
          <cell r="AK1063">
            <v>0.03</v>
          </cell>
          <cell r="AL1063">
            <v>0</v>
          </cell>
          <cell r="AM1063">
            <v>0.01</v>
          </cell>
          <cell r="AN1063">
            <v>0.03</v>
          </cell>
          <cell r="AO1063">
            <v>0.02</v>
          </cell>
          <cell r="AP1063">
            <v>0.01</v>
          </cell>
          <cell r="AQ1063">
            <v>0</v>
          </cell>
          <cell r="AR1063">
            <v>0.01</v>
          </cell>
          <cell r="AS1063">
            <v>0.01</v>
          </cell>
          <cell r="AT1063">
            <v>0.01</v>
          </cell>
          <cell r="AU1063">
            <v>0.01</v>
          </cell>
          <cell r="AV1063">
            <v>0.02</v>
          </cell>
          <cell r="AW1063">
            <v>0.03</v>
          </cell>
          <cell r="AX1063">
            <v>0.03</v>
          </cell>
          <cell r="AY1063">
            <v>0</v>
          </cell>
          <cell r="AZ1063">
            <v>0.01</v>
          </cell>
          <cell r="BA1063">
            <v>0.02</v>
          </cell>
          <cell r="BB1063">
            <v>0.02</v>
          </cell>
          <cell r="BC1063">
            <v>0.01</v>
          </cell>
          <cell r="BD1063">
            <v>0</v>
          </cell>
          <cell r="BE1063">
            <v>0.01</v>
          </cell>
          <cell r="BF1063">
            <v>0.01</v>
          </cell>
          <cell r="BG1063">
            <v>0.01</v>
          </cell>
          <cell r="BH1063">
            <v>0.02</v>
          </cell>
          <cell r="BI1063">
            <v>0.02</v>
          </cell>
          <cell r="BJ1063">
            <v>0.04</v>
          </cell>
          <cell r="BK1063">
            <v>0.02</v>
          </cell>
          <cell r="BL1063">
            <v>0</v>
          </cell>
          <cell r="BM1063">
            <v>0.01</v>
          </cell>
          <cell r="BN1063">
            <v>0.01</v>
          </cell>
          <cell r="BO1063">
            <v>0.02</v>
          </cell>
          <cell r="BP1063">
            <v>0.01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0.01</v>
          </cell>
          <cell r="G1064">
            <v>0.01</v>
          </cell>
          <cell r="H1064">
            <v>0.01</v>
          </cell>
          <cell r="I1064">
            <v>0.01</v>
          </cell>
          <cell r="J1064">
            <v>0.01</v>
          </cell>
          <cell r="K1064">
            <v>0.02</v>
          </cell>
          <cell r="L1064">
            <v>0</v>
          </cell>
          <cell r="M1064">
            <v>0.01</v>
          </cell>
          <cell r="N1064">
            <v>0.02</v>
          </cell>
          <cell r="O1064">
            <v>0.01</v>
          </cell>
          <cell r="P1064">
            <v>0</v>
          </cell>
          <cell r="Q1064">
            <v>0.01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0.01</v>
          </cell>
          <cell r="Y1064">
            <v>0.01</v>
          </cell>
          <cell r="Z1064">
            <v>0.01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0.01</v>
          </cell>
          <cell r="AL1064">
            <v>0.01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0.01</v>
          </cell>
          <cell r="AY1064">
            <v>0.01</v>
          </cell>
          <cell r="AZ1064">
            <v>0</v>
          </cell>
          <cell r="BA1064">
            <v>0.01</v>
          </cell>
          <cell r="BB1064">
            <v>0.01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0.01</v>
          </cell>
          <cell r="BL1064">
            <v>0.01</v>
          </cell>
          <cell r="BM1064">
            <v>0.01</v>
          </cell>
          <cell r="BN1064">
            <v>0.01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0.01</v>
          </cell>
          <cell r="V1066">
            <v>0</v>
          </cell>
          <cell r="W1066">
            <v>0.01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0.01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0.01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8">
          <cell r="F1068">
            <v>0</v>
          </cell>
          <cell r="G1068">
            <v>0</v>
          </cell>
          <cell r="H1068">
            <v>0.01</v>
          </cell>
          <cell r="I1068">
            <v>0.01</v>
          </cell>
          <cell r="J1068">
            <v>0.01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0.01</v>
          </cell>
          <cell r="S1068">
            <v>0</v>
          </cell>
          <cell r="T1068">
            <v>0.01</v>
          </cell>
          <cell r="U1068">
            <v>0.01</v>
          </cell>
          <cell r="V1068">
            <v>0.01</v>
          </cell>
          <cell r="W1068">
            <v>0.02</v>
          </cell>
          <cell r="X1068">
            <v>0.01</v>
          </cell>
          <cell r="Y1068">
            <v>-0.01</v>
          </cell>
          <cell r="Z1068">
            <v>0</v>
          </cell>
          <cell r="AA1068">
            <v>0.02</v>
          </cell>
          <cell r="AB1068">
            <v>0.01</v>
          </cell>
          <cell r="AC1068">
            <v>0.01</v>
          </cell>
          <cell r="AD1068">
            <v>0</v>
          </cell>
          <cell r="AE1068">
            <v>0.01</v>
          </cell>
          <cell r="AF1068">
            <v>0.01</v>
          </cell>
          <cell r="AG1068">
            <v>0.01</v>
          </cell>
          <cell r="AH1068">
            <v>0.01</v>
          </cell>
          <cell r="AI1068">
            <v>0.01</v>
          </cell>
          <cell r="AJ1068">
            <v>0.01</v>
          </cell>
          <cell r="AK1068">
            <v>0.01</v>
          </cell>
          <cell r="AL1068">
            <v>-0.01</v>
          </cell>
          <cell r="AM1068">
            <v>0</v>
          </cell>
          <cell r="AN1068">
            <v>0.01</v>
          </cell>
          <cell r="AO1068">
            <v>0.01</v>
          </cell>
          <cell r="AP1068">
            <v>0</v>
          </cell>
          <cell r="AQ1068">
            <v>0</v>
          </cell>
          <cell r="AR1068">
            <v>0.01</v>
          </cell>
          <cell r="AS1068">
            <v>0.01</v>
          </cell>
          <cell r="AT1068">
            <v>0.01</v>
          </cell>
          <cell r="AU1068">
            <v>0.01</v>
          </cell>
          <cell r="AV1068">
            <v>0.01</v>
          </cell>
          <cell r="AW1068">
            <v>0.02</v>
          </cell>
          <cell r="AX1068">
            <v>0.02</v>
          </cell>
          <cell r="AY1068">
            <v>0</v>
          </cell>
          <cell r="AZ1068">
            <v>0.01</v>
          </cell>
          <cell r="BA1068">
            <v>0.02</v>
          </cell>
          <cell r="BB1068">
            <v>0.01</v>
          </cell>
          <cell r="BC1068">
            <v>0.01</v>
          </cell>
          <cell r="BD1068">
            <v>0</v>
          </cell>
          <cell r="BE1068">
            <v>0.01</v>
          </cell>
          <cell r="BF1068">
            <v>0</v>
          </cell>
          <cell r="BG1068">
            <v>0.01</v>
          </cell>
          <cell r="BH1068">
            <v>0.01</v>
          </cell>
          <cell r="BI1068">
            <v>0.01</v>
          </cell>
          <cell r="BJ1068">
            <v>0.02</v>
          </cell>
          <cell r="BK1068">
            <v>0.02</v>
          </cell>
          <cell r="BL1068">
            <v>-0.01</v>
          </cell>
          <cell r="BM1068">
            <v>0</v>
          </cell>
          <cell r="BN1068">
            <v>0.01</v>
          </cell>
          <cell r="BO1068">
            <v>0.01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70">
          <cell r="F1070">
            <v>0.01</v>
          </cell>
          <cell r="G1070">
            <v>0.01</v>
          </cell>
          <cell r="H1070">
            <v>0</v>
          </cell>
          <cell r="I1070">
            <v>0</v>
          </cell>
          <cell r="J1070">
            <v>0</v>
          </cell>
          <cell r="K1070">
            <v>0.02</v>
          </cell>
          <cell r="L1070">
            <v>0.01</v>
          </cell>
          <cell r="M1070">
            <v>0.01</v>
          </cell>
          <cell r="N1070">
            <v>0.02</v>
          </cell>
          <cell r="O1070">
            <v>0.01</v>
          </cell>
          <cell r="P1070">
            <v>-0.01</v>
          </cell>
          <cell r="Q1070">
            <v>0</v>
          </cell>
          <cell r="R1070">
            <v>0.01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0.01</v>
          </cell>
          <cell r="Y1070">
            <v>0.02</v>
          </cell>
          <cell r="Z1070">
            <v>0.01</v>
          </cell>
          <cell r="AA1070">
            <v>0.01</v>
          </cell>
          <cell r="AB1070">
            <v>0.01</v>
          </cell>
          <cell r="AC1070">
            <v>0</v>
          </cell>
          <cell r="AD1070">
            <v>0</v>
          </cell>
          <cell r="AE1070">
            <v>0.02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0.02</v>
          </cell>
          <cell r="AL1070">
            <v>0.02</v>
          </cell>
          <cell r="AM1070">
            <v>0.01</v>
          </cell>
          <cell r="AN1070">
            <v>0.01</v>
          </cell>
          <cell r="AO1070">
            <v>0.02</v>
          </cell>
          <cell r="AP1070">
            <v>0</v>
          </cell>
          <cell r="AQ1070">
            <v>0</v>
          </cell>
          <cell r="AR1070">
            <v>0.02</v>
          </cell>
          <cell r="AS1070">
            <v>0</v>
          </cell>
          <cell r="AT1070">
            <v>0</v>
          </cell>
          <cell r="AU1070">
            <v>0</v>
          </cell>
          <cell r="AV1070">
            <v>0.01</v>
          </cell>
          <cell r="AW1070">
            <v>0</v>
          </cell>
          <cell r="AX1070">
            <v>0.03</v>
          </cell>
          <cell r="AY1070">
            <v>0.02</v>
          </cell>
          <cell r="AZ1070">
            <v>0.01</v>
          </cell>
          <cell r="BA1070">
            <v>0.01</v>
          </cell>
          <cell r="BB1070">
            <v>0.01</v>
          </cell>
          <cell r="BC1070">
            <v>0.01</v>
          </cell>
          <cell r="BD1070">
            <v>0</v>
          </cell>
          <cell r="BE1070">
            <v>0.02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0.03</v>
          </cell>
          <cell r="BL1070">
            <v>0.02</v>
          </cell>
          <cell r="BM1070">
            <v>0.01</v>
          </cell>
          <cell r="BN1070">
            <v>0.02</v>
          </cell>
          <cell r="BO1070">
            <v>0.02</v>
          </cell>
          <cell r="BP1070">
            <v>0.01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0.01</v>
          </cell>
          <cell r="K1074">
            <v>0</v>
          </cell>
          <cell r="L1074">
            <v>0</v>
          </cell>
          <cell r="M1074">
            <v>0.02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0.01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0.01</v>
          </cell>
          <cell r="L1075">
            <v>0</v>
          </cell>
          <cell r="M1075">
            <v>0.01</v>
          </cell>
          <cell r="N1075">
            <v>0.02</v>
          </cell>
          <cell r="O1075">
            <v>0.02</v>
          </cell>
          <cell r="P1075">
            <v>0.01</v>
          </cell>
          <cell r="Q1075">
            <v>0.01</v>
          </cell>
          <cell r="R1075">
            <v>0.01</v>
          </cell>
          <cell r="S1075">
            <v>0.01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0.01</v>
          </cell>
          <cell r="Y1075">
            <v>0.03</v>
          </cell>
          <cell r="Z1075">
            <v>0.01</v>
          </cell>
          <cell r="AA1075">
            <v>0.02</v>
          </cell>
          <cell r="AB1075">
            <v>0.02</v>
          </cell>
          <cell r="AC1075">
            <v>0.01</v>
          </cell>
          <cell r="AD1075">
            <v>0.01</v>
          </cell>
          <cell r="AE1075">
            <v>0.02</v>
          </cell>
          <cell r="AF1075">
            <v>0</v>
          </cell>
          <cell r="AG1075">
            <v>0.02</v>
          </cell>
          <cell r="AH1075">
            <v>0</v>
          </cell>
          <cell r="AI1075">
            <v>0</v>
          </cell>
          <cell r="AJ1075">
            <v>0</v>
          </cell>
          <cell r="AK1075">
            <v>0.03</v>
          </cell>
          <cell r="AL1075">
            <v>0.02</v>
          </cell>
          <cell r="AM1075">
            <v>0.02</v>
          </cell>
          <cell r="AN1075">
            <v>0.02</v>
          </cell>
          <cell r="AO1075">
            <v>0.02</v>
          </cell>
          <cell r="AP1075">
            <v>0.02</v>
          </cell>
          <cell r="AQ1075">
            <v>0.01</v>
          </cell>
          <cell r="AR1075">
            <v>0.01</v>
          </cell>
          <cell r="AS1075">
            <v>0.01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0.01</v>
          </cell>
          <cell r="AY1075">
            <v>0.02</v>
          </cell>
          <cell r="AZ1075">
            <v>0.02</v>
          </cell>
          <cell r="BA1075">
            <v>0.01</v>
          </cell>
          <cell r="BB1075">
            <v>0.03</v>
          </cell>
          <cell r="BC1075">
            <v>0.01</v>
          </cell>
          <cell r="BD1075">
            <v>-0.01</v>
          </cell>
          <cell r="BE1075">
            <v>0.02</v>
          </cell>
          <cell r="BF1075">
            <v>0.01</v>
          </cell>
          <cell r="BG1075">
            <v>0.01</v>
          </cell>
          <cell r="BH1075">
            <v>0</v>
          </cell>
          <cell r="BI1075">
            <v>0</v>
          </cell>
          <cell r="BJ1075">
            <v>0</v>
          </cell>
          <cell r="BK1075">
            <v>0.03</v>
          </cell>
          <cell r="BL1075">
            <v>0.01</v>
          </cell>
          <cell r="BM1075">
            <v>0.01</v>
          </cell>
          <cell r="BN1075">
            <v>0.03</v>
          </cell>
          <cell r="BO1075">
            <v>0.03</v>
          </cell>
          <cell r="BP1075">
            <v>0.01</v>
          </cell>
          <cell r="BQ1075">
            <v>-0.01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0.01</v>
          </cell>
          <cell r="I1076">
            <v>0</v>
          </cell>
          <cell r="J1076">
            <v>0</v>
          </cell>
          <cell r="K1076">
            <v>0.03</v>
          </cell>
          <cell r="L1076">
            <v>0.01</v>
          </cell>
          <cell r="M1076">
            <v>0.03</v>
          </cell>
          <cell r="N1076">
            <v>0.01</v>
          </cell>
          <cell r="O1076">
            <v>0</v>
          </cell>
          <cell r="P1076">
            <v>0</v>
          </cell>
          <cell r="Q1076">
            <v>0</v>
          </cell>
          <cell r="R1076">
            <v>0.01</v>
          </cell>
          <cell r="S1076">
            <v>0</v>
          </cell>
          <cell r="T1076">
            <v>0.01</v>
          </cell>
          <cell r="U1076">
            <v>0</v>
          </cell>
          <cell r="V1076">
            <v>0</v>
          </cell>
          <cell r="W1076">
            <v>0</v>
          </cell>
          <cell r="X1076">
            <v>0.03</v>
          </cell>
          <cell r="Y1076">
            <v>0.02</v>
          </cell>
          <cell r="Z1076">
            <v>0.02</v>
          </cell>
          <cell r="AA1076">
            <v>0.01</v>
          </cell>
          <cell r="AB1076">
            <v>0</v>
          </cell>
          <cell r="AC1076">
            <v>0.01</v>
          </cell>
          <cell r="AD1076">
            <v>0.01</v>
          </cell>
          <cell r="AE1076">
            <v>0.01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0.02</v>
          </cell>
          <cell r="AL1076">
            <v>0.01</v>
          </cell>
          <cell r="AM1076">
            <v>0.03</v>
          </cell>
          <cell r="AN1076">
            <v>0.01</v>
          </cell>
          <cell r="AO1076">
            <v>0</v>
          </cell>
          <cell r="AP1076">
            <v>0</v>
          </cell>
          <cell r="AQ1076">
            <v>0.01</v>
          </cell>
          <cell r="AR1076">
            <v>0.01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0.02</v>
          </cell>
          <cell r="AY1076">
            <v>0.02</v>
          </cell>
          <cell r="AZ1076">
            <v>0.03</v>
          </cell>
          <cell r="BA1076">
            <v>0.01</v>
          </cell>
          <cell r="BB1076">
            <v>0</v>
          </cell>
          <cell r="BC1076">
            <v>0</v>
          </cell>
          <cell r="BD1076">
            <v>-0.01</v>
          </cell>
          <cell r="BE1076">
            <v>0.01</v>
          </cell>
          <cell r="BF1076">
            <v>0.01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0.02</v>
          </cell>
          <cell r="BL1076">
            <v>0.01</v>
          </cell>
          <cell r="BM1076">
            <v>0.03</v>
          </cell>
          <cell r="BN1076">
            <v>0.01</v>
          </cell>
          <cell r="BO1076">
            <v>0.01</v>
          </cell>
          <cell r="BP1076">
            <v>0.01</v>
          </cell>
          <cell r="BQ1076">
            <v>-0.01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0.01</v>
          </cell>
          <cell r="L1077">
            <v>0</v>
          </cell>
          <cell r="M1077">
            <v>0.01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-0.02</v>
          </cell>
          <cell r="R1083">
            <v>-0.02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-0.02</v>
          </cell>
          <cell r="AE1083">
            <v>-0.02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-0.02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0.17</v>
          </cell>
          <cell r="H1108">
            <v>0.57999999999999996</v>
          </cell>
          <cell r="I1108">
            <v>0.12</v>
          </cell>
          <cell r="J1108">
            <v>0.39</v>
          </cell>
          <cell r="K1108">
            <v>0</v>
          </cell>
          <cell r="L1108">
            <v>3.22</v>
          </cell>
          <cell r="M1108">
            <v>0.76</v>
          </cell>
          <cell r="N1108">
            <v>0.22</v>
          </cell>
          <cell r="O1108">
            <v>0.1</v>
          </cell>
          <cell r="P1108">
            <v>0</v>
          </cell>
          <cell r="Q1108">
            <v>0</v>
          </cell>
          <cell r="R1108">
            <v>1.1599999999999999</v>
          </cell>
          <cell r="S1108">
            <v>0</v>
          </cell>
          <cell r="T1108">
            <v>0</v>
          </cell>
          <cell r="U1108">
            <v>1.0900000000000001</v>
          </cell>
          <cell r="V1108">
            <v>-1260.19</v>
          </cell>
          <cell r="W1108">
            <v>7.0000000000000007E-2</v>
          </cell>
          <cell r="X1108">
            <v>0</v>
          </cell>
          <cell r="Y1108">
            <v>4.05</v>
          </cell>
          <cell r="Z1108">
            <v>0.89</v>
          </cell>
          <cell r="AA1108">
            <v>0.41</v>
          </cell>
          <cell r="AB1108">
            <v>0.43</v>
          </cell>
          <cell r="AC1108">
            <v>-0.01</v>
          </cell>
          <cell r="AD1108">
            <v>0</v>
          </cell>
          <cell r="AE1108">
            <v>2.77</v>
          </cell>
          <cell r="AF1108">
            <v>0</v>
          </cell>
          <cell r="AG1108">
            <v>0.86</v>
          </cell>
          <cell r="AH1108">
            <v>0.52</v>
          </cell>
          <cell r="AI1108">
            <v>0</v>
          </cell>
          <cell r="AJ1108">
            <v>2.02</v>
          </cell>
          <cell r="AK1108">
            <v>4.42</v>
          </cell>
          <cell r="AL1108">
            <v>5.03</v>
          </cell>
          <cell r="AM1108">
            <v>0.6</v>
          </cell>
          <cell r="AN1108">
            <v>0.17</v>
          </cell>
          <cell r="AO1108">
            <v>0.48</v>
          </cell>
          <cell r="AP1108">
            <v>0</v>
          </cell>
          <cell r="AQ1108">
            <v>0</v>
          </cell>
          <cell r="AR1108">
            <v>2.4</v>
          </cell>
          <cell r="AS1108">
            <v>0</v>
          </cell>
          <cell r="AT1108">
            <v>0</v>
          </cell>
          <cell r="AU1108">
            <v>0.46</v>
          </cell>
          <cell r="AV1108">
            <v>12.21</v>
          </cell>
          <cell r="AW1108">
            <v>0.25</v>
          </cell>
          <cell r="AX1108">
            <v>3.02</v>
          </cell>
          <cell r="AY1108">
            <v>2.15</v>
          </cell>
          <cell r="AZ1108">
            <v>0.53</v>
          </cell>
          <cell r="BA1108">
            <v>0.46</v>
          </cell>
          <cell r="BB1108">
            <v>0.28999999999999998</v>
          </cell>
          <cell r="BC1108">
            <v>0</v>
          </cell>
          <cell r="BD1108">
            <v>5.65</v>
          </cell>
          <cell r="BE1108">
            <v>2.09</v>
          </cell>
          <cell r="BF1108">
            <v>0</v>
          </cell>
          <cell r="BG1108">
            <v>0.01</v>
          </cell>
          <cell r="BH1108">
            <v>0.25</v>
          </cell>
          <cell r="BI1108">
            <v>2.2999999999999998</v>
          </cell>
          <cell r="BJ1108">
            <v>0.1</v>
          </cell>
          <cell r="BK1108">
            <v>3.7</v>
          </cell>
          <cell r="BL1108">
            <v>4.0999999999999996</v>
          </cell>
          <cell r="BM1108">
            <v>1.44</v>
          </cell>
          <cell r="BN1108">
            <v>0.39</v>
          </cell>
          <cell r="BO1108">
            <v>0.12</v>
          </cell>
          <cell r="BP1108">
            <v>0.09</v>
          </cell>
          <cell r="BQ1108">
            <v>0.47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-0.03</v>
          </cell>
          <cell r="I1109">
            <v>0</v>
          </cell>
          <cell r="J1109">
            <v>0.01</v>
          </cell>
          <cell r="K1109">
            <v>0</v>
          </cell>
          <cell r="L1109">
            <v>2.35</v>
          </cell>
          <cell r="M1109">
            <v>-0.3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1.2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2.64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0.23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0.74</v>
          </cell>
          <cell r="AM1109">
            <v>0.43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1.1200000000000001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2.21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2.37</v>
          </cell>
          <cell r="BE1109">
            <v>0.5</v>
          </cell>
          <cell r="BF1109">
            <v>0</v>
          </cell>
          <cell r="BG1109">
            <v>0</v>
          </cell>
          <cell r="BH1109">
            <v>0.17</v>
          </cell>
          <cell r="BI1109">
            <v>0</v>
          </cell>
          <cell r="BJ1109">
            <v>0.55000000000000004</v>
          </cell>
          <cell r="BK1109">
            <v>-0.56999999999999995</v>
          </cell>
          <cell r="BL1109">
            <v>1.58</v>
          </cell>
          <cell r="BM1109">
            <v>-0.03</v>
          </cell>
          <cell r="BN1109">
            <v>0</v>
          </cell>
          <cell r="BO1109">
            <v>0</v>
          </cell>
          <cell r="BP1109">
            <v>0</v>
          </cell>
          <cell r="BQ1109">
            <v>1.28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-0.01</v>
          </cell>
          <cell r="K1110">
            <v>0</v>
          </cell>
          <cell r="L1110">
            <v>-0.11</v>
          </cell>
          <cell r="M1110">
            <v>1.24</v>
          </cell>
          <cell r="N1110">
            <v>0</v>
          </cell>
          <cell r="O1110">
            <v>0</v>
          </cell>
          <cell r="P1110">
            <v>0</v>
          </cell>
          <cell r="Q1110">
            <v>-0.01</v>
          </cell>
          <cell r="R1110">
            <v>1.71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0.56999999999999995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0.11</v>
          </cell>
          <cell r="AE1110">
            <v>2.27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-0.33</v>
          </cell>
          <cell r="AM1110">
            <v>-0.05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0.03</v>
          </cell>
          <cell r="AS1110">
            <v>0.28999999999999998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-2.0299999999999998</v>
          </cell>
          <cell r="AZ1110">
            <v>-0.01</v>
          </cell>
          <cell r="BA1110">
            <v>0</v>
          </cell>
          <cell r="BB1110">
            <v>0</v>
          </cell>
          <cell r="BC1110">
            <v>0</v>
          </cell>
          <cell r="BD1110">
            <v>2.88</v>
          </cell>
          <cell r="BE1110">
            <v>-0.19</v>
          </cell>
          <cell r="BF1110">
            <v>0</v>
          </cell>
          <cell r="BG1110">
            <v>0</v>
          </cell>
          <cell r="BH1110">
            <v>0</v>
          </cell>
          <cell r="BI1110">
            <v>0.03</v>
          </cell>
          <cell r="BJ1110">
            <v>0</v>
          </cell>
          <cell r="BK1110">
            <v>0</v>
          </cell>
          <cell r="BL1110">
            <v>-1.51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2.19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3">
          <cell r="R1113">
            <v>2033</v>
          </cell>
          <cell r="AE1113">
            <v>2034</v>
          </cell>
          <cell r="AR1113">
            <v>2035</v>
          </cell>
          <cell r="BE1113">
            <v>2036</v>
          </cell>
          <cell r="BR1113">
            <v>2037</v>
          </cell>
          <cell r="CE1113">
            <v>2038</v>
          </cell>
          <cell r="CR1113">
            <v>2039</v>
          </cell>
          <cell r="DE1113">
            <v>2040</v>
          </cell>
          <cell r="DR1113">
            <v>2041</v>
          </cell>
        </row>
        <row r="1115"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-44.1</v>
          </cell>
          <cell r="H1120">
            <v>-71.31</v>
          </cell>
          <cell r="I1120">
            <v>-46.65</v>
          </cell>
          <cell r="J1120">
            <v>-31.5</v>
          </cell>
          <cell r="K1120">
            <v>-147.16999999999999</v>
          </cell>
          <cell r="L1120">
            <v>-31.98</v>
          </cell>
          <cell r="M1120">
            <v>0</v>
          </cell>
          <cell r="N1120">
            <v>-170.41</v>
          </cell>
          <cell r="O1120">
            <v>-111.34</v>
          </cell>
          <cell r="P1120">
            <v>0</v>
          </cell>
          <cell r="Q1120">
            <v>0</v>
          </cell>
          <cell r="R1120">
            <v>-2624.19</v>
          </cell>
          <cell r="S1120">
            <v>-204.68</v>
          </cell>
          <cell r="T1120">
            <v>-335.67</v>
          </cell>
          <cell r="U1120">
            <v>-435.08</v>
          </cell>
          <cell r="V1120">
            <v>-121.09</v>
          </cell>
          <cell r="W1120">
            <v>-75.41</v>
          </cell>
          <cell r="X1120">
            <v>-297.33</v>
          </cell>
          <cell r="Y1120">
            <v>-32.159999999999997</v>
          </cell>
          <cell r="Z1120">
            <v>-181.65</v>
          </cell>
          <cell r="AA1120">
            <v>-387.82</v>
          </cell>
          <cell r="AB1120">
            <v>-272.11</v>
          </cell>
          <cell r="AC1120">
            <v>-281.18</v>
          </cell>
          <cell r="AD1120">
            <v>0</v>
          </cell>
          <cell r="AE1120">
            <v>-2481.5500000000002</v>
          </cell>
          <cell r="AF1120">
            <v>-167.06</v>
          </cell>
          <cell r="AG1120">
            <v>-375.82</v>
          </cell>
          <cell r="AH1120">
            <v>-466.88</v>
          </cell>
          <cell r="AI1120">
            <v>-127.5</v>
          </cell>
          <cell r="AJ1120">
            <v>-45.15</v>
          </cell>
          <cell r="AK1120">
            <v>-282.32</v>
          </cell>
          <cell r="AL1120">
            <v>3.08</v>
          </cell>
          <cell r="AM1120">
            <v>-179.43</v>
          </cell>
          <cell r="AN1120">
            <v>-495.31</v>
          </cell>
          <cell r="AO1120">
            <v>-157.4</v>
          </cell>
          <cell r="AP1120">
            <v>-166.68</v>
          </cell>
          <cell r="AQ1120">
            <v>-21.06</v>
          </cell>
          <cell r="AR1120">
            <v>-2749.82</v>
          </cell>
          <cell r="AS1120">
            <v>-315.57</v>
          </cell>
          <cell r="AT1120">
            <v>-324.76</v>
          </cell>
          <cell r="AU1120">
            <v>-117.68</v>
          </cell>
          <cell r="AV1120">
            <v>-436.47</v>
          </cell>
          <cell r="AW1120">
            <v>-58.84</v>
          </cell>
          <cell r="AX1120">
            <v>-446.59</v>
          </cell>
          <cell r="AY1120">
            <v>-32.67</v>
          </cell>
          <cell r="AZ1120">
            <v>-200.32</v>
          </cell>
          <cell r="BA1120">
            <v>-246.16</v>
          </cell>
          <cell r="BB1120">
            <v>-466.97</v>
          </cell>
          <cell r="BC1120">
            <v>-121.88</v>
          </cell>
          <cell r="BD1120">
            <v>18.09</v>
          </cell>
          <cell r="BE1120">
            <v>-2529.17</v>
          </cell>
          <cell r="BF1120">
            <v>-38.299999999999997</v>
          </cell>
          <cell r="BG1120">
            <v>-352.3</v>
          </cell>
          <cell r="BH1120">
            <v>-362</v>
          </cell>
          <cell r="BI1120">
            <v>-106.64</v>
          </cell>
          <cell r="BJ1120">
            <v>-218.11</v>
          </cell>
          <cell r="BK1120">
            <v>-504.92</v>
          </cell>
          <cell r="BL1120">
            <v>-128.29</v>
          </cell>
          <cell r="BM1120">
            <v>-131.34</v>
          </cell>
          <cell r="BN1120">
            <v>-90.97</v>
          </cell>
          <cell r="BO1120">
            <v>-478.54</v>
          </cell>
          <cell r="BP1120">
            <v>-133.69999999999999</v>
          </cell>
          <cell r="BQ1120">
            <v>15.94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-60.7</v>
          </cell>
          <cell r="I1121">
            <v>0</v>
          </cell>
          <cell r="J1121">
            <v>0</v>
          </cell>
          <cell r="K1121">
            <v>-52.7</v>
          </cell>
          <cell r="L1121">
            <v>-30.24</v>
          </cell>
          <cell r="M1121">
            <v>0</v>
          </cell>
          <cell r="N1121">
            <v>-66.739999999999995</v>
          </cell>
          <cell r="O1121">
            <v>-54.11</v>
          </cell>
          <cell r="P1121">
            <v>0</v>
          </cell>
          <cell r="Q1121">
            <v>0</v>
          </cell>
          <cell r="R1121">
            <v>-1346.03</v>
          </cell>
          <cell r="S1121">
            <v>-20.94</v>
          </cell>
          <cell r="T1121">
            <v>-129.76</v>
          </cell>
          <cell r="U1121">
            <v>-117.2</v>
          </cell>
          <cell r="V1121">
            <v>-29.61</v>
          </cell>
          <cell r="W1121">
            <v>-141.51</v>
          </cell>
          <cell r="X1121">
            <v>-206.92</v>
          </cell>
          <cell r="Y1121">
            <v>-0.68</v>
          </cell>
          <cell r="Z1121">
            <v>-78.72</v>
          </cell>
          <cell r="AA1121">
            <v>-316.52</v>
          </cell>
          <cell r="AB1121">
            <v>-161.05000000000001</v>
          </cell>
          <cell r="AC1121">
            <v>-143.12</v>
          </cell>
          <cell r="AD1121">
            <v>0</v>
          </cell>
          <cell r="AE1121">
            <v>-1165.8900000000001</v>
          </cell>
          <cell r="AF1121">
            <v>-45.94</v>
          </cell>
          <cell r="AG1121">
            <v>-240.67</v>
          </cell>
          <cell r="AH1121">
            <v>-145.16999999999999</v>
          </cell>
          <cell r="AI1121">
            <v>-52.7</v>
          </cell>
          <cell r="AJ1121">
            <v>-170.5</v>
          </cell>
          <cell r="AK1121">
            <v>-122.56</v>
          </cell>
          <cell r="AL1121">
            <v>11.43</v>
          </cell>
          <cell r="AM1121">
            <v>-26.35</v>
          </cell>
          <cell r="AN1121">
            <v>-104.03</v>
          </cell>
          <cell r="AO1121">
            <v>-264.13</v>
          </cell>
          <cell r="AP1121">
            <v>-5.26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-2164.37</v>
          </cell>
          <cell r="G1124">
            <v>-3164</v>
          </cell>
          <cell r="H1124">
            <v>-1809.57</v>
          </cell>
          <cell r="I1124">
            <v>-1806.75</v>
          </cell>
          <cell r="J1124">
            <v>-4093.68</v>
          </cell>
          <cell r="K1124">
            <v>-4910.55</v>
          </cell>
          <cell r="L1124">
            <v>-581.27</v>
          </cell>
          <cell r="M1124">
            <v>-1338.43</v>
          </cell>
          <cell r="N1124">
            <v>-3740.83</v>
          </cell>
          <cell r="O1124">
            <v>-3564.11</v>
          </cell>
          <cell r="P1124">
            <v>-1838.22</v>
          </cell>
          <cell r="Q1124">
            <v>-883.97</v>
          </cell>
          <cell r="R1124">
            <v>-37468.33</v>
          </cell>
          <cell r="S1124">
            <v>-2525.66</v>
          </cell>
          <cell r="T1124">
            <v>-2677.04</v>
          </cell>
          <cell r="U1124">
            <v>-1402.08</v>
          </cell>
          <cell r="V1124">
            <v>-869.97</v>
          </cell>
          <cell r="W1124">
            <v>-2140.59</v>
          </cell>
          <cell r="X1124">
            <v>-6995.11</v>
          </cell>
          <cell r="Y1124">
            <v>-430.48</v>
          </cell>
          <cell r="Z1124">
            <v>-4021.79</v>
          </cell>
          <cell r="AA1124">
            <v>-6848.27</v>
          </cell>
          <cell r="AB1124">
            <v>-4092.1</v>
          </cell>
          <cell r="AC1124">
            <v>-2691.18</v>
          </cell>
          <cell r="AD1124">
            <v>-2774.04</v>
          </cell>
          <cell r="AE1124">
            <v>-34073.31</v>
          </cell>
          <cell r="AF1124">
            <v>-2053.09</v>
          </cell>
          <cell r="AG1124">
            <v>-2841.45</v>
          </cell>
          <cell r="AH1124">
            <v>-1865.33</v>
          </cell>
          <cell r="AI1124">
            <v>-851.57</v>
          </cell>
          <cell r="AJ1124">
            <v>-1582.82</v>
          </cell>
          <cell r="AK1124">
            <v>-7359.02</v>
          </cell>
          <cell r="AL1124">
            <v>-209.61</v>
          </cell>
          <cell r="AM1124">
            <v>-3622.82</v>
          </cell>
          <cell r="AN1124">
            <v>-6657.65</v>
          </cell>
          <cell r="AO1124">
            <v>-2953.53</v>
          </cell>
          <cell r="AP1124">
            <v>-1966.94</v>
          </cell>
          <cell r="AQ1124">
            <v>-2109.48</v>
          </cell>
          <cell r="AR1124">
            <v>-31881.55</v>
          </cell>
          <cell r="AS1124">
            <v>-2487.85</v>
          </cell>
          <cell r="AT1124">
            <v>-2484.08</v>
          </cell>
          <cell r="AU1124">
            <v>-2031</v>
          </cell>
          <cell r="AV1124">
            <v>-1073.43</v>
          </cell>
          <cell r="AW1124">
            <v>-1991.63</v>
          </cell>
          <cell r="AX1124">
            <v>-6793.01</v>
          </cell>
          <cell r="AY1124">
            <v>258.68</v>
          </cell>
          <cell r="AZ1124">
            <v>-4127.51</v>
          </cell>
          <cell r="BA1124">
            <v>-6043.83</v>
          </cell>
          <cell r="BB1124">
            <v>-3164.57</v>
          </cell>
          <cell r="BC1124">
            <v>-2523.58</v>
          </cell>
          <cell r="BD1124">
            <v>580.26</v>
          </cell>
          <cell r="BE1124">
            <v>-26730.26</v>
          </cell>
          <cell r="BF1124">
            <v>-2839.74</v>
          </cell>
          <cell r="BG1124">
            <v>-2984.62</v>
          </cell>
          <cell r="BH1124">
            <v>-1347.73</v>
          </cell>
          <cell r="BI1124">
            <v>-641.88</v>
          </cell>
          <cell r="BJ1124">
            <v>-1803.78</v>
          </cell>
          <cell r="BK1124">
            <v>-5605.75</v>
          </cell>
          <cell r="BL1124">
            <v>349.37</v>
          </cell>
          <cell r="BM1124">
            <v>-3327.56</v>
          </cell>
          <cell r="BN1124">
            <v>-4565.28</v>
          </cell>
          <cell r="BO1124">
            <v>-2616.98</v>
          </cell>
          <cell r="BP1124">
            <v>-2416.2800000000002</v>
          </cell>
          <cell r="BQ1124">
            <v>1069.98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-1646.77</v>
          </cell>
          <cell r="G1125">
            <v>-1697.53</v>
          </cell>
          <cell r="H1125">
            <v>-2345.4299999999998</v>
          </cell>
          <cell r="I1125">
            <v>-1611.01</v>
          </cell>
          <cell r="J1125">
            <v>-4015.18</v>
          </cell>
          <cell r="K1125">
            <v>-4765.3500000000004</v>
          </cell>
          <cell r="L1125">
            <v>-961.06</v>
          </cell>
          <cell r="M1125">
            <v>-877.58</v>
          </cell>
          <cell r="N1125">
            <v>-1811.87</v>
          </cell>
          <cell r="O1125">
            <v>-1524.74</v>
          </cell>
          <cell r="P1125">
            <v>-1708.65</v>
          </cell>
          <cell r="Q1125">
            <v>-852.13</v>
          </cell>
          <cell r="R1125">
            <v>-21220.99</v>
          </cell>
          <cell r="S1125">
            <v>-1612.82</v>
          </cell>
          <cell r="T1125">
            <v>-1527.66</v>
          </cell>
          <cell r="U1125">
            <v>-1570.69</v>
          </cell>
          <cell r="V1125">
            <v>-912.34</v>
          </cell>
          <cell r="W1125">
            <v>-2313.9699999999998</v>
          </cell>
          <cell r="X1125">
            <v>-4444.08</v>
          </cell>
          <cell r="Y1125">
            <v>1773.59</v>
          </cell>
          <cell r="Z1125">
            <v>-2266.19</v>
          </cell>
          <cell r="AA1125">
            <v>-3236.39</v>
          </cell>
          <cell r="AB1125">
            <v>-2535.4499999999998</v>
          </cell>
          <cell r="AC1125">
            <v>-1828.11</v>
          </cell>
          <cell r="AD1125">
            <v>-746.88</v>
          </cell>
          <cell r="AE1125">
            <v>-22530.27</v>
          </cell>
          <cell r="AF1125">
            <v>-2383.4899999999998</v>
          </cell>
          <cell r="AG1125">
            <v>-1570.39</v>
          </cell>
          <cell r="AH1125">
            <v>-1704.6</v>
          </cell>
          <cell r="AI1125">
            <v>-1028.03</v>
          </cell>
          <cell r="AJ1125">
            <v>-1946.65</v>
          </cell>
          <cell r="AK1125">
            <v>-4582.76</v>
          </cell>
          <cell r="AL1125">
            <v>1556.49</v>
          </cell>
          <cell r="AM1125">
            <v>-2258.59</v>
          </cell>
          <cell r="AN1125">
            <v>-3327.03</v>
          </cell>
          <cell r="AO1125">
            <v>-2060.8000000000002</v>
          </cell>
          <cell r="AP1125">
            <v>-2172.7199999999998</v>
          </cell>
          <cell r="AQ1125">
            <v>-1051.69</v>
          </cell>
          <cell r="AR1125">
            <v>-21295.48</v>
          </cell>
          <cell r="AS1125">
            <v>-1793.41</v>
          </cell>
          <cell r="AT1125">
            <v>-1443.54</v>
          </cell>
          <cell r="AU1125">
            <v>-1746.06</v>
          </cell>
          <cell r="AV1125">
            <v>-1544.92</v>
          </cell>
          <cell r="AW1125">
            <v>-2533.34</v>
          </cell>
          <cell r="AX1125">
            <v>-4497.75</v>
          </cell>
          <cell r="AY1125">
            <v>831.97</v>
          </cell>
          <cell r="AZ1125">
            <v>-1995.98</v>
          </cell>
          <cell r="BA1125">
            <v>-2958.45</v>
          </cell>
          <cell r="BB1125">
            <v>-2037.45</v>
          </cell>
          <cell r="BC1125">
            <v>-2077</v>
          </cell>
          <cell r="BD1125">
            <v>500.45</v>
          </cell>
          <cell r="BE1125">
            <v>-20282.61</v>
          </cell>
          <cell r="BF1125">
            <v>-1404.82</v>
          </cell>
          <cell r="BG1125">
            <v>-2442.81</v>
          </cell>
          <cell r="BH1125">
            <v>-1784.14</v>
          </cell>
          <cell r="BI1125">
            <v>-1487.39</v>
          </cell>
          <cell r="BJ1125">
            <v>-2855.88</v>
          </cell>
          <cell r="BK1125">
            <v>-4016.32</v>
          </cell>
          <cell r="BL1125">
            <v>1082.95</v>
          </cell>
          <cell r="BM1125">
            <v>-2093.41</v>
          </cell>
          <cell r="BN1125">
            <v>-2303.91</v>
          </cell>
          <cell r="BO1125">
            <v>-2427.7399999999998</v>
          </cell>
          <cell r="BP1125">
            <v>-1413.32</v>
          </cell>
          <cell r="BQ1125">
            <v>864.18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6">
          <cell r="F1126">
            <v>-1317.08</v>
          </cell>
          <cell r="G1126">
            <v>-940.44</v>
          </cell>
          <cell r="H1126">
            <v>-903.46</v>
          </cell>
          <cell r="I1126">
            <v>-846.87</v>
          </cell>
          <cell r="J1126">
            <v>-1122.3399999999999</v>
          </cell>
          <cell r="K1126">
            <v>-3939.58</v>
          </cell>
          <cell r="L1126">
            <v>-1396.64</v>
          </cell>
          <cell r="M1126">
            <v>-2920.17</v>
          </cell>
          <cell r="N1126">
            <v>-3018.13</v>
          </cell>
          <cell r="O1126">
            <v>-2105.62</v>
          </cell>
          <cell r="P1126">
            <v>-475.5</v>
          </cell>
          <cell r="Q1126">
            <v>-1221.1400000000001</v>
          </cell>
          <cell r="R1126">
            <v>-11559.21</v>
          </cell>
          <cell r="S1126">
            <v>-430.56</v>
          </cell>
          <cell r="T1126">
            <v>-170.34</v>
          </cell>
          <cell r="U1126">
            <v>-187.5</v>
          </cell>
          <cell r="V1126">
            <v>-153.1</v>
          </cell>
          <cell r="W1126">
            <v>-371.37</v>
          </cell>
          <cell r="X1126">
            <v>-1819.26</v>
          </cell>
          <cell r="Y1126">
            <v>-3653.05</v>
          </cell>
          <cell r="Z1126">
            <v>-2579.2600000000002</v>
          </cell>
          <cell r="AA1126">
            <v>-492.5</v>
          </cell>
          <cell r="AB1126">
            <v>-566.1</v>
          </cell>
          <cell r="AC1126">
            <v>-596.16999999999996</v>
          </cell>
          <cell r="AD1126">
            <v>-540.01</v>
          </cell>
          <cell r="AE1126">
            <v>-10290.66</v>
          </cell>
          <cell r="AF1126">
            <v>-490.46</v>
          </cell>
          <cell r="AG1126">
            <v>-430.78</v>
          </cell>
          <cell r="AH1126">
            <v>-353.14</v>
          </cell>
          <cell r="AI1126">
            <v>-304.91000000000003</v>
          </cell>
          <cell r="AJ1126">
            <v>-232.94</v>
          </cell>
          <cell r="AK1126">
            <v>-1223.51</v>
          </cell>
          <cell r="AL1126">
            <v>-3350.23</v>
          </cell>
          <cell r="AM1126">
            <v>-1752.68</v>
          </cell>
          <cell r="AN1126">
            <v>-461.52</v>
          </cell>
          <cell r="AO1126">
            <v>-442.17</v>
          </cell>
          <cell r="AP1126">
            <v>-727.64</v>
          </cell>
          <cell r="AQ1126">
            <v>-520.66</v>
          </cell>
          <cell r="AR1126">
            <v>-7452.76</v>
          </cell>
          <cell r="AS1126">
            <v>-542.54999999999995</v>
          </cell>
          <cell r="AT1126">
            <v>-298.94</v>
          </cell>
          <cell r="AU1126">
            <v>-324.88</v>
          </cell>
          <cell r="AV1126">
            <v>-221.17</v>
          </cell>
          <cell r="AW1126">
            <v>-138.41</v>
          </cell>
          <cell r="AX1126">
            <v>-1063.75</v>
          </cell>
          <cell r="AY1126">
            <v>-2701.44</v>
          </cell>
          <cell r="AZ1126">
            <v>-1125.72</v>
          </cell>
          <cell r="BA1126">
            <v>-741.46</v>
          </cell>
          <cell r="BB1126">
            <v>-588.84</v>
          </cell>
          <cell r="BC1126">
            <v>-260.39999999999998</v>
          </cell>
          <cell r="BD1126">
            <v>554.79999999999995</v>
          </cell>
          <cell r="BE1126">
            <v>-8130.59</v>
          </cell>
          <cell r="BF1126">
            <v>-857.47</v>
          </cell>
          <cell r="BG1126">
            <v>-159.26</v>
          </cell>
          <cell r="BH1126">
            <v>-267.38</v>
          </cell>
          <cell r="BI1126">
            <v>-111.67</v>
          </cell>
          <cell r="BJ1126">
            <v>-324.83</v>
          </cell>
          <cell r="BK1126">
            <v>-1026.98</v>
          </cell>
          <cell r="BL1126">
            <v>-3179.52</v>
          </cell>
          <cell r="BM1126">
            <v>-1597.65</v>
          </cell>
          <cell r="BN1126">
            <v>-632.82000000000005</v>
          </cell>
          <cell r="BO1126">
            <v>-498.08</v>
          </cell>
          <cell r="BP1126">
            <v>-372.81</v>
          </cell>
          <cell r="BQ1126">
            <v>897.88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</row>
        <row r="1128">
          <cell r="F1128">
            <v>0</v>
          </cell>
          <cell r="G1128">
            <v>-42.19</v>
          </cell>
          <cell r="H1128">
            <v>-136.02000000000001</v>
          </cell>
          <cell r="I1128">
            <v>-63.36</v>
          </cell>
          <cell r="J1128">
            <v>-354.41</v>
          </cell>
          <cell r="K1128">
            <v>-124.07</v>
          </cell>
          <cell r="L1128">
            <v>0</v>
          </cell>
          <cell r="M1128">
            <v>0</v>
          </cell>
          <cell r="N1128">
            <v>-66.2</v>
          </cell>
          <cell r="O1128">
            <v>-29.42</v>
          </cell>
          <cell r="P1128">
            <v>0</v>
          </cell>
          <cell r="Q1128">
            <v>0</v>
          </cell>
          <cell r="R1128">
            <v>-2740.97</v>
          </cell>
          <cell r="S1128">
            <v>-221.5</v>
          </cell>
          <cell r="T1128">
            <v>-222.9</v>
          </cell>
          <cell r="U1128">
            <v>-576.53</v>
          </cell>
          <cell r="V1128">
            <v>-198.35</v>
          </cell>
          <cell r="W1128">
            <v>-714.93</v>
          </cell>
          <cell r="X1128">
            <v>-197.48</v>
          </cell>
          <cell r="Y1128">
            <v>0</v>
          </cell>
          <cell r="Z1128">
            <v>-13.82</v>
          </cell>
          <cell r="AA1128">
            <v>-265.95</v>
          </cell>
          <cell r="AB1128">
            <v>-79.95</v>
          </cell>
          <cell r="AC1128">
            <v>-207.49</v>
          </cell>
          <cell r="AD1128">
            <v>-42.09</v>
          </cell>
          <cell r="AE1128">
            <v>-2543.71</v>
          </cell>
          <cell r="AF1128">
            <v>-304.55</v>
          </cell>
          <cell r="AG1128">
            <v>-342.57</v>
          </cell>
          <cell r="AH1128">
            <v>-178.77</v>
          </cell>
          <cell r="AI1128">
            <v>-128.16</v>
          </cell>
          <cell r="AJ1128">
            <v>-354.24</v>
          </cell>
          <cell r="AK1128">
            <v>-215.74</v>
          </cell>
          <cell r="AL1128">
            <v>0</v>
          </cell>
          <cell r="AM1128">
            <v>-143.66999999999999</v>
          </cell>
          <cell r="AN1128">
            <v>-414.32</v>
          </cell>
          <cell r="AO1128">
            <v>-206.68</v>
          </cell>
          <cell r="AP1128">
            <v>-220.63</v>
          </cell>
          <cell r="AQ1128">
            <v>-34.39</v>
          </cell>
          <cell r="AR1128">
            <v>-3036.68</v>
          </cell>
          <cell r="AS1128">
            <v>-411.02</v>
          </cell>
          <cell r="AT1128">
            <v>-352.4</v>
          </cell>
          <cell r="AU1128">
            <v>-196.1</v>
          </cell>
          <cell r="AV1128">
            <v>-327.27</v>
          </cell>
          <cell r="AW1128">
            <v>-617.45000000000005</v>
          </cell>
          <cell r="AX1128">
            <v>-358.62</v>
          </cell>
          <cell r="AY1128">
            <v>-11.89</v>
          </cell>
          <cell r="AZ1128">
            <v>-37.54</v>
          </cell>
          <cell r="BA1128">
            <v>-304.72000000000003</v>
          </cell>
          <cell r="BB1128">
            <v>-271.20999999999998</v>
          </cell>
          <cell r="BC1128">
            <v>-160.47999999999999</v>
          </cell>
          <cell r="BD1128">
            <v>12.03</v>
          </cell>
          <cell r="BE1128">
            <v>-2539.3200000000002</v>
          </cell>
          <cell r="BF1128">
            <v>-40.36</v>
          </cell>
          <cell r="BG1128">
            <v>-185.26</v>
          </cell>
          <cell r="BH1128">
            <v>-93.93</v>
          </cell>
          <cell r="BI1128">
            <v>-231.58</v>
          </cell>
          <cell r="BJ1128">
            <v>-991.53</v>
          </cell>
          <cell r="BK1128">
            <v>-318.62</v>
          </cell>
          <cell r="BL1128">
            <v>-18.66</v>
          </cell>
          <cell r="BM1128">
            <v>-106.11</v>
          </cell>
          <cell r="BN1128">
            <v>-188.68</v>
          </cell>
          <cell r="BO1128">
            <v>-374.27</v>
          </cell>
          <cell r="BP1128">
            <v>-28.32</v>
          </cell>
          <cell r="BQ1128">
            <v>38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</row>
        <row r="1130">
          <cell r="F1130">
            <v>-46.64</v>
          </cell>
          <cell r="G1130">
            <v>-164.62</v>
          </cell>
          <cell r="H1130">
            <v>-0.2</v>
          </cell>
          <cell r="I1130">
            <v>0</v>
          </cell>
          <cell r="J1130">
            <v>0</v>
          </cell>
          <cell r="K1130">
            <v>-235.3</v>
          </cell>
          <cell r="L1130">
            <v>-90.42</v>
          </cell>
          <cell r="M1130">
            <v>-211.69</v>
          </cell>
          <cell r="N1130">
            <v>-420.07</v>
          </cell>
          <cell r="O1130">
            <v>-244.63</v>
          </cell>
          <cell r="P1130">
            <v>-2306.08</v>
          </cell>
          <cell r="Q1130">
            <v>0</v>
          </cell>
          <cell r="R1130">
            <v>-1264.83</v>
          </cell>
          <cell r="S1130">
            <v>0</v>
          </cell>
          <cell r="T1130">
            <v>-23.48</v>
          </cell>
          <cell r="U1130">
            <v>-0.19</v>
          </cell>
          <cell r="V1130">
            <v>0</v>
          </cell>
          <cell r="W1130">
            <v>0</v>
          </cell>
          <cell r="X1130">
            <v>-179.41</v>
          </cell>
          <cell r="Y1130">
            <v>-342.52</v>
          </cell>
          <cell r="Z1130">
            <v>-254.81</v>
          </cell>
          <cell r="AA1130">
            <v>-201.77</v>
          </cell>
          <cell r="AB1130">
            <v>-258.45</v>
          </cell>
          <cell r="AC1130">
            <v>-4.21</v>
          </cell>
          <cell r="AD1130">
            <v>0</v>
          </cell>
          <cell r="AE1130">
            <v>-1368.27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-299.3</v>
          </cell>
          <cell r="AL1130">
            <v>-298.61</v>
          </cell>
          <cell r="AM1130">
            <v>-175.07</v>
          </cell>
          <cell r="AN1130">
            <v>-248.84</v>
          </cell>
          <cell r="AO1130">
            <v>-332.15</v>
          </cell>
          <cell r="AP1130">
            <v>-14.3</v>
          </cell>
          <cell r="AQ1130">
            <v>0</v>
          </cell>
          <cell r="AR1130">
            <v>-1551</v>
          </cell>
          <cell r="AS1130">
            <v>0</v>
          </cell>
          <cell r="AT1130">
            <v>0</v>
          </cell>
          <cell r="AU1130">
            <v>0</v>
          </cell>
          <cell r="AV1130">
            <v>-52.69</v>
          </cell>
          <cell r="AW1130">
            <v>0</v>
          </cell>
          <cell r="AX1130">
            <v>-393.31</v>
          </cell>
          <cell r="AY1130">
            <v>-331.22</v>
          </cell>
          <cell r="AZ1130">
            <v>-138.96</v>
          </cell>
          <cell r="BA1130">
            <v>-241.03</v>
          </cell>
          <cell r="BB1130">
            <v>-238.25</v>
          </cell>
          <cell r="BC1130">
            <v>-155.55000000000001</v>
          </cell>
          <cell r="BD1130">
            <v>0</v>
          </cell>
          <cell r="BE1130">
            <v>-1763.05</v>
          </cell>
          <cell r="BF1130">
            <v>0</v>
          </cell>
          <cell r="BG1130">
            <v>-51.9</v>
          </cell>
          <cell r="BH1130">
            <v>0</v>
          </cell>
          <cell r="BI1130">
            <v>0</v>
          </cell>
          <cell r="BJ1130">
            <v>0</v>
          </cell>
          <cell r="BK1130">
            <v>-420.71</v>
          </cell>
          <cell r="BL1130">
            <v>-273.44</v>
          </cell>
          <cell r="BM1130">
            <v>-184.81</v>
          </cell>
          <cell r="BN1130">
            <v>-345.42</v>
          </cell>
          <cell r="BO1130">
            <v>-363.97</v>
          </cell>
          <cell r="BP1130">
            <v>-122.8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-25.29</v>
          </cell>
          <cell r="G1132">
            <v>-6.95</v>
          </cell>
          <cell r="H1132">
            <v>-35.44</v>
          </cell>
          <cell r="I1132">
            <v>-8.52</v>
          </cell>
          <cell r="J1132">
            <v>0</v>
          </cell>
          <cell r="K1132">
            <v>-238.93</v>
          </cell>
          <cell r="L1132">
            <v>-104.66</v>
          </cell>
          <cell r="M1132">
            <v>-415.09</v>
          </cell>
          <cell r="N1132">
            <v>-86.82</v>
          </cell>
          <cell r="O1132">
            <v>-13.06</v>
          </cell>
          <cell r="P1132">
            <v>-19.02</v>
          </cell>
          <cell r="Q1132">
            <v>-10.62</v>
          </cell>
          <cell r="R1132">
            <v>-141.09</v>
          </cell>
          <cell r="S1132">
            <v>-2.77</v>
          </cell>
          <cell r="T1132">
            <v>-3.88</v>
          </cell>
          <cell r="U1132">
            <v>-0.53</v>
          </cell>
          <cell r="V1132">
            <v>-1.0900000000000001</v>
          </cell>
          <cell r="W1132">
            <v>0</v>
          </cell>
          <cell r="X1132">
            <v>-42.71</v>
          </cell>
          <cell r="Y1132">
            <v>-3.78</v>
          </cell>
          <cell r="Z1132">
            <v>-72.33</v>
          </cell>
          <cell r="AA1132">
            <v>-8.11</v>
          </cell>
          <cell r="AB1132">
            <v>-0.05</v>
          </cell>
          <cell r="AC1132">
            <v>-2.56</v>
          </cell>
          <cell r="AD1132">
            <v>-3.29</v>
          </cell>
          <cell r="AE1132">
            <v>-150.80000000000001</v>
          </cell>
          <cell r="AF1132">
            <v>-1.55</v>
          </cell>
          <cell r="AG1132">
            <v>-32.200000000000003</v>
          </cell>
          <cell r="AH1132">
            <v>-0.84</v>
          </cell>
          <cell r="AI1132">
            <v>-2.31</v>
          </cell>
          <cell r="AJ1132">
            <v>-0.3</v>
          </cell>
          <cell r="AK1132">
            <v>-36.549999999999997</v>
          </cell>
          <cell r="AL1132">
            <v>2.71</v>
          </cell>
          <cell r="AM1132">
            <v>-64.91</v>
          </cell>
          <cell r="AN1132">
            <v>-7.85</v>
          </cell>
          <cell r="AO1132">
            <v>-0.06</v>
          </cell>
          <cell r="AP1132">
            <v>-3.19</v>
          </cell>
          <cell r="AQ1132">
            <v>-3.74</v>
          </cell>
          <cell r="AR1132">
            <v>-112.04</v>
          </cell>
          <cell r="AS1132">
            <v>-1.71</v>
          </cell>
          <cell r="AT1132">
            <v>-3.81</v>
          </cell>
          <cell r="AU1132">
            <v>-0.82</v>
          </cell>
          <cell r="AV1132">
            <v>-2.58</v>
          </cell>
          <cell r="AW1132">
            <v>0</v>
          </cell>
          <cell r="AX1132">
            <v>-23.29</v>
          </cell>
          <cell r="AY1132">
            <v>-11.76</v>
          </cell>
          <cell r="AZ1132">
            <v>-65.38</v>
          </cell>
          <cell r="BA1132">
            <v>-1.02</v>
          </cell>
          <cell r="BB1132">
            <v>-2.2000000000000002</v>
          </cell>
          <cell r="BC1132">
            <v>-7.56</v>
          </cell>
          <cell r="BD1132">
            <v>8.09</v>
          </cell>
          <cell r="BE1132">
            <v>-83.47</v>
          </cell>
          <cell r="BF1132">
            <v>-7.28</v>
          </cell>
          <cell r="BG1132">
            <v>-8.31</v>
          </cell>
          <cell r="BH1132">
            <v>-1.05</v>
          </cell>
          <cell r="BI1132">
            <v>-1.28</v>
          </cell>
          <cell r="BJ1132">
            <v>-0.59</v>
          </cell>
          <cell r="BK1132">
            <v>-19.93</v>
          </cell>
          <cell r="BL1132">
            <v>-5.14</v>
          </cell>
          <cell r="BM1132">
            <v>-54.64</v>
          </cell>
          <cell r="BN1132">
            <v>-6.2</v>
          </cell>
          <cell r="BO1132">
            <v>-0.08</v>
          </cell>
          <cell r="BP1132">
            <v>-3.77</v>
          </cell>
          <cell r="BQ1132">
            <v>24.81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-0.16</v>
          </cell>
          <cell r="J1134">
            <v>29.08</v>
          </cell>
          <cell r="K1134">
            <v>0</v>
          </cell>
          <cell r="L1134">
            <v>0</v>
          </cell>
          <cell r="M1134">
            <v>-8</v>
          </cell>
          <cell r="N1134">
            <v>9.69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-35.35</v>
          </cell>
          <cell r="G1135">
            <v>-6.07</v>
          </cell>
          <cell r="H1135">
            <v>-9.07</v>
          </cell>
          <cell r="I1135">
            <v>-6.98</v>
          </cell>
          <cell r="J1135">
            <v>0</v>
          </cell>
          <cell r="K1135">
            <v>-41.57</v>
          </cell>
          <cell r="L1135">
            <v>-3.78</v>
          </cell>
          <cell r="M1135">
            <v>-30.01</v>
          </cell>
          <cell r="N1135">
            <v>-97.9</v>
          </cell>
          <cell r="O1135">
            <v>-64.39</v>
          </cell>
          <cell r="P1135">
            <v>-32.5</v>
          </cell>
          <cell r="Q1135">
            <v>-50.7</v>
          </cell>
          <cell r="R1135">
            <v>-362.82</v>
          </cell>
          <cell r="S1135">
            <v>-30.84</v>
          </cell>
          <cell r="T1135">
            <v>-10.43</v>
          </cell>
          <cell r="U1135">
            <v>0</v>
          </cell>
          <cell r="V1135">
            <v>0</v>
          </cell>
          <cell r="W1135">
            <v>0</v>
          </cell>
          <cell r="X1135">
            <v>-45.13</v>
          </cell>
          <cell r="Y1135">
            <v>-73.150000000000006</v>
          </cell>
          <cell r="Z1135">
            <v>-30.53</v>
          </cell>
          <cell r="AA1135">
            <v>-76.34</v>
          </cell>
          <cell r="AB1135">
            <v>-53.89</v>
          </cell>
          <cell r="AC1135">
            <v>-17.79</v>
          </cell>
          <cell r="AD1135">
            <v>-24.73</v>
          </cell>
          <cell r="AE1135">
            <v>-444.91</v>
          </cell>
          <cell r="AF1135">
            <v>-10.119999999999999</v>
          </cell>
          <cell r="AG1135">
            <v>-38.15</v>
          </cell>
          <cell r="AH1135">
            <v>-0.21</v>
          </cell>
          <cell r="AI1135">
            <v>0</v>
          </cell>
          <cell r="AJ1135">
            <v>0</v>
          </cell>
          <cell r="AK1135">
            <v>-80.52</v>
          </cell>
          <cell r="AL1135">
            <v>-57.63</v>
          </cell>
          <cell r="AM1135">
            <v>-47.69</v>
          </cell>
          <cell r="AN1135">
            <v>-57.61</v>
          </cell>
          <cell r="AO1135">
            <v>-66.38</v>
          </cell>
          <cell r="AP1135">
            <v>-51.36</v>
          </cell>
          <cell r="AQ1135">
            <v>-35.229999999999997</v>
          </cell>
          <cell r="AR1135">
            <v>-315.64</v>
          </cell>
          <cell r="AS1135">
            <v>-36.909999999999997</v>
          </cell>
          <cell r="AT1135">
            <v>-5.52</v>
          </cell>
          <cell r="AU1135">
            <v>0</v>
          </cell>
          <cell r="AV1135">
            <v>-3.71</v>
          </cell>
          <cell r="AW1135">
            <v>0</v>
          </cell>
          <cell r="AX1135">
            <v>-39.35</v>
          </cell>
          <cell r="AY1135">
            <v>-45.31</v>
          </cell>
          <cell r="AZ1135">
            <v>-49.71</v>
          </cell>
          <cell r="BA1135">
            <v>-48.34</v>
          </cell>
          <cell r="BB1135">
            <v>-85.67</v>
          </cell>
          <cell r="BC1135">
            <v>-24.52</v>
          </cell>
          <cell r="BD1135">
            <v>23.39</v>
          </cell>
          <cell r="BE1135">
            <v>-389.83</v>
          </cell>
          <cell r="BF1135">
            <v>-34.619999999999997</v>
          </cell>
          <cell r="BG1135">
            <v>-13.72</v>
          </cell>
          <cell r="BH1135">
            <v>0</v>
          </cell>
          <cell r="BI1135">
            <v>0</v>
          </cell>
          <cell r="BJ1135">
            <v>0</v>
          </cell>
          <cell r="BK1135">
            <v>-94.73</v>
          </cell>
          <cell r="BL1135">
            <v>-34.229999999999997</v>
          </cell>
          <cell r="BM1135">
            <v>-35.47</v>
          </cell>
          <cell r="BN1135">
            <v>-96.93</v>
          </cell>
          <cell r="BO1135">
            <v>-80.48</v>
          </cell>
          <cell r="BP1135">
            <v>-28.31</v>
          </cell>
          <cell r="BQ1135">
            <v>28.67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-78.650000000000006</v>
          </cell>
          <cell r="G1136">
            <v>-45.27</v>
          </cell>
          <cell r="H1136">
            <v>-67.08</v>
          </cell>
          <cell r="I1136">
            <v>-10.68</v>
          </cell>
          <cell r="J1136">
            <v>0</v>
          </cell>
          <cell r="K1136">
            <v>-493.86</v>
          </cell>
          <cell r="L1136">
            <v>-170.41</v>
          </cell>
          <cell r="M1136">
            <v>-547.33000000000004</v>
          </cell>
          <cell r="N1136">
            <v>-153.99</v>
          </cell>
          <cell r="O1136">
            <v>-64.86</v>
          </cell>
          <cell r="P1136">
            <v>-3.95</v>
          </cell>
          <cell r="Q1136">
            <v>-58.62</v>
          </cell>
          <cell r="R1136">
            <v>-1240.6600000000001</v>
          </cell>
          <cell r="S1136">
            <v>-29.21</v>
          </cell>
          <cell r="T1136">
            <v>-62.97</v>
          </cell>
          <cell r="U1136">
            <v>-27.61</v>
          </cell>
          <cell r="V1136">
            <v>-3.33</v>
          </cell>
          <cell r="W1136">
            <v>0</v>
          </cell>
          <cell r="X1136">
            <v>-310.54000000000002</v>
          </cell>
          <cell r="Y1136">
            <v>-226.09</v>
          </cell>
          <cell r="Z1136">
            <v>-296.64999999999998</v>
          </cell>
          <cell r="AA1136">
            <v>-100.22</v>
          </cell>
          <cell r="AB1136">
            <v>-33.03</v>
          </cell>
          <cell r="AC1136">
            <v>-64.540000000000006</v>
          </cell>
          <cell r="AD1136">
            <v>-86.47</v>
          </cell>
          <cell r="AE1136">
            <v>-1064.8900000000001</v>
          </cell>
          <cell r="AF1136">
            <v>-37.869999999999997</v>
          </cell>
          <cell r="AG1136">
            <v>-24.45</v>
          </cell>
          <cell r="AH1136">
            <v>-8.5399999999999991</v>
          </cell>
          <cell r="AI1136">
            <v>-1.22</v>
          </cell>
          <cell r="AJ1136">
            <v>0</v>
          </cell>
          <cell r="AK1136">
            <v>-249.92</v>
          </cell>
          <cell r="AL1136">
            <v>-115.83</v>
          </cell>
          <cell r="AM1136">
            <v>-407.89</v>
          </cell>
          <cell r="AN1136">
            <v>-98.23</v>
          </cell>
          <cell r="AO1136">
            <v>-13.68</v>
          </cell>
          <cell r="AP1136">
            <v>-22.3</v>
          </cell>
          <cell r="AQ1136">
            <v>-84.96</v>
          </cell>
          <cell r="AR1136">
            <v>-793.69</v>
          </cell>
          <cell r="AS1136">
            <v>-30.65</v>
          </cell>
          <cell r="AT1136">
            <v>-4.8499999999999996</v>
          </cell>
          <cell r="AU1136">
            <v>-6.73</v>
          </cell>
          <cell r="AV1136">
            <v>-1.08</v>
          </cell>
          <cell r="AW1136">
            <v>0</v>
          </cell>
          <cell r="AX1136">
            <v>-171.15</v>
          </cell>
          <cell r="AY1136">
            <v>-149.69</v>
          </cell>
          <cell r="AZ1136">
            <v>-372</v>
          </cell>
          <cell r="BA1136">
            <v>-114.87</v>
          </cell>
          <cell r="BB1136">
            <v>-35.76</v>
          </cell>
          <cell r="BC1136">
            <v>-33.5</v>
          </cell>
          <cell r="BD1136">
            <v>126.59</v>
          </cell>
          <cell r="BE1136">
            <v>-1035.1199999999999</v>
          </cell>
          <cell r="BF1136">
            <v>-92.24</v>
          </cell>
          <cell r="BG1136">
            <v>-18.34</v>
          </cell>
          <cell r="BH1136">
            <v>-2.52</v>
          </cell>
          <cell r="BI1136">
            <v>-7.36</v>
          </cell>
          <cell r="BJ1136">
            <v>0</v>
          </cell>
          <cell r="BK1136">
            <v>-238.86</v>
          </cell>
          <cell r="BL1136">
            <v>-109.27</v>
          </cell>
          <cell r="BM1136">
            <v>-364.28</v>
          </cell>
          <cell r="BN1136">
            <v>-147.88</v>
          </cell>
          <cell r="BO1136">
            <v>-63.36</v>
          </cell>
          <cell r="BP1136">
            <v>-71.88</v>
          </cell>
          <cell r="BQ1136">
            <v>80.86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-0.51</v>
          </cell>
          <cell r="G1137">
            <v>-3.26</v>
          </cell>
          <cell r="H1137">
            <v>-19.670000000000002</v>
          </cell>
          <cell r="I1137">
            <v>-2.0299999999999998</v>
          </cell>
          <cell r="J1137">
            <v>-1.0900000000000001</v>
          </cell>
          <cell r="K1137">
            <v>-109.62</v>
          </cell>
          <cell r="L1137">
            <v>-57.35</v>
          </cell>
          <cell r="M1137">
            <v>-141.9</v>
          </cell>
          <cell r="N1137">
            <v>-21.28</v>
          </cell>
          <cell r="O1137">
            <v>-1.92</v>
          </cell>
          <cell r="P1137">
            <v>-1.64</v>
          </cell>
          <cell r="Q1137">
            <v>-0.15</v>
          </cell>
          <cell r="R1137">
            <v>-0.18</v>
          </cell>
          <cell r="S1137">
            <v>0</v>
          </cell>
          <cell r="T1137">
            <v>-0.08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-0.04</v>
          </cell>
          <cell r="AB1137">
            <v>0</v>
          </cell>
          <cell r="AC1137">
            <v>-0.06</v>
          </cell>
          <cell r="AD1137">
            <v>-0.01</v>
          </cell>
          <cell r="AE1137">
            <v>-0.19</v>
          </cell>
          <cell r="AF1137">
            <v>0</v>
          </cell>
          <cell r="AG1137">
            <v>-0.08</v>
          </cell>
          <cell r="AH1137">
            <v>-0.01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-0.04</v>
          </cell>
          <cell r="AO1137">
            <v>0</v>
          </cell>
          <cell r="AP1137">
            <v>-0.06</v>
          </cell>
          <cell r="AQ1137">
            <v>-0.01</v>
          </cell>
          <cell r="AR1137">
            <v>-0.3</v>
          </cell>
          <cell r="AS1137">
            <v>-0.23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-0.05</v>
          </cell>
          <cell r="BB1137">
            <v>0</v>
          </cell>
          <cell r="BC1137">
            <v>-0.02</v>
          </cell>
          <cell r="BD1137">
            <v>0</v>
          </cell>
          <cell r="BE1137">
            <v>-0.32</v>
          </cell>
          <cell r="BF1137">
            <v>-0.21</v>
          </cell>
          <cell r="BG1137">
            <v>0</v>
          </cell>
          <cell r="BH1137">
            <v>-0.01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-0.04</v>
          </cell>
          <cell r="BO1137">
            <v>0</v>
          </cell>
          <cell r="BP1137">
            <v>-0.06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-5128.21</v>
          </cell>
          <cell r="G1148">
            <v>-5888.27</v>
          </cell>
          <cell r="H1148">
            <v>-5326.48</v>
          </cell>
          <cell r="I1148">
            <v>-4374.6400000000003</v>
          </cell>
          <cell r="J1148">
            <v>-9617.1200000000008</v>
          </cell>
          <cell r="K1148">
            <v>-13939.41</v>
          </cell>
          <cell r="L1148">
            <v>-3001.18</v>
          </cell>
          <cell r="M1148">
            <v>-5136.1899999999996</v>
          </cell>
          <cell r="N1148">
            <v>-8874.18</v>
          </cell>
          <cell r="O1148">
            <v>-7389.34</v>
          </cell>
          <cell r="P1148">
            <v>-4022.38</v>
          </cell>
          <cell r="Q1148">
            <v>-2957.25</v>
          </cell>
          <cell r="R1148">
            <v>-76959.710000000006</v>
          </cell>
          <cell r="S1148">
            <v>-5016.1499999999996</v>
          </cell>
          <cell r="T1148">
            <v>-5063.37</v>
          </cell>
          <cell r="U1148">
            <v>-4289.1000000000004</v>
          </cell>
          <cell r="V1148">
            <v>-2284.46</v>
          </cell>
          <cell r="W1148">
            <v>-5757.77</v>
          </cell>
          <cell r="X1148">
            <v>-13960.19</v>
          </cell>
          <cell r="Y1148">
            <v>-2342.7800000000002</v>
          </cell>
          <cell r="Z1148">
            <v>-9141.43</v>
          </cell>
          <cell r="AA1148">
            <v>-11547.44</v>
          </cell>
          <cell r="AB1148">
            <v>-7706.76</v>
          </cell>
          <cell r="AC1148">
            <v>-5747.26</v>
          </cell>
          <cell r="AD1148">
            <v>-4103.01</v>
          </cell>
          <cell r="AE1148">
            <v>-73085.39</v>
          </cell>
          <cell r="AF1148">
            <v>-5444.59</v>
          </cell>
          <cell r="AG1148">
            <v>-5801.68</v>
          </cell>
          <cell r="AH1148">
            <v>-4713.8900000000003</v>
          </cell>
          <cell r="AI1148">
            <v>-2492.88</v>
          </cell>
          <cell r="AJ1148">
            <v>-4332.3</v>
          </cell>
          <cell r="AK1148">
            <v>-13785.92</v>
          </cell>
          <cell r="AL1148">
            <v>-1988.84</v>
          </cell>
          <cell r="AM1148">
            <v>-7983.54</v>
          </cell>
          <cell r="AN1148">
            <v>-11459.86</v>
          </cell>
          <cell r="AO1148">
            <v>-6084.72</v>
          </cell>
          <cell r="AP1148">
            <v>-5259.88</v>
          </cell>
          <cell r="AQ1148">
            <v>-3737.29</v>
          </cell>
          <cell r="AR1148">
            <v>-66416.289999999994</v>
          </cell>
          <cell r="AS1148">
            <v>-5550.41</v>
          </cell>
          <cell r="AT1148">
            <v>-4903.71</v>
          </cell>
          <cell r="AU1148">
            <v>-4415.71</v>
          </cell>
          <cell r="AV1148">
            <v>-3603.26</v>
          </cell>
          <cell r="AW1148">
            <v>-5339.67</v>
          </cell>
          <cell r="AX1148">
            <v>-13159.71</v>
          </cell>
          <cell r="AY1148">
            <v>-1655.36</v>
          </cell>
          <cell r="AZ1148">
            <v>-7487.07</v>
          </cell>
          <cell r="BA1148">
            <v>-10294.620000000001</v>
          </cell>
          <cell r="BB1148">
            <v>-6529.05</v>
          </cell>
          <cell r="BC1148">
            <v>-5143.3500000000004</v>
          </cell>
          <cell r="BD1148">
            <v>1665.63</v>
          </cell>
          <cell r="BE1148">
            <v>-60211.95</v>
          </cell>
          <cell r="BF1148">
            <v>-5180.6899999999996</v>
          </cell>
          <cell r="BG1148">
            <v>-6124.25</v>
          </cell>
          <cell r="BH1148">
            <v>-3855.17</v>
          </cell>
          <cell r="BI1148">
            <v>-2579.16</v>
          </cell>
          <cell r="BJ1148">
            <v>-6194.12</v>
          </cell>
          <cell r="BK1148">
            <v>-11472.6</v>
          </cell>
          <cell r="BL1148">
            <v>-1894.15</v>
          </cell>
          <cell r="BM1148">
            <v>-7256.07</v>
          </cell>
          <cell r="BN1148">
            <v>-7781.67</v>
          </cell>
          <cell r="BO1148">
            <v>-6395.61</v>
          </cell>
          <cell r="BP1148">
            <v>-4364.43</v>
          </cell>
          <cell r="BQ1148">
            <v>2885.97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-186.44</v>
          </cell>
          <cell r="G1149">
            <v>-226.17</v>
          </cell>
          <cell r="H1149">
            <v>-131.44999999999999</v>
          </cell>
          <cell r="I1149">
            <v>-28.22</v>
          </cell>
          <cell r="J1149">
            <v>-1.0900000000000001</v>
          </cell>
          <cell r="K1149">
            <v>-1119.28</v>
          </cell>
          <cell r="L1149">
            <v>-426.62</v>
          </cell>
          <cell r="M1149">
            <v>-1346.02</v>
          </cell>
          <cell r="N1149">
            <v>-780.06</v>
          </cell>
          <cell r="O1149">
            <v>-388.87</v>
          </cell>
          <cell r="P1149">
            <v>-2363.19</v>
          </cell>
          <cell r="Q1149">
            <v>-120.09</v>
          </cell>
          <cell r="R1149">
            <v>-3009.58</v>
          </cell>
          <cell r="S1149">
            <v>-62.82</v>
          </cell>
          <cell r="T1149">
            <v>-100.83</v>
          </cell>
          <cell r="U1149">
            <v>-28.32</v>
          </cell>
          <cell r="V1149">
            <v>-4.42</v>
          </cell>
          <cell r="W1149">
            <v>0</v>
          </cell>
          <cell r="X1149">
            <v>-577.79</v>
          </cell>
          <cell r="Y1149">
            <v>-645.54</v>
          </cell>
          <cell r="Z1149">
            <v>-654.30999999999995</v>
          </cell>
          <cell r="AA1149">
            <v>-386.47</v>
          </cell>
          <cell r="AB1149">
            <v>-345.42</v>
          </cell>
          <cell r="AC1149">
            <v>-89.15</v>
          </cell>
          <cell r="AD1149">
            <v>-114.49</v>
          </cell>
          <cell r="AE1149">
            <v>-3029.06</v>
          </cell>
          <cell r="AF1149">
            <v>-49.54</v>
          </cell>
          <cell r="AG1149">
            <v>-94.89</v>
          </cell>
          <cell r="AH1149">
            <v>-9.59</v>
          </cell>
          <cell r="AI1149">
            <v>-3.53</v>
          </cell>
          <cell r="AJ1149">
            <v>-0.3</v>
          </cell>
          <cell r="AK1149">
            <v>-666.29</v>
          </cell>
          <cell r="AL1149">
            <v>-469.37</v>
          </cell>
          <cell r="AM1149">
            <v>-695.55</v>
          </cell>
          <cell r="AN1149">
            <v>-412.56</v>
          </cell>
          <cell r="AO1149">
            <v>-412.26</v>
          </cell>
          <cell r="AP1149">
            <v>-91.22</v>
          </cell>
          <cell r="AQ1149">
            <v>-123.94</v>
          </cell>
          <cell r="AR1149">
            <v>-2772.67</v>
          </cell>
          <cell r="AS1149">
            <v>-69.5</v>
          </cell>
          <cell r="AT1149">
            <v>-14.18</v>
          </cell>
          <cell r="AU1149">
            <v>-7.55</v>
          </cell>
          <cell r="AV1149">
            <v>-60.05</v>
          </cell>
          <cell r="AW1149">
            <v>0</v>
          </cell>
          <cell r="AX1149">
            <v>-627.1</v>
          </cell>
          <cell r="AY1149">
            <v>-537.98</v>
          </cell>
          <cell r="AZ1149">
            <v>-626.04</v>
          </cell>
          <cell r="BA1149">
            <v>-405.31</v>
          </cell>
          <cell r="BB1149">
            <v>-361.89</v>
          </cell>
          <cell r="BC1149">
            <v>-221.14</v>
          </cell>
          <cell r="BD1149">
            <v>158.08000000000001</v>
          </cell>
          <cell r="BE1149">
            <v>-3271.79</v>
          </cell>
          <cell r="BF1149">
            <v>-134.36000000000001</v>
          </cell>
          <cell r="BG1149">
            <v>-92.27</v>
          </cell>
          <cell r="BH1149">
            <v>-3.57</v>
          </cell>
          <cell r="BI1149">
            <v>-8.64</v>
          </cell>
          <cell r="BJ1149">
            <v>-0.57999999999999996</v>
          </cell>
          <cell r="BK1149">
            <v>-774.23</v>
          </cell>
          <cell r="BL1149">
            <v>-422.07</v>
          </cell>
          <cell r="BM1149">
            <v>-639.20000000000005</v>
          </cell>
          <cell r="BN1149">
            <v>-596.46</v>
          </cell>
          <cell r="BO1149">
            <v>-507.89</v>
          </cell>
          <cell r="BP1149">
            <v>-226.83</v>
          </cell>
          <cell r="BQ1149">
            <v>134.33000000000001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-0.16</v>
          </cell>
          <cell r="J1150">
            <v>29.08</v>
          </cell>
          <cell r="K1150">
            <v>0</v>
          </cell>
          <cell r="L1150">
            <v>0</v>
          </cell>
          <cell r="M1150">
            <v>-8</v>
          </cell>
          <cell r="N1150">
            <v>9.69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-5314.65</v>
          </cell>
          <cell r="G1151">
            <v>-6114.44</v>
          </cell>
          <cell r="H1151">
            <v>-5457.93</v>
          </cell>
          <cell r="I1151">
            <v>-4403.01</v>
          </cell>
          <cell r="J1151">
            <v>-9589.1299999999992</v>
          </cell>
          <cell r="K1151">
            <v>-15058.68</v>
          </cell>
          <cell r="L1151">
            <v>-3427.81</v>
          </cell>
          <cell r="M1151">
            <v>-6490.21</v>
          </cell>
          <cell r="N1151">
            <v>-9644.5499999999993</v>
          </cell>
          <cell r="O1151">
            <v>-7778.21</v>
          </cell>
          <cell r="P1151">
            <v>-6385.57</v>
          </cell>
          <cell r="Q1151">
            <v>-3077.34</v>
          </cell>
          <cell r="R1151">
            <v>-79969.289999999994</v>
          </cell>
          <cell r="S1151">
            <v>-5078.97</v>
          </cell>
          <cell r="T1151">
            <v>-5164.2</v>
          </cell>
          <cell r="U1151">
            <v>-4317.42</v>
          </cell>
          <cell r="V1151">
            <v>-2288.88</v>
          </cell>
          <cell r="W1151">
            <v>-5757.77</v>
          </cell>
          <cell r="X1151">
            <v>-14537.98</v>
          </cell>
          <cell r="Y1151">
            <v>-2988.33</v>
          </cell>
          <cell r="Z1151">
            <v>-9795.74</v>
          </cell>
          <cell r="AA1151">
            <v>-11933.91</v>
          </cell>
          <cell r="AB1151">
            <v>-8052.18</v>
          </cell>
          <cell r="AC1151">
            <v>-5836.41</v>
          </cell>
          <cell r="AD1151">
            <v>-4217.5</v>
          </cell>
          <cell r="AE1151">
            <v>-76114.45</v>
          </cell>
          <cell r="AF1151">
            <v>-5494.14</v>
          </cell>
          <cell r="AG1151">
            <v>-5896.56</v>
          </cell>
          <cell r="AH1151">
            <v>-4723.4799999999996</v>
          </cell>
          <cell r="AI1151">
            <v>-2496.41</v>
          </cell>
          <cell r="AJ1151">
            <v>-4332.6099999999997</v>
          </cell>
          <cell r="AK1151">
            <v>-14452.21</v>
          </cell>
          <cell r="AL1151">
            <v>-2458.21</v>
          </cell>
          <cell r="AM1151">
            <v>-8679.09</v>
          </cell>
          <cell r="AN1151">
            <v>-11872.43</v>
          </cell>
          <cell r="AO1151">
            <v>-6496.98</v>
          </cell>
          <cell r="AP1151">
            <v>-5351.1</v>
          </cell>
          <cell r="AQ1151">
            <v>-3861.23</v>
          </cell>
          <cell r="AR1151">
            <v>-69188.960000000006</v>
          </cell>
          <cell r="AS1151">
            <v>-5619.91</v>
          </cell>
          <cell r="AT1151">
            <v>-4917.8900000000003</v>
          </cell>
          <cell r="AU1151">
            <v>-4423.26</v>
          </cell>
          <cell r="AV1151">
            <v>-3663.31</v>
          </cell>
          <cell r="AW1151">
            <v>-5339.67</v>
          </cell>
          <cell r="AX1151">
            <v>-13786.81</v>
          </cell>
          <cell r="AY1151">
            <v>-2193.34</v>
          </cell>
          <cell r="AZ1151">
            <v>-8113.11</v>
          </cell>
          <cell r="BA1151">
            <v>-10699.94</v>
          </cell>
          <cell r="BB1151">
            <v>-6890.94</v>
          </cell>
          <cell r="BC1151">
            <v>-5364.49</v>
          </cell>
          <cell r="BD1151">
            <v>1823.71</v>
          </cell>
          <cell r="BE1151">
            <v>-63483.73</v>
          </cell>
          <cell r="BF1151">
            <v>-5315.05</v>
          </cell>
          <cell r="BG1151">
            <v>-6216.52</v>
          </cell>
          <cell r="BH1151">
            <v>-3858.75</v>
          </cell>
          <cell r="BI1151">
            <v>-2587.8000000000002</v>
          </cell>
          <cell r="BJ1151">
            <v>-6194.71</v>
          </cell>
          <cell r="BK1151">
            <v>-12246.83</v>
          </cell>
          <cell r="BL1151">
            <v>-2316.2199999999998</v>
          </cell>
          <cell r="BM1151">
            <v>-7895.27</v>
          </cell>
          <cell r="BN1151">
            <v>-8378.1299999999992</v>
          </cell>
          <cell r="BO1151">
            <v>-6903.5</v>
          </cell>
          <cell r="BP1151">
            <v>-4591.26</v>
          </cell>
          <cell r="BQ1151">
            <v>3020.3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 t="e">
            <v>#N/A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 t="e">
            <v>#N/A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 t="e">
            <v>#N/A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 t="e">
            <v>#N/A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 t="e">
            <v>#N/A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-79969.289999999994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-76114.45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-69188.960000000006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-63483.73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 t="e">
            <v>#N/A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 t="e">
            <v>#N/A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 t="e">
            <v>#N/A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 t="e">
            <v>#N/A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 t="e">
            <v>#N/A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-79969.289999999994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-76114.45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-69188.960000000006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-63483.73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 t="e">
            <v>#N/A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 t="e">
            <v>#N/A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 t="e">
            <v>#N/A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 t="e">
            <v>#N/A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 t="e">
            <v>#N/A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 t="e">
            <v>#N/A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 t="e">
            <v>#N/A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 t="e">
            <v>#N/A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 t="e">
            <v>#N/A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 t="e">
            <v>#N/A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-1264.83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-1368.27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-1551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-1763.05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-1264.83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-1368.27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-1551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-1763.05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 t="e">
            <v>#N/A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 t="e">
            <v>#N/A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 t="e">
            <v>#N/A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 t="e">
            <v>#N/A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 t="e">
            <v>#N/A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3">
          <cell r="J1163" t="str">
            <v>Reserves MWh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-1076.23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</row>
        <row r="1172">
          <cell r="F1172">
            <v>9.89</v>
          </cell>
          <cell r="G1172">
            <v>16.54</v>
          </cell>
          <cell r="H1172">
            <v>16.18</v>
          </cell>
          <cell r="I1172">
            <v>23.45</v>
          </cell>
          <cell r="J1172">
            <v>0</v>
          </cell>
          <cell r="K1172">
            <v>147.44</v>
          </cell>
          <cell r="L1172">
            <v>255.32</v>
          </cell>
          <cell r="M1172">
            <v>118.89</v>
          </cell>
          <cell r="N1172">
            <v>138.72999999999999</v>
          </cell>
          <cell r="O1172">
            <v>39.22</v>
          </cell>
          <cell r="P1172">
            <v>15.37</v>
          </cell>
          <cell r="Q1172">
            <v>16.62</v>
          </cell>
          <cell r="R1172">
            <v>157</v>
          </cell>
          <cell r="S1172">
            <v>5.84</v>
          </cell>
          <cell r="T1172">
            <v>13.45</v>
          </cell>
          <cell r="U1172">
            <v>3.82</v>
          </cell>
          <cell r="V1172">
            <v>3.74</v>
          </cell>
          <cell r="W1172">
            <v>0</v>
          </cell>
          <cell r="X1172">
            <v>32.31</v>
          </cell>
          <cell r="Y1172">
            <v>0.97</v>
          </cell>
          <cell r="Z1172">
            <v>68.41</v>
          </cell>
          <cell r="AA1172">
            <v>8.1300000000000008</v>
          </cell>
          <cell r="AB1172">
            <v>0.14000000000000001</v>
          </cell>
          <cell r="AC1172">
            <v>9.6</v>
          </cell>
          <cell r="AD1172">
            <v>10.56</v>
          </cell>
          <cell r="AE1172">
            <v>204.96</v>
          </cell>
          <cell r="AF1172">
            <v>7.41</v>
          </cell>
          <cell r="AG1172">
            <v>14.08</v>
          </cell>
          <cell r="AH1172">
            <v>6.04</v>
          </cell>
          <cell r="AI1172">
            <v>5.46</v>
          </cell>
          <cell r="AJ1172">
            <v>1.48</v>
          </cell>
          <cell r="AK1172">
            <v>52.51</v>
          </cell>
          <cell r="AL1172">
            <v>1.36</v>
          </cell>
          <cell r="AM1172">
            <v>85.47</v>
          </cell>
          <cell r="AN1172">
            <v>9.49</v>
          </cell>
          <cell r="AO1172">
            <v>0.17</v>
          </cell>
          <cell r="AP1172">
            <v>8.84</v>
          </cell>
          <cell r="AQ1172">
            <v>12.64</v>
          </cell>
          <cell r="AR1172">
            <v>123.9</v>
          </cell>
          <cell r="AS1172">
            <v>10.32</v>
          </cell>
          <cell r="AT1172">
            <v>12.36</v>
          </cell>
          <cell r="AU1172">
            <v>3.31</v>
          </cell>
          <cell r="AV1172">
            <v>1.65</v>
          </cell>
          <cell r="AW1172">
            <v>0</v>
          </cell>
          <cell r="AX1172">
            <v>11.38</v>
          </cell>
          <cell r="AY1172">
            <v>0</v>
          </cell>
          <cell r="AZ1172">
            <v>71.42</v>
          </cell>
          <cell r="BA1172">
            <v>3.54</v>
          </cell>
          <cell r="BB1172">
            <v>0.09</v>
          </cell>
          <cell r="BC1172">
            <v>7.04</v>
          </cell>
          <cell r="BD1172">
            <v>2.79</v>
          </cell>
          <cell r="BE1172">
            <v>179</v>
          </cell>
          <cell r="BF1172">
            <v>9.83</v>
          </cell>
          <cell r="BG1172">
            <v>14.86</v>
          </cell>
          <cell r="BH1172">
            <v>3.12</v>
          </cell>
          <cell r="BI1172">
            <v>0.94</v>
          </cell>
          <cell r="BJ1172">
            <v>0.55000000000000004</v>
          </cell>
          <cell r="BK1172">
            <v>11.49</v>
          </cell>
          <cell r="BL1172">
            <v>0</v>
          </cell>
          <cell r="BM1172">
            <v>92.78</v>
          </cell>
          <cell r="BN1172">
            <v>9.3699999999999992</v>
          </cell>
          <cell r="BO1172">
            <v>0.27</v>
          </cell>
          <cell r="BP1172">
            <v>14.4</v>
          </cell>
          <cell r="BQ1172">
            <v>21.38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0.34</v>
          </cell>
          <cell r="J1175">
            <v>89.7</v>
          </cell>
          <cell r="K1175">
            <v>0.97</v>
          </cell>
          <cell r="L1175">
            <v>0</v>
          </cell>
          <cell r="M1175">
            <v>17.09</v>
          </cell>
          <cell r="N1175">
            <v>29.6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</row>
        <row r="1177"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79">
          <cell r="F1179">
            <v>91.7</v>
          </cell>
          <cell r="G1179">
            <v>168.96</v>
          </cell>
          <cell r="H1179">
            <v>276.83</v>
          </cell>
          <cell r="I1179">
            <v>284.22000000000003</v>
          </cell>
          <cell r="J1179">
            <v>328</v>
          </cell>
          <cell r="K1179">
            <v>27.88</v>
          </cell>
          <cell r="L1179">
            <v>25.58</v>
          </cell>
          <cell r="M1179">
            <v>9.66</v>
          </cell>
          <cell r="N1179">
            <v>135.53</v>
          </cell>
          <cell r="O1179">
            <v>156.19999999999999</v>
          </cell>
          <cell r="P1179">
            <v>88.16</v>
          </cell>
          <cell r="Q1179">
            <v>62.79</v>
          </cell>
          <cell r="R1179">
            <v>2324.77</v>
          </cell>
          <cell r="S1179">
            <v>121.31</v>
          </cell>
          <cell r="T1179">
            <v>183.25</v>
          </cell>
          <cell r="U1179">
            <v>207.91</v>
          </cell>
          <cell r="V1179">
            <v>220.21</v>
          </cell>
          <cell r="W1179">
            <v>180.31</v>
          </cell>
          <cell r="X1179">
            <v>275.27</v>
          </cell>
          <cell r="Y1179">
            <v>261.64999999999998</v>
          </cell>
          <cell r="Z1179">
            <v>180.81</v>
          </cell>
          <cell r="AA1179">
            <v>256.5</v>
          </cell>
          <cell r="AB1179">
            <v>235.46</v>
          </cell>
          <cell r="AC1179">
            <v>127.22</v>
          </cell>
          <cell r="AD1179">
            <v>74.86</v>
          </cell>
          <cell r="AE1179">
            <v>2557.29</v>
          </cell>
          <cell r="AF1179">
            <v>114.85</v>
          </cell>
          <cell r="AG1179">
            <v>180.18</v>
          </cell>
          <cell r="AH1179">
            <v>214.33</v>
          </cell>
          <cell r="AI1179">
            <v>250.15</v>
          </cell>
          <cell r="AJ1179">
            <v>412.12</v>
          </cell>
          <cell r="AK1179">
            <v>259.25</v>
          </cell>
          <cell r="AL1179">
            <v>249.25</v>
          </cell>
          <cell r="AM1179">
            <v>170.54</v>
          </cell>
          <cell r="AN1179">
            <v>275.94</v>
          </cell>
          <cell r="AO1179">
            <v>224.88</v>
          </cell>
          <cell r="AP1179">
            <v>131.51</v>
          </cell>
          <cell r="AQ1179">
            <v>74.290000000000006</v>
          </cell>
          <cell r="AR1179">
            <v>2086.4699999999998</v>
          </cell>
          <cell r="AS1179">
            <v>87.84</v>
          </cell>
          <cell r="AT1179">
            <v>101.32</v>
          </cell>
          <cell r="AU1179">
            <v>198.56</v>
          </cell>
          <cell r="AV1179">
            <v>227.42</v>
          </cell>
          <cell r="AW1179">
            <v>168.39</v>
          </cell>
          <cell r="AX1179">
            <v>255.06</v>
          </cell>
          <cell r="AY1179">
            <v>212.32</v>
          </cell>
          <cell r="AZ1179">
            <v>136.38999999999999</v>
          </cell>
          <cell r="BA1179">
            <v>278.95999999999998</v>
          </cell>
          <cell r="BB1179">
            <v>249.32</v>
          </cell>
          <cell r="BC1179">
            <v>108.81</v>
          </cell>
          <cell r="BD1179">
            <v>62.07</v>
          </cell>
          <cell r="BE1179">
            <v>2208.7600000000002</v>
          </cell>
          <cell r="BF1179">
            <v>88.87</v>
          </cell>
          <cell r="BG1179">
            <v>109.63</v>
          </cell>
          <cell r="BH1179">
            <v>199.27</v>
          </cell>
          <cell r="BI1179">
            <v>199.1</v>
          </cell>
          <cell r="BJ1179">
            <v>337.57</v>
          </cell>
          <cell r="BK1179">
            <v>282.79000000000002</v>
          </cell>
          <cell r="BL1179">
            <v>248.28</v>
          </cell>
          <cell r="BM1179">
            <v>188.19</v>
          </cell>
          <cell r="BN1179">
            <v>233.25</v>
          </cell>
          <cell r="BO1179">
            <v>178.07</v>
          </cell>
          <cell r="BP1179">
            <v>93.15</v>
          </cell>
          <cell r="BQ1179">
            <v>50.6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F1180">
            <v>46.94</v>
          </cell>
          <cell r="G1180">
            <v>70.739999999999995</v>
          </cell>
          <cell r="H1180">
            <v>77.819999999999993</v>
          </cell>
          <cell r="I1180">
            <v>101.82</v>
          </cell>
          <cell r="J1180">
            <v>99.81</v>
          </cell>
          <cell r="K1180">
            <v>65.63</v>
          </cell>
          <cell r="L1180">
            <v>92.83</v>
          </cell>
          <cell r="M1180">
            <v>51.49</v>
          </cell>
          <cell r="N1180">
            <v>61.98</v>
          </cell>
          <cell r="O1180">
            <v>201.26</v>
          </cell>
          <cell r="P1180">
            <v>43.05</v>
          </cell>
          <cell r="Q1180">
            <v>23.58</v>
          </cell>
          <cell r="R1180">
            <v>1136.5899999999999</v>
          </cell>
          <cell r="S1180">
            <v>49.06</v>
          </cell>
          <cell r="T1180">
            <v>54.62</v>
          </cell>
          <cell r="U1180">
            <v>74.78</v>
          </cell>
          <cell r="V1180">
            <v>138.83000000000001</v>
          </cell>
          <cell r="W1180">
            <v>180.54</v>
          </cell>
          <cell r="X1180">
            <v>124.5</v>
          </cell>
          <cell r="Y1180">
            <v>122.7</v>
          </cell>
          <cell r="Z1180">
            <v>79.77</v>
          </cell>
          <cell r="AA1180">
            <v>103.05</v>
          </cell>
          <cell r="AB1180">
            <v>157.80000000000001</v>
          </cell>
          <cell r="AC1180">
            <v>40.49</v>
          </cell>
          <cell r="AD1180">
            <v>10.45</v>
          </cell>
          <cell r="AE1180">
            <v>1131.32</v>
          </cell>
          <cell r="AF1180">
            <v>51.01</v>
          </cell>
          <cell r="AG1180">
            <v>54.42</v>
          </cell>
          <cell r="AH1180">
            <v>85.31</v>
          </cell>
          <cell r="AI1180">
            <v>100.79</v>
          </cell>
          <cell r="AJ1180">
            <v>147.18</v>
          </cell>
          <cell r="AK1180">
            <v>128.88999999999999</v>
          </cell>
          <cell r="AL1180">
            <v>113.64</v>
          </cell>
          <cell r="AM1180">
            <v>77.42</v>
          </cell>
          <cell r="AN1180">
            <v>109.71</v>
          </cell>
          <cell r="AO1180">
            <v>194.12</v>
          </cell>
          <cell r="AP1180">
            <v>52.78</v>
          </cell>
          <cell r="AQ1180">
            <v>16.03</v>
          </cell>
          <cell r="AR1180">
            <v>1471.67</v>
          </cell>
          <cell r="AS1180">
            <v>65.209999999999994</v>
          </cell>
          <cell r="AT1180">
            <v>104.49</v>
          </cell>
          <cell r="AU1180">
            <v>132.26</v>
          </cell>
          <cell r="AV1180">
            <v>122.85</v>
          </cell>
          <cell r="AW1180">
            <v>201.7</v>
          </cell>
          <cell r="AX1180">
            <v>164.35</v>
          </cell>
          <cell r="AY1180">
            <v>221.27</v>
          </cell>
          <cell r="AZ1180">
            <v>97.51</v>
          </cell>
          <cell r="BA1180">
            <v>105.99</v>
          </cell>
          <cell r="BB1180">
            <v>147.63999999999999</v>
          </cell>
          <cell r="BC1180">
            <v>67.150000000000006</v>
          </cell>
          <cell r="BD1180">
            <v>41.27</v>
          </cell>
          <cell r="BE1180">
            <v>1399.36</v>
          </cell>
          <cell r="BF1180">
            <v>61.09</v>
          </cell>
          <cell r="BG1180">
            <v>89.14</v>
          </cell>
          <cell r="BH1180">
            <v>128.24</v>
          </cell>
          <cell r="BI1180">
            <v>172.83</v>
          </cell>
          <cell r="BJ1180">
            <v>229</v>
          </cell>
          <cell r="BK1180">
            <v>115.79</v>
          </cell>
          <cell r="BL1180">
            <v>175.52</v>
          </cell>
          <cell r="BM1180">
            <v>74.930000000000007</v>
          </cell>
          <cell r="BN1180">
            <v>94.96</v>
          </cell>
          <cell r="BO1180">
            <v>181.24</v>
          </cell>
          <cell r="BP1180">
            <v>44.88</v>
          </cell>
          <cell r="BQ1180">
            <v>31.73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869.68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4">
          <cell r="F1184">
            <v>93.33</v>
          </cell>
          <cell r="G1184">
            <v>72.91</v>
          </cell>
          <cell r="H1184">
            <v>33.64</v>
          </cell>
          <cell r="I1184">
            <v>10.1</v>
          </cell>
          <cell r="J1184">
            <v>0</v>
          </cell>
          <cell r="K1184">
            <v>261.89</v>
          </cell>
          <cell r="L1184">
            <v>170.48</v>
          </cell>
          <cell r="M1184">
            <v>158.62</v>
          </cell>
          <cell r="N1184">
            <v>153.02000000000001</v>
          </cell>
          <cell r="O1184">
            <v>59.56</v>
          </cell>
          <cell r="P1184">
            <v>132.26</v>
          </cell>
          <cell r="Q1184">
            <v>105.49</v>
          </cell>
          <cell r="R1184">
            <v>1373.5</v>
          </cell>
          <cell r="S1184">
            <v>69.680000000000007</v>
          </cell>
          <cell r="T1184">
            <v>61.53</v>
          </cell>
          <cell r="U1184">
            <v>31.15</v>
          </cell>
          <cell r="V1184">
            <v>3.95</v>
          </cell>
          <cell r="W1184">
            <v>0</v>
          </cell>
          <cell r="X1184">
            <v>197.23</v>
          </cell>
          <cell r="Y1184">
            <v>271.69</v>
          </cell>
          <cell r="Z1184">
            <v>266.31</v>
          </cell>
          <cell r="AA1184">
            <v>193.14</v>
          </cell>
          <cell r="AB1184">
            <v>67.09</v>
          </cell>
          <cell r="AC1184">
            <v>106.01</v>
          </cell>
          <cell r="AD1184">
            <v>105.72</v>
          </cell>
          <cell r="AE1184">
            <v>1264.3</v>
          </cell>
          <cell r="AF1184">
            <v>72.010000000000005</v>
          </cell>
          <cell r="AG1184">
            <v>68.900000000000006</v>
          </cell>
          <cell r="AH1184">
            <v>28.41</v>
          </cell>
          <cell r="AI1184">
            <v>3.82</v>
          </cell>
          <cell r="AJ1184">
            <v>0</v>
          </cell>
          <cell r="AK1184">
            <v>174.97</v>
          </cell>
          <cell r="AL1184">
            <v>285.95999999999998</v>
          </cell>
          <cell r="AM1184">
            <v>237.27</v>
          </cell>
          <cell r="AN1184">
            <v>164.23</v>
          </cell>
          <cell r="AO1184">
            <v>40.17</v>
          </cell>
          <cell r="AP1184">
            <v>89.48</v>
          </cell>
          <cell r="AQ1184">
            <v>99.08</v>
          </cell>
          <cell r="AR1184">
            <v>1144.1300000000001</v>
          </cell>
          <cell r="AS1184">
            <v>64.36</v>
          </cell>
          <cell r="AT1184">
            <v>60.16</v>
          </cell>
          <cell r="AU1184">
            <v>36.03</v>
          </cell>
          <cell r="AV1184">
            <v>3.72</v>
          </cell>
          <cell r="AW1184">
            <v>0.11</v>
          </cell>
          <cell r="AX1184">
            <v>159.77000000000001</v>
          </cell>
          <cell r="AY1184">
            <v>171.03</v>
          </cell>
          <cell r="AZ1184">
            <v>235.59</v>
          </cell>
          <cell r="BA1184">
            <v>174.98</v>
          </cell>
          <cell r="BB1184">
            <v>61.14</v>
          </cell>
          <cell r="BC1184">
            <v>99.05</v>
          </cell>
          <cell r="BD1184">
            <v>78.2</v>
          </cell>
          <cell r="BE1184">
            <v>1247.25</v>
          </cell>
          <cell r="BF1184">
            <v>59.14</v>
          </cell>
          <cell r="BG1184">
            <v>76.069999999999993</v>
          </cell>
          <cell r="BH1184">
            <v>26.09</v>
          </cell>
          <cell r="BI1184">
            <v>9.27</v>
          </cell>
          <cell r="BJ1184">
            <v>0</v>
          </cell>
          <cell r="BK1184">
            <v>172.79</v>
          </cell>
          <cell r="BL1184">
            <v>175.4</v>
          </cell>
          <cell r="BM1184">
            <v>199.08</v>
          </cell>
          <cell r="BN1184">
            <v>222.88</v>
          </cell>
          <cell r="BO1184">
            <v>97.47</v>
          </cell>
          <cell r="BP1184">
            <v>128.78</v>
          </cell>
          <cell r="BQ1184">
            <v>80.290000000000006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</row>
        <row r="1185">
          <cell r="F1185">
            <v>4.6500000000000004</v>
          </cell>
          <cell r="G1185">
            <v>9.6199999999999992</v>
          </cell>
          <cell r="H1185">
            <v>33.57</v>
          </cell>
          <cell r="I1185">
            <v>5.44</v>
          </cell>
          <cell r="J1185">
            <v>3.09</v>
          </cell>
          <cell r="K1185">
            <v>134.02000000000001</v>
          </cell>
          <cell r="L1185">
            <v>112.81</v>
          </cell>
          <cell r="M1185">
            <v>245.21</v>
          </cell>
          <cell r="N1185">
            <v>50.7</v>
          </cell>
          <cell r="O1185">
            <v>5.4</v>
          </cell>
          <cell r="P1185">
            <v>5.39</v>
          </cell>
          <cell r="Q1185">
            <v>0.42</v>
          </cell>
          <cell r="R1185">
            <v>0.54</v>
          </cell>
          <cell r="S1185">
            <v>0</v>
          </cell>
          <cell r="T1185">
            <v>0.22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0.1</v>
          </cell>
          <cell r="AB1185">
            <v>0</v>
          </cell>
          <cell r="AC1185">
            <v>0.19</v>
          </cell>
          <cell r="AD1185">
            <v>0.03</v>
          </cell>
          <cell r="AE1185">
            <v>0.57999999999999996</v>
          </cell>
          <cell r="AF1185">
            <v>0</v>
          </cell>
          <cell r="AG1185">
            <v>0.23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0.14000000000000001</v>
          </cell>
          <cell r="AO1185">
            <v>0</v>
          </cell>
          <cell r="AP1185">
            <v>0.19</v>
          </cell>
          <cell r="AQ1185">
            <v>0.03</v>
          </cell>
          <cell r="AR1185">
            <v>0.99</v>
          </cell>
          <cell r="AS1185">
            <v>0.8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0.14000000000000001</v>
          </cell>
          <cell r="BB1185">
            <v>0</v>
          </cell>
          <cell r="BC1185">
            <v>0.05</v>
          </cell>
          <cell r="BD1185">
            <v>0</v>
          </cell>
          <cell r="BE1185">
            <v>0.94</v>
          </cell>
          <cell r="BF1185">
            <v>0.62</v>
          </cell>
          <cell r="BG1185">
            <v>0.02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0.14000000000000001</v>
          </cell>
          <cell r="BO1185">
            <v>0</v>
          </cell>
          <cell r="BP1185">
            <v>0.17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</row>
        <row r="1186"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1.01</v>
          </cell>
          <cell r="H1192">
            <v>0</v>
          </cell>
          <cell r="I1192">
            <v>72.95</v>
          </cell>
          <cell r="J1192">
            <v>71.19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1.0900000000000001</v>
          </cell>
          <cell r="R1192">
            <v>303.74</v>
          </cell>
          <cell r="S1192">
            <v>0</v>
          </cell>
          <cell r="T1192">
            <v>5.53</v>
          </cell>
          <cell r="U1192">
            <v>68.5</v>
          </cell>
          <cell r="V1192">
            <v>78.14</v>
          </cell>
          <cell r="W1192">
            <v>137.65</v>
          </cell>
          <cell r="X1192">
            <v>0</v>
          </cell>
          <cell r="Y1192">
            <v>0</v>
          </cell>
          <cell r="Z1192">
            <v>0</v>
          </cell>
          <cell r="AA1192">
            <v>6.06</v>
          </cell>
          <cell r="AB1192">
            <v>0</v>
          </cell>
          <cell r="AC1192">
            <v>0</v>
          </cell>
          <cell r="AD1192">
            <v>7.85</v>
          </cell>
          <cell r="AE1192">
            <v>250.19</v>
          </cell>
          <cell r="AF1192">
            <v>0</v>
          </cell>
          <cell r="AG1192">
            <v>0</v>
          </cell>
          <cell r="AH1192">
            <v>55.16</v>
          </cell>
          <cell r="AI1192">
            <v>96.81</v>
          </cell>
          <cell r="AJ1192">
            <v>85.32</v>
          </cell>
          <cell r="AK1192">
            <v>0</v>
          </cell>
          <cell r="AL1192">
            <v>0</v>
          </cell>
          <cell r="AM1192">
            <v>0</v>
          </cell>
          <cell r="AN1192">
            <v>6.05</v>
          </cell>
          <cell r="AO1192">
            <v>0</v>
          </cell>
          <cell r="AP1192">
            <v>0</v>
          </cell>
          <cell r="AQ1192">
            <v>6.86</v>
          </cell>
          <cell r="AR1192">
            <v>395.29</v>
          </cell>
          <cell r="AS1192">
            <v>0</v>
          </cell>
          <cell r="AT1192">
            <v>3.75</v>
          </cell>
          <cell r="AU1192">
            <v>27.53</v>
          </cell>
          <cell r="AV1192">
            <v>138.82</v>
          </cell>
          <cell r="AW1192">
            <v>224.41</v>
          </cell>
          <cell r="AX1192">
            <v>0</v>
          </cell>
          <cell r="AY1192">
            <v>0</v>
          </cell>
          <cell r="AZ1192">
            <v>0</v>
          </cell>
          <cell r="BA1192">
            <v>0.55000000000000004</v>
          </cell>
          <cell r="BB1192">
            <v>0</v>
          </cell>
          <cell r="BC1192">
            <v>0</v>
          </cell>
          <cell r="BD1192">
            <v>0.24</v>
          </cell>
          <cell r="BE1192">
            <v>194.74</v>
          </cell>
          <cell r="BF1192">
            <v>0</v>
          </cell>
          <cell r="BG1192">
            <v>0</v>
          </cell>
          <cell r="BH1192">
            <v>21.58</v>
          </cell>
          <cell r="BI1192">
            <v>103.4</v>
          </cell>
          <cell r="BJ1192">
            <v>67.62</v>
          </cell>
          <cell r="BK1192">
            <v>0</v>
          </cell>
          <cell r="BL1192">
            <v>0</v>
          </cell>
          <cell r="BM1192">
            <v>0</v>
          </cell>
          <cell r="BN1192">
            <v>2.14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6"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199">
          <cell r="F1199">
            <v>246.52</v>
          </cell>
          <cell r="G1199">
            <v>339.78</v>
          </cell>
          <cell r="H1199">
            <v>438.04</v>
          </cell>
          <cell r="I1199">
            <v>498.31</v>
          </cell>
          <cell r="J1199">
            <v>591.78</v>
          </cell>
          <cell r="K1199">
            <v>637.83000000000004</v>
          </cell>
          <cell r="L1199">
            <v>657.02</v>
          </cell>
          <cell r="M1199">
            <v>600.95000000000005</v>
          </cell>
          <cell r="N1199">
            <v>569.55999999999995</v>
          </cell>
          <cell r="O1199">
            <v>461.65</v>
          </cell>
          <cell r="P1199">
            <v>77.67</v>
          </cell>
          <cell r="Q1199">
            <v>209.99</v>
          </cell>
          <cell r="R1199">
            <v>5296.13</v>
          </cell>
          <cell r="S1199">
            <v>245.9</v>
          </cell>
          <cell r="T1199">
            <v>318.60000000000002</v>
          </cell>
          <cell r="U1199">
            <v>386.16</v>
          </cell>
          <cell r="V1199">
            <v>444.87</v>
          </cell>
          <cell r="W1199">
            <v>498.51</v>
          </cell>
          <cell r="X1199">
            <v>629.32000000000005</v>
          </cell>
          <cell r="Y1199">
            <v>657.02</v>
          </cell>
          <cell r="Z1199">
            <v>595.29999999999995</v>
          </cell>
          <cell r="AA1199">
            <v>566.99</v>
          </cell>
          <cell r="AB1199">
            <v>460.49</v>
          </cell>
          <cell r="AC1199">
            <v>283.51</v>
          </cell>
          <cell r="AD1199">
            <v>209.46</v>
          </cell>
          <cell r="AE1199">
            <v>5408.64</v>
          </cell>
          <cell r="AF1199">
            <v>245.28</v>
          </cell>
          <cell r="AG1199">
            <v>317.81</v>
          </cell>
          <cell r="AH1199">
            <v>389.25</v>
          </cell>
          <cell r="AI1199">
            <v>457.02</v>
          </cell>
          <cell r="AJ1199">
            <v>646.1</v>
          </cell>
          <cell r="AK1199">
            <v>615.63</v>
          </cell>
          <cell r="AL1199">
            <v>650.21</v>
          </cell>
          <cell r="AM1199">
            <v>570.71</v>
          </cell>
          <cell r="AN1199">
            <v>565.55999999999995</v>
          </cell>
          <cell r="AO1199">
            <v>459.34</v>
          </cell>
          <cell r="AP1199">
            <v>282.79000000000002</v>
          </cell>
          <cell r="AQ1199">
            <v>208.93</v>
          </cell>
          <cell r="AR1199">
            <v>5222.46</v>
          </cell>
          <cell r="AS1199">
            <v>228.52</v>
          </cell>
          <cell r="AT1199">
            <v>282.08</v>
          </cell>
          <cell r="AU1199">
            <v>397.69</v>
          </cell>
          <cell r="AV1199">
            <v>494.46</v>
          </cell>
          <cell r="AW1199">
            <v>594.61</v>
          </cell>
          <cell r="AX1199">
            <v>590.55999999999995</v>
          </cell>
          <cell r="AY1199">
            <v>604.62</v>
          </cell>
          <cell r="AZ1199">
            <v>540.91</v>
          </cell>
          <cell r="BA1199">
            <v>564.15</v>
          </cell>
          <cell r="BB1199">
            <v>458.18</v>
          </cell>
          <cell r="BC1199">
            <v>282.08999999999997</v>
          </cell>
          <cell r="BD1199">
            <v>184.58</v>
          </cell>
          <cell r="BE1199">
            <v>5230.05</v>
          </cell>
          <cell r="BF1199">
            <v>219.55</v>
          </cell>
          <cell r="BG1199">
            <v>289.70999999999998</v>
          </cell>
          <cell r="BH1199">
            <v>378.29</v>
          </cell>
          <cell r="BI1199">
            <v>485.55</v>
          </cell>
          <cell r="BJ1199">
            <v>634.75</v>
          </cell>
          <cell r="BK1199">
            <v>582.86</v>
          </cell>
          <cell r="BL1199">
            <v>599.20000000000005</v>
          </cell>
          <cell r="BM1199">
            <v>554.98</v>
          </cell>
          <cell r="BN1199">
            <v>562.73</v>
          </cell>
          <cell r="BO1199">
            <v>457.04</v>
          </cell>
          <cell r="BP1199">
            <v>281.38</v>
          </cell>
          <cell r="BQ1199">
            <v>184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  <row r="1202"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</row>
        <row r="1203"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Y81"/>
  <sheetViews>
    <sheetView tabSelected="1" topLeftCell="A2" zoomScale="80" zoomScaleNormal="80" zoomScaleSheetLayoutView="80" workbookViewId="0">
      <selection activeCell="B19" sqref="B19"/>
    </sheetView>
  </sheetViews>
  <sheetFormatPr defaultRowHeight="12.75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9.33203125" style="3" customWidth="1"/>
    <col min="9" max="9" width="9.6640625" style="3" customWidth="1"/>
    <col min="10" max="10" width="4.83203125" customWidth="1"/>
    <col min="11" max="11" width="16.6640625" customWidth="1"/>
    <col min="12" max="12" width="19.1640625" customWidth="1"/>
    <col min="16" max="16" width="17.6640625" customWidth="1"/>
    <col min="17" max="17" width="12.83203125" customWidth="1"/>
    <col min="18" max="18" width="12.5" customWidth="1"/>
    <col min="22" max="22" width="13.1640625" customWidth="1"/>
    <col min="26" max="26" width="10.83203125" customWidth="1"/>
    <col min="27" max="27" width="10.1640625" customWidth="1"/>
    <col min="28" max="28" width="11.1640625" customWidth="1"/>
    <col min="29" max="31" width="10.83203125" customWidth="1"/>
    <col min="32" max="32" width="12.5" customWidth="1"/>
    <col min="33" max="33" width="10.83203125" customWidth="1"/>
    <col min="34" max="34" width="14" customWidth="1"/>
    <col min="35" max="35" width="12.5" customWidth="1"/>
    <col min="37" max="37" width="10" customWidth="1"/>
    <col min="38" max="38" width="12.5" customWidth="1"/>
    <col min="47" max="52" width="10.83203125" customWidth="1"/>
    <col min="53" max="53" width="9.83203125" customWidth="1"/>
    <col min="54" max="54" width="10.83203125" customWidth="1"/>
    <col min="55" max="55" width="11.1640625" customWidth="1"/>
    <col min="56" max="56" width="12.83203125" customWidth="1"/>
    <col min="57" max="57" width="5.83203125" customWidth="1"/>
    <col min="58" max="59" width="16.1640625" customWidth="1"/>
    <col min="60" max="60" width="12.5" customWidth="1"/>
    <col min="61" max="62" width="11.83203125" customWidth="1"/>
    <col min="63" max="63" width="11.6640625" customWidth="1"/>
    <col min="64" max="64" width="9.6640625" customWidth="1"/>
    <col min="68" max="68" width="12.5" customWidth="1"/>
    <col min="69" max="69" width="10.5" customWidth="1"/>
    <col min="70" max="70" width="11.83203125" customWidth="1"/>
    <col min="71" max="72" width="12.83203125" customWidth="1"/>
    <col min="73" max="73" width="11.83203125" customWidth="1"/>
    <col min="74" max="74" width="11.33203125" customWidth="1"/>
    <col min="75" max="75" width="11.6640625" customWidth="1"/>
    <col min="76" max="76" width="13.33203125" customWidth="1"/>
    <col min="77" max="77" width="12.1640625" customWidth="1"/>
    <col min="89" max="89" width="11.5" customWidth="1"/>
    <col min="90" max="90" width="11.33203125" customWidth="1"/>
    <col min="91" max="91" width="11.5" customWidth="1"/>
    <col min="92" max="92" width="10.6640625" customWidth="1"/>
    <col min="93" max="93" width="10.83203125" customWidth="1"/>
    <col min="94" max="94" width="11.5" customWidth="1"/>
    <col min="95" max="95" width="11.83203125" customWidth="1"/>
    <col min="96" max="96" width="11.1640625" customWidth="1"/>
    <col min="97" max="97" width="12" customWidth="1"/>
    <col min="98" max="98" width="12.5" customWidth="1"/>
    <col min="99" max="99" width="11" customWidth="1"/>
    <col min="102" max="102" width="17.33203125" customWidth="1"/>
    <col min="103" max="103" width="16.6640625" customWidth="1"/>
    <col min="104" max="104" width="15" customWidth="1"/>
  </cols>
  <sheetData>
    <row r="1" spans="2:103" customFormat="1" ht="15.75" hidden="1">
      <c r="B1" s="1" t="s">
        <v>37</v>
      </c>
      <c r="C1" s="2"/>
      <c r="D1" s="2"/>
      <c r="E1" s="2"/>
      <c r="F1" s="2"/>
      <c r="G1" s="11"/>
      <c r="H1" s="36"/>
      <c r="I1" s="5"/>
    </row>
    <row r="2" spans="2:103" customFormat="1" ht="5.25" customHeight="1">
      <c r="B2" s="1"/>
      <c r="C2" s="2"/>
      <c r="D2" s="2"/>
      <c r="E2" s="2"/>
      <c r="F2" s="3"/>
      <c r="G2" s="11"/>
      <c r="H2" s="36"/>
      <c r="I2" s="5"/>
    </row>
    <row r="3" spans="2:103" customFormat="1" ht="15.75">
      <c r="B3" s="1" t="s">
        <v>21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24</v>
      </c>
      <c r="CX3" s="215">
        <v>0</v>
      </c>
      <c r="CY3" t="s">
        <v>110</v>
      </c>
    </row>
    <row r="4" spans="2:103" customFormat="1" ht="15.75">
      <c r="B4" s="4" t="s">
        <v>18</v>
      </c>
      <c r="C4" s="4"/>
      <c r="D4" s="4"/>
      <c r="E4" s="4"/>
      <c r="F4" s="4"/>
      <c r="G4" s="1"/>
      <c r="H4" s="36"/>
      <c r="I4" s="3"/>
      <c r="K4">
        <f>'Table 5'!P6</f>
        <v>203</v>
      </c>
      <c r="P4" s="182" t="s">
        <v>61</v>
      </c>
      <c r="Q4" s="182"/>
      <c r="CX4">
        <v>750</v>
      </c>
      <c r="CY4" t="s">
        <v>111</v>
      </c>
    </row>
    <row r="5" spans="2:103" customFormat="1" ht="15.75">
      <c r="B5" s="4" t="str">
        <f ca="1">'Table 5'!M4&amp; " - "&amp;TEXT(Study_MW,"#.0")&amp;" MW and "&amp;TEXT(Study_CF,"#.0%")&amp;" CF"</f>
        <v>RFP_Elektron Solar - 80.0 MW and 29.4% CF</v>
      </c>
      <c r="C5" s="4"/>
      <c r="D5" s="4"/>
      <c r="E5" s="4"/>
      <c r="F5" s="4"/>
      <c r="G5" s="1"/>
      <c r="H5" s="36"/>
      <c r="I5" s="5"/>
      <c r="P5" s="183">
        <v>0.158</v>
      </c>
      <c r="Q5" s="183">
        <v>0.158</v>
      </c>
      <c r="R5" s="183">
        <v>0.158</v>
      </c>
      <c r="S5" s="183">
        <v>0.158</v>
      </c>
      <c r="T5" s="183">
        <v>0.158</v>
      </c>
      <c r="U5" s="183">
        <v>0.11776428835036618</v>
      </c>
      <c r="V5" s="183">
        <v>0.11776428835036618</v>
      </c>
      <c r="W5" s="183">
        <v>0.11776428835036618</v>
      </c>
      <c r="X5" s="183">
        <v>0.158</v>
      </c>
      <c r="Y5" s="183">
        <v>0.158</v>
      </c>
      <c r="Z5" s="183">
        <v>0.53861399146353772</v>
      </c>
      <c r="AA5" s="183">
        <v>0.53861399146353772</v>
      </c>
      <c r="AB5" s="183">
        <v>0.53861399146353772</v>
      </c>
      <c r="AC5" s="183">
        <v>0.59672377662708742</v>
      </c>
      <c r="AD5" s="183">
        <v>0.59672377662708742</v>
      </c>
      <c r="AE5" s="183">
        <v>0.37912293315598289</v>
      </c>
      <c r="AF5" s="183">
        <v>0.64803174039612643</v>
      </c>
      <c r="AG5" s="183">
        <v>0.64803174039612643</v>
      </c>
      <c r="AH5" s="183">
        <v>0.64803174039612643</v>
      </c>
      <c r="AI5" s="183">
        <v>0.64803174039612643</v>
      </c>
      <c r="AJ5" s="183"/>
      <c r="CX5" s="193">
        <f>$CX$3*$CX$4</f>
        <v>0</v>
      </c>
      <c r="CY5" t="s">
        <v>106</v>
      </c>
    </row>
    <row r="6" spans="2:103" customFormat="1" ht="14.25" hidden="1">
      <c r="B6" s="20"/>
      <c r="C6" s="4"/>
      <c r="D6" s="4"/>
      <c r="E6" s="4"/>
      <c r="F6" s="4"/>
      <c r="G6" s="11"/>
      <c r="H6" s="36"/>
      <c r="I6" s="5"/>
    </row>
    <row r="7" spans="2:103" customFormat="1">
      <c r="B7" s="3"/>
      <c r="C7" s="7"/>
      <c r="D7" s="7"/>
      <c r="E7" s="3"/>
      <c r="F7" s="3"/>
      <c r="G7" s="3"/>
      <c r="H7" s="36"/>
      <c r="I7" s="49"/>
    </row>
    <row r="8" spans="2:103" s="240" customFormat="1" ht="40.5" customHeight="1">
      <c r="B8" s="228"/>
      <c r="C8" s="228"/>
      <c r="D8" s="228"/>
      <c r="E8" s="230"/>
      <c r="F8" s="231"/>
      <c r="G8" s="229" t="s">
        <v>14</v>
      </c>
      <c r="H8" s="233"/>
      <c r="I8" s="243"/>
      <c r="K8" s="244" t="s">
        <v>61</v>
      </c>
      <c r="L8" s="244"/>
      <c r="P8" s="245" t="s">
        <v>92</v>
      </c>
      <c r="Q8" s="245"/>
      <c r="S8" s="247" t="s">
        <v>163</v>
      </c>
      <c r="T8" s="247" t="s">
        <v>164</v>
      </c>
      <c r="X8" s="247" t="s">
        <v>161</v>
      </c>
      <c r="Y8" s="247" t="s">
        <v>162</v>
      </c>
      <c r="Z8" s="240" t="s">
        <v>154</v>
      </c>
      <c r="AA8" s="240" t="s">
        <v>145</v>
      </c>
      <c r="AB8" s="240" t="s">
        <v>146</v>
      </c>
      <c r="AC8" s="240" t="s">
        <v>147</v>
      </c>
      <c r="AD8" s="240" t="s">
        <v>148</v>
      </c>
      <c r="AE8" s="240" t="s">
        <v>149</v>
      </c>
      <c r="AF8" s="240" t="s">
        <v>157</v>
      </c>
      <c r="AG8" s="240" t="s">
        <v>151</v>
      </c>
      <c r="AH8" s="240" t="s">
        <v>152</v>
      </c>
      <c r="AI8" s="240" t="s">
        <v>153</v>
      </c>
      <c r="AK8" s="245" t="s">
        <v>93</v>
      </c>
      <c r="AL8" s="245"/>
      <c r="AN8" s="247" t="s">
        <v>163</v>
      </c>
      <c r="AO8" s="247" t="s">
        <v>164</v>
      </c>
      <c r="AS8" s="247" t="s">
        <v>161</v>
      </c>
      <c r="AT8" s="247" t="s">
        <v>162</v>
      </c>
      <c r="AU8" s="240" t="str">
        <f t="shared" ref="AU8:BD9" si="0">Z8</f>
        <v>IRP17 Yakima Solar2030</v>
      </c>
      <c r="AV8" s="240" t="str">
        <f t="shared" si="0"/>
        <v>IRP17 Yakima Solar2032</v>
      </c>
      <c r="AW8" s="240" t="str">
        <f t="shared" si="0"/>
        <v>IRP17 Yakima Solar2033</v>
      </c>
      <c r="AX8" s="240" t="str">
        <f t="shared" si="0"/>
        <v>IRP17 Utah South Solar T2033</v>
      </c>
      <c r="AY8" s="240" t="str">
        <f t="shared" si="0"/>
        <v>IRP17 Utah South Solar T2035</v>
      </c>
      <c r="AZ8" s="240" t="str">
        <f t="shared" si="0"/>
        <v>IRP17 Utah South Solar F2035</v>
      </c>
      <c r="BA8" s="240" t="str">
        <f t="shared" si="0"/>
        <v>IRP17 SOregonCal Solar2030</v>
      </c>
      <c r="BB8" s="240" t="str">
        <f t="shared" si="0"/>
        <v>IRP17 SOregonCal Solar2031</v>
      </c>
      <c r="BC8" s="240" t="str">
        <f t="shared" si="0"/>
        <v>IRP17 SOregonCal Solar2032</v>
      </c>
      <c r="BD8" s="240" t="str">
        <f t="shared" si="0"/>
        <v>IRP17 SOregonCal Solar2033</v>
      </c>
      <c r="BF8" s="245" t="s">
        <v>94</v>
      </c>
      <c r="BG8" s="245"/>
      <c r="BJ8" s="247"/>
      <c r="BO8" s="247"/>
      <c r="CA8" s="245" t="s">
        <v>95</v>
      </c>
      <c r="CB8" s="245"/>
      <c r="CE8" s="250"/>
      <c r="CJ8" s="250"/>
      <c r="CX8" s="208" t="s">
        <v>94</v>
      </c>
      <c r="CY8" s="209" t="s">
        <v>95</v>
      </c>
    </row>
    <row r="9" spans="2:103" s="219" customFormat="1" ht="76.5" customHeight="1">
      <c r="B9" s="228"/>
      <c r="C9" s="229" t="s">
        <v>6</v>
      </c>
      <c r="D9" s="229"/>
      <c r="E9" s="230" t="s">
        <v>19</v>
      </c>
      <c r="F9" s="231"/>
      <c r="G9" s="232">
        <f ca="1">Study_CF</f>
        <v>0.29412772772307655</v>
      </c>
      <c r="H9" s="233"/>
      <c r="I9" s="234"/>
      <c r="K9" s="235" t="s">
        <v>62</v>
      </c>
      <c r="L9" s="235" t="s">
        <v>54</v>
      </c>
      <c r="M9" s="236" t="s">
        <v>96</v>
      </c>
      <c r="P9" s="219" t="s">
        <v>91</v>
      </c>
      <c r="Q9" s="219" t="s">
        <v>135</v>
      </c>
      <c r="R9" s="219" t="s">
        <v>87</v>
      </c>
      <c r="S9" s="219" t="s">
        <v>88</v>
      </c>
      <c r="T9" s="247" t="s">
        <v>88</v>
      </c>
      <c r="U9" s="219" t="s">
        <v>138</v>
      </c>
      <c r="V9" s="219" t="s">
        <v>139</v>
      </c>
      <c r="W9" s="219" t="s">
        <v>140</v>
      </c>
      <c r="X9" s="219" t="s">
        <v>137</v>
      </c>
      <c r="Y9" s="247" t="s">
        <v>137</v>
      </c>
      <c r="Z9" s="219" t="s">
        <v>90</v>
      </c>
      <c r="AA9" s="240" t="s">
        <v>90</v>
      </c>
      <c r="AB9" s="240" t="s">
        <v>90</v>
      </c>
      <c r="AC9" s="219" t="s">
        <v>142</v>
      </c>
      <c r="AD9" s="240" t="s">
        <v>142</v>
      </c>
      <c r="AE9" s="240" t="s">
        <v>156</v>
      </c>
      <c r="AF9" s="240" t="s">
        <v>136</v>
      </c>
      <c r="AG9" s="240" t="s">
        <v>136</v>
      </c>
      <c r="AH9" s="240" t="s">
        <v>136</v>
      </c>
      <c r="AI9" s="219" t="s">
        <v>136</v>
      </c>
      <c r="AJ9" s="238"/>
      <c r="AK9" s="219" t="str">
        <f t="shared" ref="AK9:AT9" si="1">P9</f>
        <v>IRP17 Aeolus Wind</v>
      </c>
      <c r="AL9" s="219" t="str">
        <f t="shared" si="1"/>
        <v>IRP17 WYAE WindCDR2021</v>
      </c>
      <c r="AM9" s="219" t="str">
        <f t="shared" si="1"/>
        <v>IRP17 Dave Johnston Wind</v>
      </c>
      <c r="AN9" s="219" t="str">
        <f t="shared" si="1"/>
        <v>IRP17 Goshen Wind 2</v>
      </c>
      <c r="AO9" s="247" t="str">
        <f t="shared" si="1"/>
        <v>IRP17 Goshen Wind 2</v>
      </c>
      <c r="AP9" s="219" t="str">
        <f t="shared" si="1"/>
        <v>IRP17 WallaW Wind</v>
      </c>
      <c r="AQ9" s="219" t="str">
        <f t="shared" si="1"/>
        <v>IRP17 Yakima Wind</v>
      </c>
      <c r="AR9" s="219" t="str">
        <f t="shared" si="1"/>
        <v>IRP17 S Oregon Wind</v>
      </c>
      <c r="AS9" s="219" t="str">
        <f t="shared" si="1"/>
        <v>IRP17 UT Wind</v>
      </c>
      <c r="AT9" s="247" t="str">
        <f t="shared" si="1"/>
        <v>IRP17 UT Wind</v>
      </c>
      <c r="AU9" s="219" t="str">
        <f t="shared" si="0"/>
        <v>IRP17 Yakima Solar</v>
      </c>
      <c r="AV9" s="240" t="str">
        <f t="shared" si="0"/>
        <v>IRP17 Yakima Solar</v>
      </c>
      <c r="AW9" s="240" t="str">
        <f t="shared" si="0"/>
        <v>IRP17 Yakima Solar</v>
      </c>
      <c r="AX9" s="240" t="str">
        <f t="shared" si="0"/>
        <v>IRP17 Utah South Solar T</v>
      </c>
      <c r="AY9" s="240" t="str">
        <f t="shared" si="0"/>
        <v>IRP17 Utah South Solar T</v>
      </c>
      <c r="AZ9" s="240" t="str">
        <f t="shared" si="0"/>
        <v>IRP17 Utah South Solar F</v>
      </c>
      <c r="BA9" s="240" t="str">
        <f t="shared" si="0"/>
        <v>IRP17 SOregonCal Solar</v>
      </c>
      <c r="BB9" s="240" t="str">
        <f t="shared" si="0"/>
        <v>IRP17 SOregonCal Solar</v>
      </c>
      <c r="BC9" s="240" t="str">
        <f t="shared" si="0"/>
        <v>IRP17 SOregonCal Solar</v>
      </c>
      <c r="BD9" s="240" t="str">
        <f t="shared" si="0"/>
        <v>IRP17 SOregonCal Solar</v>
      </c>
      <c r="BF9" s="219" t="str">
        <f>P9</f>
        <v>IRP17 Aeolus Wind</v>
      </c>
      <c r="BG9" s="219" t="str">
        <f>Q9</f>
        <v>IRP17 WYAE WindCDR2021</v>
      </c>
      <c r="BH9" s="219" t="str">
        <f>R9</f>
        <v>IRP17 Dave Johnston Wind</v>
      </c>
      <c r="BI9" s="248" t="str">
        <f>S8</f>
        <v>IRP17 Goshen Wind 2 2030</v>
      </c>
      <c r="BJ9" s="248" t="str">
        <f>T8</f>
        <v>IRP17 Goshen Wind 2 2033</v>
      </c>
      <c r="BK9" s="219" t="str">
        <f>U9</f>
        <v>IRP17 WallaW Wind</v>
      </c>
      <c r="BL9" s="219" t="str">
        <f>V9</f>
        <v>IRP17 Yakima Wind</v>
      </c>
      <c r="BM9" s="219" t="str">
        <f>W9</f>
        <v>IRP17 S Oregon Wind</v>
      </c>
      <c r="BN9" s="248" t="str">
        <f>X8</f>
        <v>IRP17 UT Wind 2030</v>
      </c>
      <c r="BO9" s="248" t="str">
        <f>Y8</f>
        <v>IRP17 UT Wind 2036</v>
      </c>
      <c r="BP9" s="242" t="s">
        <v>144</v>
      </c>
      <c r="BQ9" s="242" t="s">
        <v>145</v>
      </c>
      <c r="BR9" s="242" t="s">
        <v>146</v>
      </c>
      <c r="BS9" s="242" t="s">
        <v>147</v>
      </c>
      <c r="BT9" s="242" t="s">
        <v>148</v>
      </c>
      <c r="BU9" s="242" t="s">
        <v>149</v>
      </c>
      <c r="BV9" s="242" t="s">
        <v>150</v>
      </c>
      <c r="BW9" s="242" t="s">
        <v>151</v>
      </c>
      <c r="BX9" s="242" t="s">
        <v>152</v>
      </c>
      <c r="BY9" s="242" t="s">
        <v>153</v>
      </c>
      <c r="CA9" s="219" t="str">
        <f t="shared" ref="CA9:CT9" si="2">BF9</f>
        <v>IRP17 Aeolus Wind</v>
      </c>
      <c r="CB9" s="240" t="str">
        <f t="shared" si="2"/>
        <v>IRP17 WYAE WindCDR2021</v>
      </c>
      <c r="CC9" s="240" t="str">
        <f t="shared" si="2"/>
        <v>IRP17 Dave Johnston Wind</v>
      </c>
      <c r="CD9" s="240" t="str">
        <f t="shared" si="2"/>
        <v>IRP17 Goshen Wind 2 2030</v>
      </c>
      <c r="CE9" s="248" t="str">
        <f t="shared" si="2"/>
        <v>IRP17 Goshen Wind 2 2033</v>
      </c>
      <c r="CF9" s="240" t="str">
        <f t="shared" si="2"/>
        <v>IRP17 WallaW Wind</v>
      </c>
      <c r="CG9" s="240" t="str">
        <f t="shared" si="2"/>
        <v>IRP17 Yakima Wind</v>
      </c>
      <c r="CH9" s="240" t="str">
        <f t="shared" si="2"/>
        <v>IRP17 S Oregon Wind</v>
      </c>
      <c r="CI9" s="240" t="str">
        <f t="shared" si="2"/>
        <v>IRP17 UT Wind 2030</v>
      </c>
      <c r="CJ9" s="248" t="str">
        <f t="shared" si="2"/>
        <v>IRP17 UT Wind 2036</v>
      </c>
      <c r="CK9" s="240" t="str">
        <f t="shared" si="2"/>
        <v xml:space="preserve">IRP17 Yakima Solar2030 </v>
      </c>
      <c r="CL9" s="240" t="str">
        <f t="shared" si="2"/>
        <v>IRP17 Yakima Solar2032</v>
      </c>
      <c r="CM9" s="240" t="str">
        <f t="shared" si="2"/>
        <v>IRP17 Yakima Solar2033</v>
      </c>
      <c r="CN9" s="240" t="str">
        <f t="shared" si="2"/>
        <v>IRP17 Utah South Solar T2033</v>
      </c>
      <c r="CO9" s="240" t="str">
        <f t="shared" si="2"/>
        <v>IRP17 Utah South Solar T2035</v>
      </c>
      <c r="CP9" s="240" t="str">
        <f t="shared" si="2"/>
        <v>IRP17 Utah South Solar F2035</v>
      </c>
      <c r="CQ9" s="240" t="str">
        <f t="shared" si="2"/>
        <v>IRP17 SOregonCal Solar2030'</v>
      </c>
      <c r="CR9" s="240" t="str">
        <f t="shared" si="2"/>
        <v>IRP17 SOregonCal Solar2031</v>
      </c>
      <c r="CS9" s="240" t="str">
        <f t="shared" si="2"/>
        <v>IRP17 SOregonCal Solar2032</v>
      </c>
      <c r="CT9" s="240" t="str">
        <f t="shared" si="2"/>
        <v>IRP17 SOregonCal Solar2033</v>
      </c>
      <c r="CU9" s="219" t="s">
        <v>97</v>
      </c>
      <c r="CX9" s="219" t="s">
        <v>107</v>
      </c>
      <c r="CY9" s="219" t="s">
        <v>107</v>
      </c>
    </row>
    <row r="10" spans="2:103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20</v>
      </c>
      <c r="F10" s="39"/>
      <c r="G10" s="12" t="s">
        <v>15</v>
      </c>
      <c r="H10" s="36"/>
      <c r="I10" s="89"/>
      <c r="K10" s="112"/>
      <c r="L10" s="112"/>
      <c r="M10" s="184"/>
    </row>
    <row r="11" spans="2:103" customFormat="1" ht="13.5">
      <c r="B11" s="6"/>
      <c r="C11" s="6" t="s">
        <v>17</v>
      </c>
      <c r="D11" s="6"/>
      <c r="E11" s="84" t="s">
        <v>56</v>
      </c>
      <c r="F11" s="39"/>
      <c r="G11" s="12" t="s">
        <v>33</v>
      </c>
      <c r="H11" s="36"/>
      <c r="I11" s="89"/>
      <c r="K11" s="113" t="s">
        <v>63</v>
      </c>
      <c r="L11" s="114">
        <v>0.158</v>
      </c>
      <c r="M11" s="114">
        <v>0.11776428835036618</v>
      </c>
      <c r="P11" t="s">
        <v>34</v>
      </c>
      <c r="R11" t="s">
        <v>34</v>
      </c>
      <c r="S11" t="s">
        <v>34</v>
      </c>
      <c r="T11" t="s">
        <v>34</v>
      </c>
      <c r="U11" t="s">
        <v>34</v>
      </c>
      <c r="V11" t="s">
        <v>34</v>
      </c>
      <c r="W11" t="s">
        <v>34</v>
      </c>
      <c r="X11" t="s">
        <v>34</v>
      </c>
      <c r="Y11" t="s">
        <v>34</v>
      </c>
      <c r="Z11" t="s">
        <v>34</v>
      </c>
      <c r="AA11" t="s">
        <v>34</v>
      </c>
      <c r="AB11" t="s">
        <v>34</v>
      </c>
      <c r="AC11" t="s">
        <v>34</v>
      </c>
      <c r="AD11" t="s">
        <v>34</v>
      </c>
      <c r="AE11" t="s">
        <v>34</v>
      </c>
      <c r="AF11" t="s">
        <v>34</v>
      </c>
      <c r="AG11" t="s">
        <v>34</v>
      </c>
      <c r="AH11" t="s">
        <v>34</v>
      </c>
      <c r="AI11" t="s">
        <v>34</v>
      </c>
      <c r="AK11" t="s">
        <v>34</v>
      </c>
      <c r="AL11" t="s">
        <v>34</v>
      </c>
      <c r="AM11" t="s">
        <v>34</v>
      </c>
      <c r="AN11" t="s">
        <v>34</v>
      </c>
      <c r="AO11" t="s">
        <v>34</v>
      </c>
      <c r="AP11" t="s">
        <v>34</v>
      </c>
      <c r="AQ11" t="s">
        <v>34</v>
      </c>
      <c r="AR11" t="s">
        <v>34</v>
      </c>
      <c r="AS11" t="s">
        <v>34</v>
      </c>
      <c r="AT11" t="s">
        <v>34</v>
      </c>
      <c r="AU11" t="s">
        <v>34</v>
      </c>
      <c r="AV11" t="s">
        <v>34</v>
      </c>
      <c r="AW11" t="s">
        <v>34</v>
      </c>
      <c r="AX11" t="s">
        <v>34</v>
      </c>
      <c r="AY11" t="s">
        <v>34</v>
      </c>
      <c r="AZ11" t="s">
        <v>34</v>
      </c>
      <c r="BA11" t="s">
        <v>34</v>
      </c>
      <c r="BB11" t="s">
        <v>34</v>
      </c>
      <c r="BC11" t="s">
        <v>34</v>
      </c>
      <c r="BD11" t="s">
        <v>34</v>
      </c>
      <c r="BF11" t="s">
        <v>98</v>
      </c>
      <c r="BG11" t="s">
        <v>98</v>
      </c>
      <c r="BH11" t="s">
        <v>98</v>
      </c>
      <c r="BI11" t="s">
        <v>98</v>
      </c>
      <c r="BK11" t="s">
        <v>98</v>
      </c>
      <c r="BL11" t="s">
        <v>98</v>
      </c>
      <c r="BM11" t="s">
        <v>98</v>
      </c>
      <c r="BN11" t="s">
        <v>98</v>
      </c>
      <c r="BP11" t="s">
        <v>98</v>
      </c>
      <c r="BQ11" t="s">
        <v>98</v>
      </c>
      <c r="BR11" t="s">
        <v>98</v>
      </c>
      <c r="BS11" t="s">
        <v>98</v>
      </c>
      <c r="BT11" t="s">
        <v>98</v>
      </c>
      <c r="BU11" t="s">
        <v>98</v>
      </c>
      <c r="BV11" t="s">
        <v>98</v>
      </c>
      <c r="BW11" t="s">
        <v>98</v>
      </c>
      <c r="BX11" t="s">
        <v>98</v>
      </c>
      <c r="BY11" t="s">
        <v>98</v>
      </c>
      <c r="CA11" t="s">
        <v>99</v>
      </c>
      <c r="CB11" t="s">
        <v>99</v>
      </c>
      <c r="CC11" t="s">
        <v>99</v>
      </c>
      <c r="CD11" t="s">
        <v>99</v>
      </c>
      <c r="CE11" t="s">
        <v>99</v>
      </c>
      <c r="CF11" t="s">
        <v>99</v>
      </c>
      <c r="CG11" t="s">
        <v>99</v>
      </c>
      <c r="CH11" t="s">
        <v>99</v>
      </c>
      <c r="CI11" t="s">
        <v>99</v>
      </c>
      <c r="CJ11" t="s">
        <v>99</v>
      </c>
      <c r="CK11" t="s">
        <v>99</v>
      </c>
      <c r="CL11" t="s">
        <v>99</v>
      </c>
      <c r="CM11" t="s">
        <v>99</v>
      </c>
      <c r="CN11" t="s">
        <v>99</v>
      </c>
      <c r="CO11" t="s">
        <v>99</v>
      </c>
      <c r="CP11" t="s">
        <v>99</v>
      </c>
      <c r="CQ11" t="s">
        <v>99</v>
      </c>
      <c r="CR11" t="s">
        <v>99</v>
      </c>
      <c r="CS11" t="s">
        <v>99</v>
      </c>
      <c r="CT11" t="s">
        <v>99</v>
      </c>
      <c r="CU11" t="s">
        <v>99</v>
      </c>
      <c r="CX11" t="s">
        <v>98</v>
      </c>
      <c r="CY11" t="s">
        <v>99</v>
      </c>
    </row>
    <row r="12" spans="2:103" customFormat="1">
      <c r="B12" s="188"/>
      <c r="C12" s="189"/>
      <c r="D12" s="188"/>
      <c r="E12" s="12"/>
      <c r="F12" s="12"/>
      <c r="G12" s="3"/>
      <c r="H12" s="36"/>
      <c r="I12" s="89"/>
      <c r="K12" s="113" t="s">
        <v>35</v>
      </c>
      <c r="L12" s="114">
        <v>0.37912293315598289</v>
      </c>
      <c r="M12" s="114">
        <v>0.53861399146353772</v>
      </c>
    </row>
    <row r="13" spans="2:103" customFormat="1">
      <c r="B13" s="15">
        <f>'Table 5'!J13</f>
        <v>2022</v>
      </c>
      <c r="C13" s="9">
        <f t="shared" ref="C13:C34" si="3">(INDEX($CU:$CU,MATCH(B13,$O:$O,0),1)+INDEX($CY:$CY,MATCH(B13,$O:$O,0),1))*1000/Study_MW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18.475967206763904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18.475967206763904</v>
      </c>
      <c r="H13" s="36"/>
      <c r="I13" s="193"/>
      <c r="J13" s="193"/>
      <c r="K13" s="113" t="s">
        <v>64</v>
      </c>
      <c r="L13" s="114">
        <v>0.59672377662708742</v>
      </c>
      <c r="M13" s="114">
        <v>0.64803174039612643</v>
      </c>
      <c r="O13">
        <f t="shared" ref="O13:O32" si="4">B13</f>
        <v>2022</v>
      </c>
      <c r="P13">
        <v>0</v>
      </c>
      <c r="Q13">
        <v>0</v>
      </c>
      <c r="R13">
        <v>0</v>
      </c>
      <c r="S13" s="193">
        <v>0</v>
      </c>
      <c r="T13" s="19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K13">
        <f t="shared" ref="AK13:AK33" si="5">P13/P$5</f>
        <v>0</v>
      </c>
      <c r="AL13">
        <f t="shared" ref="AL13:AL33" si="6">Q13/Q$5</f>
        <v>0</v>
      </c>
      <c r="AM13">
        <f t="shared" ref="AM13:AM33" si="7">R13/R$5</f>
        <v>0</v>
      </c>
      <c r="AN13">
        <f t="shared" ref="AN13:AO33" si="8">S13/S$5</f>
        <v>0</v>
      </c>
      <c r="AO13">
        <f t="shared" si="8"/>
        <v>0</v>
      </c>
      <c r="AP13">
        <f t="shared" ref="AP13:AP33" si="9">U13/U$5</f>
        <v>0</v>
      </c>
      <c r="AQ13">
        <f t="shared" ref="AQ13:AQ33" si="10">V13/V$5</f>
        <v>0</v>
      </c>
      <c r="AR13">
        <f t="shared" ref="AR13:AR33" si="11">W13/W$5</f>
        <v>0</v>
      </c>
      <c r="AS13">
        <f t="shared" ref="AS13:AT33" si="12">X13/X$5</f>
        <v>0</v>
      </c>
      <c r="AT13">
        <f t="shared" si="12"/>
        <v>0</v>
      </c>
      <c r="AU13">
        <f t="shared" ref="AU13:AU33" si="13">Z13/Z$5</f>
        <v>0</v>
      </c>
      <c r="AV13">
        <f t="shared" ref="AV13:AV33" si="14">AA13/AA$5</f>
        <v>0</v>
      </c>
      <c r="AW13">
        <f t="shared" ref="AW13:AW33" si="15">AB13/AB$5</f>
        <v>0</v>
      </c>
      <c r="AX13">
        <f t="shared" ref="AX13:AX33" si="16">AC13/AC$5</f>
        <v>0</v>
      </c>
      <c r="AY13">
        <f t="shared" ref="AY13:AY33" si="17">AD13/AD$5</f>
        <v>0</v>
      </c>
      <c r="AZ13">
        <f t="shared" ref="AZ13:AZ33" si="18">AE13/AE$5</f>
        <v>0</v>
      </c>
      <c r="BA13">
        <f t="shared" ref="BA13:BA33" si="19">AF13/AF$5</f>
        <v>0</v>
      </c>
      <c r="BB13">
        <f t="shared" ref="BB13:BB33" si="20">AG13/AG$5</f>
        <v>0</v>
      </c>
      <c r="BC13">
        <f t="shared" ref="BC13:BC33" si="21">AH13/AH$5</f>
        <v>0</v>
      </c>
      <c r="BD13">
        <f t="shared" ref="BD13:BD33" si="22">AI13/AI$5</f>
        <v>0</v>
      </c>
      <c r="BF13">
        <f>VLOOKUP($O13,'Table 3 EV2020 Wind_2020'!$B$10:$K$36,10,FALSE)</f>
        <v>-5.17</v>
      </c>
      <c r="BG13">
        <f>VLOOKUP($O13,'Table 3 EV2020 Wind_2021'!$B$10:$K$36,10,FALSE)</f>
        <v>-6.98</v>
      </c>
      <c r="BH13">
        <f>VLOOKUP($O13,'Table 3 DJ Wind 2030'!$B$10:$J$36,9,FALSE)</f>
        <v>44.41</v>
      </c>
      <c r="BI13">
        <f>VLOOKUP($O13,'Table 3 ID Wind 2030'!$B$10:$J$36,9,FALSE)</f>
        <v>41.84</v>
      </c>
      <c r="BJ13">
        <f>VLOOKUP($O13,'Table 3 ID Wind 2033'!$B$10:$J$36,9,FALSE)</f>
        <v>41.84</v>
      </c>
      <c r="BK13">
        <f>VLOOKUP($O13,'Table 3 WW Wind 2035'!$B$10:$J$36,9,FALSE)</f>
        <v>41.84</v>
      </c>
      <c r="BL13">
        <f>VLOOKUP($O13,'Table 3 YK Wind 2035'!$B$10:$J$36,9,FALSE)</f>
        <v>41.84</v>
      </c>
      <c r="BM13">
        <f>VLOOKUP($O13,'Table 3 OR Wind 2035'!$B$10:$J$36,9,FALSE)</f>
        <v>41.84</v>
      </c>
      <c r="BN13">
        <f>VLOOKUP($O13,'Table 3 UT Wind 2030'!$B$10:$J$36,9,FALSE)</f>
        <v>41.84</v>
      </c>
      <c r="BO13">
        <f>VLOOKUP($O13,'Table 3 UT Wind 2036'!$B$10:$J$36,9,FALSE)</f>
        <v>41.84</v>
      </c>
      <c r="BP13">
        <f>VLOOKUP($O13,'Table 3 YK Solar 2030'!$B$10:$J$36,9,FALSE)</f>
        <v>20.87</v>
      </c>
      <c r="BQ13">
        <f>VLOOKUP($O13,'Table 3 YK Solar 2032'!$B$10:$J$36,9,FALSE)</f>
        <v>20.87</v>
      </c>
      <c r="BR13">
        <f>VLOOKUP($O13,'Table 3 YK Solar 2033'!$B$10:$J$36,9,FALSE)</f>
        <v>20.87</v>
      </c>
      <c r="BS13">
        <f>VLOOKUP($O13,'Table 3 UT Solar 2033 ST'!$B$10:$J$36,9,FALSE)</f>
        <v>21.92</v>
      </c>
      <c r="BT13">
        <f>VLOOKUP($O13,'Table 3 UT Solar 2035 ST'!$B$10:$J$36,9,FALSE)</f>
        <v>21.92</v>
      </c>
      <c r="BU13">
        <f>VLOOKUP($O13,'Table 3 UT Solar 2035 FT'!$B$10:$J$36,9,FALSE)</f>
        <v>20.85</v>
      </c>
      <c r="BV13">
        <f>VLOOKUP($O13,'Table 3 OR Solar 2030'!$B$10:$J$36,9,FALSE)</f>
        <v>21.95</v>
      </c>
      <c r="BW13">
        <f>VLOOKUP($O13,'Table 3 OR Solar 2031'!$B$10:$J$36,9,FALSE)</f>
        <v>21.95</v>
      </c>
      <c r="BX13">
        <f>VLOOKUP($O13,'Table 3 OR Solar 2032'!$B$10:$J$36,9,FALSE)</f>
        <v>21.95</v>
      </c>
      <c r="BY13">
        <f>VLOOKUP($O13,'Table 3 OR Solar 2033'!$B$10:$J$36,9,FALSE)</f>
        <v>21.95</v>
      </c>
      <c r="CA13">
        <f>SUM(AK$13:AK13)*BF13/1000</f>
        <v>0</v>
      </c>
      <c r="CB13">
        <f>SUM(AL$13:AL13)*BG13/1000</f>
        <v>0</v>
      </c>
      <c r="CC13">
        <f>SUM(AM$13:AM13)*BH13/1000</f>
        <v>0</v>
      </c>
      <c r="CD13">
        <f>SUM(AN$13:AN13)*BI13/1000</f>
        <v>0</v>
      </c>
      <c r="CE13">
        <f>SUM(AO$13:AO13)*BJ13/1000</f>
        <v>0</v>
      </c>
      <c r="CF13">
        <f>SUM(AP$13:AP13)*BK13/1000</f>
        <v>0</v>
      </c>
      <c r="CG13">
        <f>SUM(AQ$13:AQ13)*BL13/1000</f>
        <v>0</v>
      </c>
      <c r="CH13">
        <f>SUM(AR$13:AR13)*BM13/1000</f>
        <v>0</v>
      </c>
      <c r="CI13">
        <f>SUM(AS$13:AS13)*BN13/1000</f>
        <v>0</v>
      </c>
      <c r="CJ13">
        <f>SUM(AT$13:AT13)*BO13/1000</f>
        <v>0</v>
      </c>
      <c r="CK13">
        <f>SUM(AU$13:AU13)*BP13/1000</f>
        <v>0</v>
      </c>
      <c r="CL13">
        <f>SUM(AV$13:AV13)*BQ13/1000</f>
        <v>0</v>
      </c>
      <c r="CM13">
        <f>SUM(AW$13:AW13)*BR13/1000</f>
        <v>0</v>
      </c>
      <c r="CN13">
        <f>SUM(AX$13:AX13)*BS13/1000</f>
        <v>0</v>
      </c>
      <c r="CO13">
        <f>SUM(AY$13:AY13)*BT13/1000</f>
        <v>0</v>
      </c>
      <c r="CP13">
        <f>SUM(AZ$13:AZ13)*BU13/1000</f>
        <v>0</v>
      </c>
      <c r="CQ13">
        <f>SUM(BA$13:BA13)*BV13/1000</f>
        <v>0</v>
      </c>
      <c r="CR13">
        <f>SUM(BB$13:BB13)*BW13/1000</f>
        <v>0</v>
      </c>
      <c r="CS13">
        <f>SUM(BC$13:BC13)*BX13/1000</f>
        <v>0</v>
      </c>
      <c r="CT13">
        <f>SUM(BD$13:BD13)*BY13/1000</f>
        <v>0</v>
      </c>
      <c r="CU13">
        <f t="shared" ref="CU13:CU14" si="23">SUM(CA13:CT13)</f>
        <v>0</v>
      </c>
      <c r="CW13">
        <f t="shared" ref="CW13:CW33" si="24">O13</f>
        <v>2022</v>
      </c>
      <c r="CX13" s="89">
        <f>IFERROR(VLOOKUP($CW13,'Table 3 TransCost D2 '!$B$10:$E$34,4,FALSE),0)</f>
        <v>49.71</v>
      </c>
      <c r="CY13" s="193">
        <f>$CX$5*CX13/1000</f>
        <v>0</v>
      </c>
    </row>
    <row r="14" spans="2:103" customFormat="1">
      <c r="B14" s="15">
        <f t="shared" ref="B14:B34" si="25">B13+1</f>
        <v>2023</v>
      </c>
      <c r="C14" s="9">
        <f t="shared" si="3"/>
        <v>0</v>
      </c>
      <c r="D14" s="45"/>
      <c r="E14" s="9">
        <f t="shared" ref="E14:E32" ca="1" si="26">SUMIF(INDIRECT("'Table 5'!$J$"&amp;$K$3&amp;":$J$"&amp;$K$4),B14,INDIRECT("'Table 5'!$c$"&amp;$K$3&amp;":$c$"&amp;$K$4))/SUMIF(INDIRECT("'Table 5'!$J$"&amp;$K$3&amp;":$J$"&amp;$K$4),B14,INDIRECT("'Table 5'!$f$"&amp;$K$3&amp;":$f$"&amp;$K$4))</f>
        <v>18.819038214465838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18.819038214465838</v>
      </c>
      <c r="H14" s="36"/>
      <c r="I14" s="193"/>
      <c r="J14" s="193"/>
      <c r="K14" s="113" t="s">
        <v>65</v>
      </c>
      <c r="L14" s="114">
        <v>1</v>
      </c>
      <c r="M14" s="114">
        <v>1</v>
      </c>
      <c r="O14">
        <f t="shared" si="4"/>
        <v>2023</v>
      </c>
      <c r="P14">
        <v>0</v>
      </c>
      <c r="Q14">
        <v>0</v>
      </c>
      <c r="R14">
        <v>0</v>
      </c>
      <c r="S14" s="193">
        <v>0</v>
      </c>
      <c r="T14" s="193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K14">
        <f t="shared" si="5"/>
        <v>0</v>
      </c>
      <c r="AL14">
        <f t="shared" si="6"/>
        <v>0</v>
      </c>
      <c r="AM14">
        <f t="shared" si="7"/>
        <v>0</v>
      </c>
      <c r="AN14">
        <f t="shared" si="8"/>
        <v>0</v>
      </c>
      <c r="AO14">
        <f t="shared" si="8"/>
        <v>0</v>
      </c>
      <c r="AP14">
        <f t="shared" si="9"/>
        <v>0</v>
      </c>
      <c r="AQ14">
        <f t="shared" si="10"/>
        <v>0</v>
      </c>
      <c r="AR14">
        <f t="shared" si="11"/>
        <v>0</v>
      </c>
      <c r="AS14">
        <f t="shared" si="12"/>
        <v>0</v>
      </c>
      <c r="AT14">
        <f t="shared" si="12"/>
        <v>0</v>
      </c>
      <c r="AU14">
        <f t="shared" si="13"/>
        <v>0</v>
      </c>
      <c r="AV14">
        <f t="shared" si="14"/>
        <v>0</v>
      </c>
      <c r="AW14">
        <f t="shared" si="15"/>
        <v>0</v>
      </c>
      <c r="AX14">
        <f t="shared" si="16"/>
        <v>0</v>
      </c>
      <c r="AY14">
        <f t="shared" si="17"/>
        <v>0</v>
      </c>
      <c r="AZ14">
        <f t="shared" si="18"/>
        <v>0</v>
      </c>
      <c r="BA14">
        <f t="shared" si="19"/>
        <v>0</v>
      </c>
      <c r="BB14">
        <f t="shared" si="20"/>
        <v>0</v>
      </c>
      <c r="BC14">
        <f t="shared" si="21"/>
        <v>0</v>
      </c>
      <c r="BD14">
        <f t="shared" si="22"/>
        <v>0</v>
      </c>
      <c r="BF14">
        <f>VLOOKUP($O14,'Table 3 EV2020 Wind_2020'!$B$10:$K$36,10,FALSE)</f>
        <v>-7.21</v>
      </c>
      <c r="BG14">
        <f>VLOOKUP($O14,'Table 3 EV2020 Wind_2021'!$B$10:$K$36,10,FALSE)</f>
        <v>-9.06</v>
      </c>
      <c r="BH14">
        <f>VLOOKUP($O14,'Table 3 DJ Wind 2030'!$B$10:$J$36,9,FALSE)</f>
        <v>45.4</v>
      </c>
      <c r="BI14">
        <f>VLOOKUP($O14,'Table 3 ID Wind 2030'!$B$10:$J$36,9,FALSE)</f>
        <v>42.76</v>
      </c>
      <c r="BJ14">
        <f>VLOOKUP($O14,'Table 3 ID Wind 2033'!$B$10:$J$36,9,FALSE)</f>
        <v>42.76</v>
      </c>
      <c r="BK14">
        <f>VLOOKUP($O14,'Table 3 WW Wind 2035'!$B$10:$J$36,9,FALSE)</f>
        <v>42.76</v>
      </c>
      <c r="BL14">
        <f>VLOOKUP($O14,'Table 3 YK Wind 2035'!$B$10:$J$36,9,FALSE)</f>
        <v>42.76</v>
      </c>
      <c r="BM14">
        <f>VLOOKUP($O14,'Table 3 OR Wind 2035'!$B$10:$J$36,9,FALSE)</f>
        <v>42.76</v>
      </c>
      <c r="BN14">
        <f>VLOOKUP($O14,'Table 3 UT Wind 2030'!$B$10:$J$36,9,FALSE)</f>
        <v>42.76</v>
      </c>
      <c r="BO14">
        <f>VLOOKUP($O14,'Table 3 UT Wind 2036'!$B$10:$J$36,9,FALSE)</f>
        <v>42.76</v>
      </c>
      <c r="BP14">
        <f>VLOOKUP($O14,'Table 3 YK Solar 2030'!$B$10:$J$36,9,FALSE)</f>
        <v>21.33</v>
      </c>
      <c r="BQ14">
        <f>VLOOKUP($O14,'Table 3 YK Solar 2032'!$B$10:$J$36,9,FALSE)</f>
        <v>21.33</v>
      </c>
      <c r="BR14">
        <f>VLOOKUP($O14,'Table 3 YK Solar 2033'!$B$10:$J$36,9,FALSE)</f>
        <v>21.33</v>
      </c>
      <c r="BS14">
        <f>VLOOKUP($O14,'Table 3 UT Solar 2033 ST'!$B$10:$J$36,9,FALSE)</f>
        <v>22.4</v>
      </c>
      <c r="BT14">
        <f>VLOOKUP($O14,'Table 3 UT Solar 2035 ST'!$B$10:$J$36,9,FALSE)</f>
        <v>22.4</v>
      </c>
      <c r="BU14">
        <f>VLOOKUP($O14,'Table 3 UT Solar 2035 FT'!$B$10:$J$36,9,FALSE)</f>
        <v>21.31</v>
      </c>
      <c r="BV14">
        <f>VLOOKUP($O14,'Table 3 OR Solar 2030'!$B$10:$J$36,9,FALSE)</f>
        <v>22.43</v>
      </c>
      <c r="BW14">
        <f>VLOOKUP($O14,'Table 3 OR Solar 2031'!$B$10:$J$36,9,FALSE)</f>
        <v>22.43</v>
      </c>
      <c r="BX14">
        <f>VLOOKUP($O14,'Table 3 OR Solar 2032'!$B$10:$J$36,9,FALSE)</f>
        <v>22.43</v>
      </c>
      <c r="BY14">
        <f>VLOOKUP($O14,'Table 3 OR Solar 2033'!$B$10:$J$36,9,FALSE)</f>
        <v>22.43</v>
      </c>
      <c r="CA14">
        <f>SUM(AK$13:AK14)*BF14/1000</f>
        <v>0</v>
      </c>
      <c r="CB14">
        <f>SUM(AL$13:AL14)*BG14/1000</f>
        <v>0</v>
      </c>
      <c r="CC14">
        <f>SUM(AM$13:AM14)*BH14/1000</f>
        <v>0</v>
      </c>
      <c r="CD14">
        <f>SUM(AN$13:AN14)*BI14/1000</f>
        <v>0</v>
      </c>
      <c r="CE14">
        <f>SUM(AO$13:AO14)*BJ14/1000</f>
        <v>0</v>
      </c>
      <c r="CF14">
        <f>SUM(AP$13:AP14)*BK14/1000</f>
        <v>0</v>
      </c>
      <c r="CG14">
        <f>SUM(AQ$13:AQ14)*BL14/1000</f>
        <v>0</v>
      </c>
      <c r="CH14">
        <f>SUM(AR$13:AR14)*BM14/1000</f>
        <v>0</v>
      </c>
      <c r="CI14">
        <f>SUM(AS$13:AS14)*BN14/1000</f>
        <v>0</v>
      </c>
      <c r="CJ14">
        <f>SUM(AT$13:AT14)*BO14/1000</f>
        <v>0</v>
      </c>
      <c r="CK14">
        <f>SUM(AU$13:AU14)*BP14/1000</f>
        <v>0</v>
      </c>
      <c r="CL14">
        <f>SUM(AV$13:AV14)*BQ14/1000</f>
        <v>0</v>
      </c>
      <c r="CM14">
        <f>SUM(AW$13:AW14)*BR14/1000</f>
        <v>0</v>
      </c>
      <c r="CN14">
        <f>SUM(AX$13:AX14)*BS14/1000</f>
        <v>0</v>
      </c>
      <c r="CO14">
        <f>SUM(AY$13:AY14)*BT14/1000</f>
        <v>0</v>
      </c>
      <c r="CP14">
        <f>SUM(AZ$13:AZ14)*BU14/1000</f>
        <v>0</v>
      </c>
      <c r="CQ14">
        <f>SUM(BA$13:BA14)*BV14/1000</f>
        <v>0</v>
      </c>
      <c r="CR14">
        <f>SUM(BB$13:BB14)*BW14/1000</f>
        <v>0</v>
      </c>
      <c r="CS14">
        <f>SUM(BC$13:BC14)*BX14/1000</f>
        <v>0</v>
      </c>
      <c r="CT14">
        <f>SUM(BD$13:BD14)*BY14/1000</f>
        <v>0</v>
      </c>
      <c r="CU14">
        <f t="shared" si="23"/>
        <v>0</v>
      </c>
      <c r="CW14">
        <f t="shared" si="24"/>
        <v>2023</v>
      </c>
      <c r="CX14" s="89">
        <f>IFERROR(VLOOKUP($CW14,'Table 3 TransCost D2 '!$B$10:$E$34,4,FALSE),0)</f>
        <v>50.79999999999999</v>
      </c>
      <c r="CY14" s="193">
        <f t="shared" ref="CY14:CY33" si="27">$CX$5*CX14/1000</f>
        <v>0</v>
      </c>
    </row>
    <row r="15" spans="2:103" customFormat="1">
      <c r="B15" s="15">
        <f t="shared" si="25"/>
        <v>2024</v>
      </c>
      <c r="C15" s="9">
        <f t="shared" si="3"/>
        <v>0</v>
      </c>
      <c r="D15" s="45"/>
      <c r="E15" s="9">
        <f t="shared" ca="1" si="26"/>
        <v>20.729927020398698</v>
      </c>
      <c r="F15" s="37"/>
      <c r="G15" s="14">
        <f t="shared" ref="G15:G32" ca="1" si="28">SUMIF(INDIRECT("'Table 5'!$J$"&amp;$K$3&amp;":$J$"&amp;$K$4),B15,INDIRECT("'Table 5'!$e$"&amp;$K$3&amp;":$e$"&amp;$K$4))/SUMIF(INDIRECT("'Table 5'!$J$"&amp;$K$3&amp;":$J$"&amp;$K$4),B15,INDIRECT("'Table 5'!$f$"&amp;$K$3&amp;":$f$"&amp;$K$4))</f>
        <v>20.729927020398698</v>
      </c>
      <c r="H15" s="36"/>
      <c r="I15" s="193"/>
      <c r="J15" s="193"/>
      <c r="K15" s="113" t="s">
        <v>66</v>
      </c>
      <c r="L15" s="114">
        <v>1</v>
      </c>
      <c r="M15" s="114">
        <v>1</v>
      </c>
      <c r="O15">
        <f t="shared" si="4"/>
        <v>2024</v>
      </c>
      <c r="P15">
        <v>0</v>
      </c>
      <c r="Q15">
        <v>0</v>
      </c>
      <c r="R15">
        <v>0</v>
      </c>
      <c r="S15" s="193">
        <v>0</v>
      </c>
      <c r="T15" s="193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K15">
        <f t="shared" si="5"/>
        <v>0</v>
      </c>
      <c r="AL15">
        <f t="shared" si="6"/>
        <v>0</v>
      </c>
      <c r="AM15">
        <f t="shared" si="7"/>
        <v>0</v>
      </c>
      <c r="AN15">
        <f t="shared" si="8"/>
        <v>0</v>
      </c>
      <c r="AO15">
        <f t="shared" si="8"/>
        <v>0</v>
      </c>
      <c r="AP15">
        <f t="shared" si="9"/>
        <v>0</v>
      </c>
      <c r="AQ15">
        <f t="shared" si="10"/>
        <v>0</v>
      </c>
      <c r="AR15">
        <f t="shared" si="11"/>
        <v>0</v>
      </c>
      <c r="AS15">
        <f t="shared" si="12"/>
        <v>0</v>
      </c>
      <c r="AT15">
        <f t="shared" si="12"/>
        <v>0</v>
      </c>
      <c r="AU15">
        <f t="shared" si="13"/>
        <v>0</v>
      </c>
      <c r="AV15">
        <f t="shared" si="14"/>
        <v>0</v>
      </c>
      <c r="AW15">
        <f t="shared" si="15"/>
        <v>0</v>
      </c>
      <c r="AX15">
        <f t="shared" si="16"/>
        <v>0</v>
      </c>
      <c r="AY15">
        <f t="shared" si="17"/>
        <v>0</v>
      </c>
      <c r="AZ15">
        <f t="shared" si="18"/>
        <v>0</v>
      </c>
      <c r="BA15">
        <f t="shared" si="19"/>
        <v>0</v>
      </c>
      <c r="BB15">
        <f t="shared" si="20"/>
        <v>0</v>
      </c>
      <c r="BC15">
        <f t="shared" si="21"/>
        <v>0</v>
      </c>
      <c r="BD15">
        <f t="shared" si="22"/>
        <v>0</v>
      </c>
      <c r="BF15">
        <f>VLOOKUP($O15,'Table 3 EV2020 Wind_2020'!$B$10:$K$36,10,FALSE)</f>
        <v>-4.7</v>
      </c>
      <c r="BG15">
        <f>VLOOKUP($O15,'Table 3 EV2020 Wind_2021'!$B$10:$K$36,10,FALSE)</f>
        <v>-6.59</v>
      </c>
      <c r="BH15">
        <f>VLOOKUP($O15,'Table 3 DJ Wind 2030'!$B$10:$J$36,9,FALSE)</f>
        <v>46.41</v>
      </c>
      <c r="BI15">
        <f>VLOOKUP($O15,'Table 3 ID Wind 2030'!$B$10:$J$36,9,FALSE)</f>
        <v>43.7</v>
      </c>
      <c r="BJ15">
        <f>VLOOKUP($O15,'Table 3 ID Wind 2033'!$B$10:$J$36,9,FALSE)</f>
        <v>43.7</v>
      </c>
      <c r="BK15">
        <f>VLOOKUP($O15,'Table 3 WW Wind 2035'!$B$10:$J$36,9,FALSE)</f>
        <v>43.7</v>
      </c>
      <c r="BL15">
        <f>VLOOKUP($O15,'Table 3 YK Wind 2035'!$B$10:$J$36,9,FALSE)</f>
        <v>43.7</v>
      </c>
      <c r="BM15">
        <f>VLOOKUP($O15,'Table 3 OR Wind 2035'!$B$10:$J$36,9,FALSE)</f>
        <v>43.7</v>
      </c>
      <c r="BN15">
        <f>VLOOKUP($O15,'Table 3 UT Wind 2030'!$B$10:$J$36,9,FALSE)</f>
        <v>43.7</v>
      </c>
      <c r="BO15">
        <f>VLOOKUP($O15,'Table 3 UT Wind 2036'!$B$10:$J$36,9,FALSE)</f>
        <v>43.7</v>
      </c>
      <c r="BP15">
        <f>VLOOKUP($O15,'Table 3 YK Solar 2030'!$B$10:$J$36,9,FALSE)</f>
        <v>21.8</v>
      </c>
      <c r="BQ15">
        <f>VLOOKUP($O15,'Table 3 YK Solar 2032'!$B$10:$J$36,9,FALSE)</f>
        <v>21.8</v>
      </c>
      <c r="BR15">
        <f>VLOOKUP($O15,'Table 3 YK Solar 2033'!$B$10:$J$36,9,FALSE)</f>
        <v>21.8</v>
      </c>
      <c r="BS15">
        <f>VLOOKUP($O15,'Table 3 UT Solar 2033 ST'!$B$10:$J$36,9,FALSE)</f>
        <v>22.89</v>
      </c>
      <c r="BT15">
        <f>VLOOKUP($O15,'Table 3 UT Solar 2035 ST'!$B$10:$J$36,9,FALSE)</f>
        <v>22.89</v>
      </c>
      <c r="BU15">
        <f>VLOOKUP($O15,'Table 3 UT Solar 2035 FT'!$B$10:$J$36,9,FALSE)</f>
        <v>21.78</v>
      </c>
      <c r="BV15">
        <f>VLOOKUP($O15,'Table 3 OR Solar 2030'!$B$10:$J$36,9,FALSE)</f>
        <v>22.92</v>
      </c>
      <c r="BW15">
        <f>VLOOKUP($O15,'Table 3 OR Solar 2031'!$B$10:$J$36,9,FALSE)</f>
        <v>22.92</v>
      </c>
      <c r="BX15">
        <f>VLOOKUP($O15,'Table 3 OR Solar 2032'!$B$10:$J$36,9,FALSE)</f>
        <v>22.92</v>
      </c>
      <c r="BY15">
        <f>VLOOKUP($O15,'Table 3 OR Solar 2033'!$B$10:$J$36,9,FALSE)</f>
        <v>22.92</v>
      </c>
      <c r="CA15">
        <f>SUM(AK$13:AK15)*BF15/1000</f>
        <v>0</v>
      </c>
      <c r="CB15">
        <f>SUM(AL$13:AL15)*BG15/1000</f>
        <v>0</v>
      </c>
      <c r="CC15">
        <f>SUM(AM$13:AM15)*BH15/1000</f>
        <v>0</v>
      </c>
      <c r="CD15">
        <f>SUM(AN$13:AN15)*BI15/1000</f>
        <v>0</v>
      </c>
      <c r="CE15">
        <f>SUM(AO$13:AO15)*BJ15/1000</f>
        <v>0</v>
      </c>
      <c r="CF15">
        <f>SUM(AP$13:AP15)*BK15/1000</f>
        <v>0</v>
      </c>
      <c r="CG15">
        <f>SUM(AQ$13:AQ15)*BL15/1000</f>
        <v>0</v>
      </c>
      <c r="CH15">
        <f>SUM(AR$13:AR15)*BM15/1000</f>
        <v>0</v>
      </c>
      <c r="CI15">
        <f>SUM(AS$13:AS15)*BN15/1000</f>
        <v>0</v>
      </c>
      <c r="CJ15">
        <f>SUM(AT$13:AT15)*BO15/1000</f>
        <v>0</v>
      </c>
      <c r="CK15">
        <f>SUM(AU$13:AU15)*BP15/1000</f>
        <v>0</v>
      </c>
      <c r="CL15">
        <f>SUM(AV$13:AV15)*BQ15/1000</f>
        <v>0</v>
      </c>
      <c r="CM15">
        <f>SUM(AW$13:AW15)*BR15/1000</f>
        <v>0</v>
      </c>
      <c r="CN15">
        <f>SUM(AX$13:AX15)*BS15/1000</f>
        <v>0</v>
      </c>
      <c r="CO15">
        <f>SUM(AY$13:AY15)*BT15/1000</f>
        <v>0</v>
      </c>
      <c r="CP15">
        <f>SUM(AZ$13:AZ15)*BU15/1000</f>
        <v>0</v>
      </c>
      <c r="CQ15">
        <f>SUM(BA$13:BA15)*BV15/1000</f>
        <v>0</v>
      </c>
      <c r="CR15">
        <f>SUM(BB$13:BB15)*BW15/1000</f>
        <v>0</v>
      </c>
      <c r="CS15">
        <f>SUM(BC$13:BC15)*BX15/1000</f>
        <v>0</v>
      </c>
      <c r="CT15">
        <f>SUM(BD$13:BD15)*BY15/1000</f>
        <v>0</v>
      </c>
      <c r="CU15">
        <f>SUM(CA15:CT15)</f>
        <v>0</v>
      </c>
      <c r="CW15">
        <f t="shared" si="24"/>
        <v>2024</v>
      </c>
      <c r="CX15" s="89">
        <f>IFERROR(VLOOKUP($CW15,'Table 3 TransCost D2 '!$B$10:$E$34,4,FALSE),0)</f>
        <v>51.919999999999995</v>
      </c>
      <c r="CY15" s="193">
        <f t="shared" si="27"/>
        <v>0</v>
      </c>
    </row>
    <row r="16" spans="2:103" customFormat="1">
      <c r="B16" s="15">
        <f t="shared" si="25"/>
        <v>2025</v>
      </c>
      <c r="C16" s="9">
        <f t="shared" si="3"/>
        <v>0</v>
      </c>
      <c r="D16" s="45"/>
      <c r="E16" s="9">
        <f t="shared" ca="1" si="26"/>
        <v>22.769666852774758</v>
      </c>
      <c r="F16" s="37"/>
      <c r="G16" s="14">
        <f t="shared" ca="1" si="28"/>
        <v>22.769666852774758</v>
      </c>
      <c r="H16" s="36"/>
      <c r="I16" s="193"/>
      <c r="J16" s="193"/>
      <c r="M16" s="115"/>
      <c r="O16">
        <f t="shared" si="4"/>
        <v>2025</v>
      </c>
      <c r="P16">
        <v>0</v>
      </c>
      <c r="Q16">
        <v>0</v>
      </c>
      <c r="R16">
        <v>0</v>
      </c>
      <c r="S16" s="193">
        <v>0</v>
      </c>
      <c r="T16" s="193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K16">
        <f t="shared" si="5"/>
        <v>0</v>
      </c>
      <c r="AL16">
        <f t="shared" si="6"/>
        <v>0</v>
      </c>
      <c r="AM16">
        <f t="shared" si="7"/>
        <v>0</v>
      </c>
      <c r="AN16">
        <f t="shared" si="8"/>
        <v>0</v>
      </c>
      <c r="AO16">
        <f t="shared" si="8"/>
        <v>0</v>
      </c>
      <c r="AP16">
        <f t="shared" si="9"/>
        <v>0</v>
      </c>
      <c r="AQ16">
        <f t="shared" si="10"/>
        <v>0</v>
      </c>
      <c r="AR16">
        <f t="shared" si="11"/>
        <v>0</v>
      </c>
      <c r="AS16">
        <f t="shared" si="12"/>
        <v>0</v>
      </c>
      <c r="AT16">
        <f t="shared" si="12"/>
        <v>0</v>
      </c>
      <c r="AU16">
        <f t="shared" si="13"/>
        <v>0</v>
      </c>
      <c r="AV16">
        <f t="shared" si="14"/>
        <v>0</v>
      </c>
      <c r="AW16">
        <f t="shared" si="15"/>
        <v>0</v>
      </c>
      <c r="AX16">
        <f t="shared" si="16"/>
        <v>0</v>
      </c>
      <c r="AY16">
        <f t="shared" si="17"/>
        <v>0</v>
      </c>
      <c r="AZ16">
        <f t="shared" si="18"/>
        <v>0</v>
      </c>
      <c r="BA16">
        <f t="shared" si="19"/>
        <v>0</v>
      </c>
      <c r="BB16">
        <f t="shared" si="20"/>
        <v>0</v>
      </c>
      <c r="BC16">
        <f t="shared" si="21"/>
        <v>0</v>
      </c>
      <c r="BD16">
        <f t="shared" si="22"/>
        <v>0</v>
      </c>
      <c r="BF16">
        <f>VLOOKUP($O16,'Table 3 EV2020 Wind_2020'!$B$10:$K$36,10,FALSE)</f>
        <v>-6.64</v>
      </c>
      <c r="BG16">
        <f>VLOOKUP($O16,'Table 3 EV2020 Wind_2021'!$B$10:$K$36,10,FALSE)</f>
        <v>-8.57</v>
      </c>
      <c r="BH16">
        <f>VLOOKUP($O16,'Table 3 DJ Wind 2030'!$B$10:$J$36,9,FALSE)</f>
        <v>47.45</v>
      </c>
      <c r="BI16">
        <f>VLOOKUP($O16,'Table 3 ID Wind 2030'!$B$10:$J$36,9,FALSE)</f>
        <v>44.66</v>
      </c>
      <c r="BJ16">
        <f>VLOOKUP($O16,'Table 3 ID Wind 2033'!$B$10:$J$36,9,FALSE)</f>
        <v>44.66</v>
      </c>
      <c r="BK16">
        <f>VLOOKUP($O16,'Table 3 WW Wind 2035'!$B$10:$J$36,9,FALSE)</f>
        <v>44.66</v>
      </c>
      <c r="BL16">
        <f>VLOOKUP($O16,'Table 3 YK Wind 2035'!$B$10:$J$36,9,FALSE)</f>
        <v>44.66</v>
      </c>
      <c r="BM16">
        <f>VLOOKUP($O16,'Table 3 OR Wind 2035'!$B$10:$J$36,9,FALSE)</f>
        <v>44.66</v>
      </c>
      <c r="BN16">
        <f>VLOOKUP($O16,'Table 3 UT Wind 2030'!$B$10:$J$36,9,FALSE)</f>
        <v>44.66</v>
      </c>
      <c r="BO16">
        <f>VLOOKUP($O16,'Table 3 UT Wind 2036'!$B$10:$J$36,9,FALSE)</f>
        <v>44.66</v>
      </c>
      <c r="BP16">
        <f>VLOOKUP($O16,'Table 3 YK Solar 2030'!$B$10:$J$36,9,FALSE)</f>
        <v>22.28</v>
      </c>
      <c r="BQ16">
        <f>VLOOKUP($O16,'Table 3 YK Solar 2032'!$B$10:$J$36,9,FALSE)</f>
        <v>22.28</v>
      </c>
      <c r="BR16">
        <f>VLOOKUP($O16,'Table 3 YK Solar 2033'!$B$10:$J$36,9,FALSE)</f>
        <v>22.28</v>
      </c>
      <c r="BS16">
        <f>VLOOKUP($O16,'Table 3 UT Solar 2033 ST'!$B$10:$J$36,9,FALSE)</f>
        <v>23.39</v>
      </c>
      <c r="BT16">
        <f>VLOOKUP($O16,'Table 3 UT Solar 2035 ST'!$B$10:$J$36,9,FALSE)</f>
        <v>23.39</v>
      </c>
      <c r="BU16">
        <f>VLOOKUP($O16,'Table 3 UT Solar 2035 FT'!$B$10:$J$36,9,FALSE)</f>
        <v>22.26</v>
      </c>
      <c r="BV16">
        <f>VLOOKUP($O16,'Table 3 OR Solar 2030'!$B$10:$J$36,9,FALSE)</f>
        <v>23.42</v>
      </c>
      <c r="BW16">
        <f>VLOOKUP($O16,'Table 3 OR Solar 2031'!$B$10:$J$36,9,FALSE)</f>
        <v>23.42</v>
      </c>
      <c r="BX16">
        <f>VLOOKUP($O16,'Table 3 OR Solar 2032'!$B$10:$J$36,9,FALSE)</f>
        <v>23.42</v>
      </c>
      <c r="BY16">
        <f>VLOOKUP($O16,'Table 3 OR Solar 2033'!$B$10:$J$36,9,FALSE)</f>
        <v>23.42</v>
      </c>
      <c r="CA16">
        <f>SUM(AK$13:AK16)*BF16/1000</f>
        <v>0</v>
      </c>
      <c r="CB16">
        <f>SUM(AL$13:AL16)*BG16/1000</f>
        <v>0</v>
      </c>
      <c r="CC16">
        <f>SUM(AM$13:AM16)*BH16/1000</f>
        <v>0</v>
      </c>
      <c r="CD16">
        <f>SUM(AN$13:AN16)*BI16/1000</f>
        <v>0</v>
      </c>
      <c r="CE16">
        <f>SUM(AO$13:AO16)*BJ16/1000</f>
        <v>0</v>
      </c>
      <c r="CF16">
        <f>SUM(AP$13:AP16)*BK16/1000</f>
        <v>0</v>
      </c>
      <c r="CG16">
        <f>SUM(AQ$13:AQ16)*BL16/1000</f>
        <v>0</v>
      </c>
      <c r="CH16">
        <f>SUM(AR$13:AR16)*BM16/1000</f>
        <v>0</v>
      </c>
      <c r="CI16">
        <f>SUM(AS$13:AS16)*BN16/1000</f>
        <v>0</v>
      </c>
      <c r="CJ16">
        <f>SUM(AT$13:AT16)*BO16/1000</f>
        <v>0</v>
      </c>
      <c r="CK16">
        <f>SUM(AU$13:AU16)*BP16/1000</f>
        <v>0</v>
      </c>
      <c r="CL16">
        <f>SUM(AV$13:AV16)*BQ16/1000</f>
        <v>0</v>
      </c>
      <c r="CM16">
        <f>SUM(AW$13:AW16)*BR16/1000</f>
        <v>0</v>
      </c>
      <c r="CN16">
        <f>SUM(AX$13:AX16)*BS16/1000</f>
        <v>0</v>
      </c>
      <c r="CO16">
        <f>SUM(AY$13:AY16)*BT16/1000</f>
        <v>0</v>
      </c>
      <c r="CP16">
        <f>SUM(AZ$13:AZ16)*BU16/1000</f>
        <v>0</v>
      </c>
      <c r="CQ16">
        <f>SUM(BA$13:BA16)*BV16/1000</f>
        <v>0</v>
      </c>
      <c r="CR16">
        <f>SUM(BB$13:BB16)*BW16/1000</f>
        <v>0</v>
      </c>
      <c r="CS16">
        <f>SUM(BC$13:BC16)*BX16/1000</f>
        <v>0</v>
      </c>
      <c r="CT16">
        <f>SUM(BD$13:BD16)*BY16/1000</f>
        <v>0</v>
      </c>
      <c r="CU16">
        <f t="shared" ref="CU16:CU32" si="29">SUM(CA16:CT16)</f>
        <v>0</v>
      </c>
      <c r="CW16">
        <f t="shared" si="24"/>
        <v>2025</v>
      </c>
      <c r="CX16" s="89">
        <f>IFERROR(VLOOKUP($CW16,'Table 3 TransCost D2 '!$B$10:$E$34,4,FALSE),0)</f>
        <v>53.06</v>
      </c>
      <c r="CY16" s="193">
        <f t="shared" si="27"/>
        <v>0</v>
      </c>
    </row>
    <row r="17" spans="2:103">
      <c r="B17" s="15">
        <f t="shared" si="25"/>
        <v>2026</v>
      </c>
      <c r="C17" s="9">
        <f t="shared" si="3"/>
        <v>0</v>
      </c>
      <c r="D17" s="45"/>
      <c r="E17" s="9">
        <f t="shared" ca="1" si="26"/>
        <v>22.352192295214355</v>
      </c>
      <c r="F17" s="37"/>
      <c r="G17" s="14">
        <f t="shared" ca="1" si="28"/>
        <v>22.352192295214355</v>
      </c>
      <c r="H17" s="36"/>
      <c r="I17" s="193"/>
      <c r="J17" s="193"/>
      <c r="M17" s="116"/>
      <c r="O17">
        <f t="shared" si="4"/>
        <v>2026</v>
      </c>
      <c r="P17">
        <v>0</v>
      </c>
      <c r="Q17">
        <v>0</v>
      </c>
      <c r="R17">
        <v>0</v>
      </c>
      <c r="S17" s="193">
        <v>0</v>
      </c>
      <c r="T17" s="193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K17">
        <f t="shared" si="5"/>
        <v>0</v>
      </c>
      <c r="AL17">
        <f t="shared" si="6"/>
        <v>0</v>
      </c>
      <c r="AM17">
        <f t="shared" si="7"/>
        <v>0</v>
      </c>
      <c r="AN17">
        <f t="shared" si="8"/>
        <v>0</v>
      </c>
      <c r="AO17">
        <f t="shared" si="8"/>
        <v>0</v>
      </c>
      <c r="AP17">
        <f t="shared" si="9"/>
        <v>0</v>
      </c>
      <c r="AQ17">
        <f t="shared" si="10"/>
        <v>0</v>
      </c>
      <c r="AR17">
        <f t="shared" si="11"/>
        <v>0</v>
      </c>
      <c r="AS17">
        <f t="shared" si="12"/>
        <v>0</v>
      </c>
      <c r="AT17">
        <f t="shared" si="12"/>
        <v>0</v>
      </c>
      <c r="AU17">
        <f t="shared" si="13"/>
        <v>0</v>
      </c>
      <c r="AV17">
        <f t="shared" si="14"/>
        <v>0</v>
      </c>
      <c r="AW17">
        <f t="shared" si="15"/>
        <v>0</v>
      </c>
      <c r="AX17">
        <f t="shared" si="16"/>
        <v>0</v>
      </c>
      <c r="AY17">
        <f t="shared" si="17"/>
        <v>0</v>
      </c>
      <c r="AZ17">
        <f t="shared" si="18"/>
        <v>0</v>
      </c>
      <c r="BA17">
        <f t="shared" si="19"/>
        <v>0</v>
      </c>
      <c r="BB17">
        <f t="shared" si="20"/>
        <v>0</v>
      </c>
      <c r="BC17">
        <f t="shared" si="21"/>
        <v>0</v>
      </c>
      <c r="BD17">
        <f t="shared" si="22"/>
        <v>0</v>
      </c>
      <c r="BF17">
        <f>VLOOKUP($O17,'Table 3 EV2020 Wind_2020'!$B$10:$K$36,10,FALSE)</f>
        <v>-4</v>
      </c>
      <c r="BG17">
        <f>VLOOKUP($O17,'Table 3 EV2020 Wind_2021'!$B$10:$K$36,10,FALSE)</f>
        <v>-5.97</v>
      </c>
      <c r="BH17">
        <f>VLOOKUP($O17,'Table 3 DJ Wind 2030'!$B$10:$J$36,9,FALSE)</f>
        <v>48.5</v>
      </c>
      <c r="BI17">
        <f>VLOOKUP($O17,'Table 3 ID Wind 2030'!$B$10:$J$36,9,FALSE)</f>
        <v>45.64</v>
      </c>
      <c r="BJ17">
        <f>VLOOKUP($O17,'Table 3 ID Wind 2033'!$B$10:$J$36,9,FALSE)</f>
        <v>45.64</v>
      </c>
      <c r="BK17">
        <f>VLOOKUP($O17,'Table 3 WW Wind 2035'!$B$10:$J$36,9,FALSE)</f>
        <v>45.64</v>
      </c>
      <c r="BL17">
        <f>VLOOKUP($O17,'Table 3 YK Wind 2035'!$B$10:$J$36,9,FALSE)</f>
        <v>45.64</v>
      </c>
      <c r="BM17">
        <f>VLOOKUP($O17,'Table 3 OR Wind 2035'!$B$10:$J$36,9,FALSE)</f>
        <v>45.64</v>
      </c>
      <c r="BN17">
        <f>VLOOKUP($O17,'Table 3 UT Wind 2030'!$B$10:$J$36,9,FALSE)</f>
        <v>45.64</v>
      </c>
      <c r="BO17">
        <f>VLOOKUP($O17,'Table 3 UT Wind 2036'!$B$10:$J$36,9,FALSE)</f>
        <v>45.64</v>
      </c>
      <c r="BP17">
        <f>VLOOKUP($O17,'Table 3 YK Solar 2030'!$B$10:$J$36,9,FALSE)</f>
        <v>22.77</v>
      </c>
      <c r="BQ17">
        <f>VLOOKUP($O17,'Table 3 YK Solar 2032'!$B$10:$J$36,9,FALSE)</f>
        <v>22.77</v>
      </c>
      <c r="BR17">
        <f>VLOOKUP($O17,'Table 3 YK Solar 2033'!$B$10:$J$36,9,FALSE)</f>
        <v>22.77</v>
      </c>
      <c r="BS17">
        <f>VLOOKUP($O17,'Table 3 UT Solar 2033 ST'!$B$10:$J$36,9,FALSE)</f>
        <v>23.9</v>
      </c>
      <c r="BT17">
        <f>VLOOKUP($O17,'Table 3 UT Solar 2035 ST'!$B$10:$J$36,9,FALSE)</f>
        <v>23.9</v>
      </c>
      <c r="BU17">
        <f>VLOOKUP($O17,'Table 3 UT Solar 2035 FT'!$B$10:$J$36,9,FALSE)</f>
        <v>22.75</v>
      </c>
      <c r="BV17">
        <f>VLOOKUP($O17,'Table 3 OR Solar 2030'!$B$10:$J$36,9,FALSE)</f>
        <v>23.94</v>
      </c>
      <c r="BW17">
        <f>VLOOKUP($O17,'Table 3 OR Solar 2031'!$B$10:$J$36,9,FALSE)</f>
        <v>23.94</v>
      </c>
      <c r="BX17">
        <f>VLOOKUP($O17,'Table 3 OR Solar 2032'!$B$10:$J$36,9,FALSE)</f>
        <v>23.94</v>
      </c>
      <c r="BY17">
        <f>VLOOKUP($O17,'Table 3 OR Solar 2033'!$B$10:$J$36,9,FALSE)</f>
        <v>23.94</v>
      </c>
      <c r="CA17">
        <f>SUM(AK$13:AK17)*BF17/1000</f>
        <v>0</v>
      </c>
      <c r="CB17">
        <f>SUM(AL$13:AL17)*BG17/1000</f>
        <v>0</v>
      </c>
      <c r="CC17">
        <f>SUM(AM$13:AM17)*BH17/1000</f>
        <v>0</v>
      </c>
      <c r="CD17">
        <f>SUM(AN$13:AN17)*BI17/1000</f>
        <v>0</v>
      </c>
      <c r="CE17">
        <f>SUM(AO$13:AO17)*BJ17/1000</f>
        <v>0</v>
      </c>
      <c r="CF17">
        <f>SUM(AP$13:AP17)*BK17/1000</f>
        <v>0</v>
      </c>
      <c r="CG17">
        <f>SUM(AQ$13:AQ17)*BL17/1000</f>
        <v>0</v>
      </c>
      <c r="CH17">
        <f>SUM(AR$13:AR17)*BM17/1000</f>
        <v>0</v>
      </c>
      <c r="CI17">
        <f>SUM(AS$13:AS17)*BN17/1000</f>
        <v>0</v>
      </c>
      <c r="CJ17">
        <f>SUM(AT$13:AT17)*BO17/1000</f>
        <v>0</v>
      </c>
      <c r="CK17">
        <f>SUM(AU$13:AU17)*BP17/1000</f>
        <v>0</v>
      </c>
      <c r="CL17">
        <f>SUM(AV$13:AV17)*BQ17/1000</f>
        <v>0</v>
      </c>
      <c r="CM17">
        <f>SUM(AW$13:AW17)*BR17/1000</f>
        <v>0</v>
      </c>
      <c r="CN17">
        <f>SUM(AX$13:AX17)*BS17/1000</f>
        <v>0</v>
      </c>
      <c r="CO17">
        <f>SUM(AY$13:AY17)*BT17/1000</f>
        <v>0</v>
      </c>
      <c r="CP17">
        <f>SUM(AZ$13:AZ17)*BU17/1000</f>
        <v>0</v>
      </c>
      <c r="CQ17">
        <f>SUM(BA$13:BA17)*BV17/1000</f>
        <v>0</v>
      </c>
      <c r="CR17">
        <f>SUM(BB$13:BB17)*BW17/1000</f>
        <v>0</v>
      </c>
      <c r="CS17">
        <f>SUM(BC$13:BC17)*BX17/1000</f>
        <v>0</v>
      </c>
      <c r="CT17">
        <f>SUM(BD$13:BD17)*BY17/1000</f>
        <v>0</v>
      </c>
      <c r="CU17">
        <f t="shared" si="29"/>
        <v>0</v>
      </c>
      <c r="CW17">
        <f t="shared" si="24"/>
        <v>2026</v>
      </c>
      <c r="CX17" s="89">
        <f>IFERROR(VLOOKUP($CW17,'Table 3 TransCost D2 '!$B$10:$E$34,4,FALSE),0)</f>
        <v>54.23</v>
      </c>
      <c r="CY17" s="193">
        <f t="shared" si="27"/>
        <v>0</v>
      </c>
    </row>
    <row r="18" spans="2:103">
      <c r="B18" s="15">
        <f t="shared" si="25"/>
        <v>2027</v>
      </c>
      <c r="C18" s="9">
        <f t="shared" si="3"/>
        <v>0</v>
      </c>
      <c r="D18" s="45"/>
      <c r="E18" s="9">
        <f t="shared" ca="1" si="26"/>
        <v>23.81805736695242</v>
      </c>
      <c r="F18" s="37"/>
      <c r="G18" s="14">
        <f t="shared" ca="1" si="28"/>
        <v>23.81805736695242</v>
      </c>
      <c r="H18" s="36"/>
      <c r="I18" s="193"/>
      <c r="J18" s="193"/>
      <c r="M18" s="116"/>
      <c r="O18">
        <f t="shared" si="4"/>
        <v>2027</v>
      </c>
      <c r="P18">
        <v>0</v>
      </c>
      <c r="Q18">
        <v>0</v>
      </c>
      <c r="R18">
        <v>0</v>
      </c>
      <c r="S18" s="193">
        <v>0</v>
      </c>
      <c r="T18" s="193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K18">
        <f t="shared" si="5"/>
        <v>0</v>
      </c>
      <c r="AL18">
        <f t="shared" si="6"/>
        <v>0</v>
      </c>
      <c r="AM18">
        <f t="shared" si="7"/>
        <v>0</v>
      </c>
      <c r="AN18">
        <f t="shared" si="8"/>
        <v>0</v>
      </c>
      <c r="AO18">
        <f t="shared" si="8"/>
        <v>0</v>
      </c>
      <c r="AP18">
        <f t="shared" si="9"/>
        <v>0</v>
      </c>
      <c r="AQ18">
        <f t="shared" si="10"/>
        <v>0</v>
      </c>
      <c r="AR18">
        <f t="shared" si="11"/>
        <v>0</v>
      </c>
      <c r="AS18">
        <f t="shared" si="12"/>
        <v>0</v>
      </c>
      <c r="AT18">
        <f t="shared" si="12"/>
        <v>0</v>
      </c>
      <c r="AU18">
        <f t="shared" si="13"/>
        <v>0</v>
      </c>
      <c r="AV18">
        <f t="shared" si="14"/>
        <v>0</v>
      </c>
      <c r="AW18">
        <f t="shared" si="15"/>
        <v>0</v>
      </c>
      <c r="AX18">
        <f t="shared" si="16"/>
        <v>0</v>
      </c>
      <c r="AY18">
        <f t="shared" si="17"/>
        <v>0</v>
      </c>
      <c r="AZ18">
        <f t="shared" si="18"/>
        <v>0</v>
      </c>
      <c r="BA18">
        <f t="shared" si="19"/>
        <v>0</v>
      </c>
      <c r="BB18">
        <f t="shared" si="20"/>
        <v>0</v>
      </c>
      <c r="BC18">
        <f t="shared" si="21"/>
        <v>0</v>
      </c>
      <c r="BD18">
        <f t="shared" si="22"/>
        <v>0</v>
      </c>
      <c r="BF18">
        <f>VLOOKUP($O18,'Table 3 EV2020 Wind_2020'!$B$10:$K$36,10,FALSE)</f>
        <v>-5.79</v>
      </c>
      <c r="BG18">
        <f>VLOOKUP($O18,'Table 3 EV2020 Wind_2021'!$B$10:$K$36,10,FALSE)</f>
        <v>-7.81</v>
      </c>
      <c r="BH18">
        <f>VLOOKUP($O18,'Table 3 DJ Wind 2030'!$B$10:$J$36,9,FALSE)</f>
        <v>49.57</v>
      </c>
      <c r="BI18">
        <f>VLOOKUP($O18,'Table 3 ID Wind 2030'!$B$10:$J$36,9,FALSE)</f>
        <v>46.64</v>
      </c>
      <c r="BJ18">
        <f>VLOOKUP($O18,'Table 3 ID Wind 2033'!$B$10:$J$36,9,FALSE)</f>
        <v>46.64</v>
      </c>
      <c r="BK18">
        <f>VLOOKUP($O18,'Table 3 WW Wind 2035'!$B$10:$J$36,9,FALSE)</f>
        <v>46.64</v>
      </c>
      <c r="BL18">
        <f>VLOOKUP($O18,'Table 3 YK Wind 2035'!$B$10:$J$36,9,FALSE)</f>
        <v>46.64</v>
      </c>
      <c r="BM18">
        <f>VLOOKUP($O18,'Table 3 OR Wind 2035'!$B$10:$J$36,9,FALSE)</f>
        <v>46.64</v>
      </c>
      <c r="BN18">
        <f>VLOOKUP($O18,'Table 3 UT Wind 2030'!$B$10:$J$36,9,FALSE)</f>
        <v>46.64</v>
      </c>
      <c r="BO18">
        <f>VLOOKUP($O18,'Table 3 UT Wind 2036'!$B$10:$J$36,9,FALSE)</f>
        <v>46.64</v>
      </c>
      <c r="BP18">
        <f>VLOOKUP($O18,'Table 3 YK Solar 2030'!$B$10:$J$36,9,FALSE)</f>
        <v>23.27</v>
      </c>
      <c r="BQ18">
        <f>VLOOKUP($O18,'Table 3 YK Solar 2032'!$B$10:$J$36,9,FALSE)</f>
        <v>23.27</v>
      </c>
      <c r="BR18">
        <f>VLOOKUP($O18,'Table 3 YK Solar 2033'!$B$10:$J$36,9,FALSE)</f>
        <v>23.27</v>
      </c>
      <c r="BS18">
        <f>VLOOKUP($O18,'Table 3 UT Solar 2033 ST'!$B$10:$J$36,9,FALSE)</f>
        <v>24.43</v>
      </c>
      <c r="BT18">
        <f>VLOOKUP($O18,'Table 3 UT Solar 2035 ST'!$B$10:$J$36,9,FALSE)</f>
        <v>24.43</v>
      </c>
      <c r="BU18">
        <f>VLOOKUP($O18,'Table 3 UT Solar 2035 FT'!$B$10:$J$36,9,FALSE)</f>
        <v>23.25</v>
      </c>
      <c r="BV18">
        <f>VLOOKUP($O18,'Table 3 OR Solar 2030'!$B$10:$J$36,9,FALSE)</f>
        <v>24.47</v>
      </c>
      <c r="BW18">
        <f>VLOOKUP($O18,'Table 3 OR Solar 2031'!$B$10:$J$36,9,FALSE)</f>
        <v>24.47</v>
      </c>
      <c r="BX18">
        <f>VLOOKUP($O18,'Table 3 OR Solar 2032'!$B$10:$J$36,9,FALSE)</f>
        <v>24.47</v>
      </c>
      <c r="BY18">
        <f>VLOOKUP($O18,'Table 3 OR Solar 2033'!$B$10:$J$36,9,FALSE)</f>
        <v>24.47</v>
      </c>
      <c r="CA18">
        <f>SUM(AK$13:AK18)*BF18/1000</f>
        <v>0</v>
      </c>
      <c r="CB18">
        <f>SUM(AL$13:AL18)*BG18/1000</f>
        <v>0</v>
      </c>
      <c r="CC18">
        <f>SUM(AM$13:AM18)*BH18/1000</f>
        <v>0</v>
      </c>
      <c r="CD18">
        <f>SUM(AN$13:AN18)*BI18/1000</f>
        <v>0</v>
      </c>
      <c r="CE18">
        <f>SUM(AO$13:AO18)*BJ18/1000</f>
        <v>0</v>
      </c>
      <c r="CF18">
        <f>SUM(AP$13:AP18)*BK18/1000</f>
        <v>0</v>
      </c>
      <c r="CG18">
        <f>SUM(AQ$13:AQ18)*BL18/1000</f>
        <v>0</v>
      </c>
      <c r="CH18">
        <f>SUM(AR$13:AR18)*BM18/1000</f>
        <v>0</v>
      </c>
      <c r="CI18">
        <f>SUM(AS$13:AS18)*BN18/1000</f>
        <v>0</v>
      </c>
      <c r="CJ18">
        <f>SUM(AT$13:AT18)*BO18/1000</f>
        <v>0</v>
      </c>
      <c r="CK18">
        <f>SUM(AU$13:AU18)*BP18/1000</f>
        <v>0</v>
      </c>
      <c r="CL18">
        <f>SUM(AV$13:AV18)*BQ18/1000</f>
        <v>0</v>
      </c>
      <c r="CM18">
        <f>SUM(AW$13:AW18)*BR18/1000</f>
        <v>0</v>
      </c>
      <c r="CN18">
        <f>SUM(AX$13:AX18)*BS18/1000</f>
        <v>0</v>
      </c>
      <c r="CO18">
        <f>SUM(AY$13:AY18)*BT18/1000</f>
        <v>0</v>
      </c>
      <c r="CP18">
        <f>SUM(AZ$13:AZ18)*BU18/1000</f>
        <v>0</v>
      </c>
      <c r="CQ18">
        <f>SUM(BA$13:BA18)*BV18/1000</f>
        <v>0</v>
      </c>
      <c r="CR18">
        <f>SUM(BB$13:BB18)*BW18/1000</f>
        <v>0</v>
      </c>
      <c r="CS18">
        <f>SUM(BC$13:BC18)*BX18/1000</f>
        <v>0</v>
      </c>
      <c r="CT18">
        <f>SUM(BD$13:BD18)*BY18/1000</f>
        <v>0</v>
      </c>
      <c r="CU18">
        <f t="shared" si="29"/>
        <v>0</v>
      </c>
      <c r="CW18">
        <f t="shared" si="24"/>
        <v>2027</v>
      </c>
      <c r="CX18" s="89">
        <f>IFERROR(VLOOKUP($CW18,'Table 3 TransCost D2 '!$B$10:$E$34,4,FALSE),0)</f>
        <v>55.419999999999995</v>
      </c>
      <c r="CY18" s="193">
        <f t="shared" si="27"/>
        <v>0</v>
      </c>
    </row>
    <row r="19" spans="2:103">
      <c r="B19" s="15">
        <f t="shared" si="25"/>
        <v>2028</v>
      </c>
      <c r="C19" s="9">
        <f t="shared" si="3"/>
        <v>0</v>
      </c>
      <c r="D19" s="45"/>
      <c r="E19" s="9">
        <f t="shared" ca="1" si="26"/>
        <v>27.496695296669081</v>
      </c>
      <c r="F19" s="37"/>
      <c r="G19" s="14">
        <f t="shared" ca="1" si="28"/>
        <v>27.496695296669081</v>
      </c>
      <c r="H19" s="36"/>
      <c r="I19" s="193"/>
      <c r="J19" s="193"/>
      <c r="M19" s="116"/>
      <c r="O19">
        <f t="shared" si="4"/>
        <v>2028</v>
      </c>
      <c r="P19">
        <v>0</v>
      </c>
      <c r="Q19">
        <v>0</v>
      </c>
      <c r="R19">
        <v>0</v>
      </c>
      <c r="S19" s="193">
        <v>0</v>
      </c>
      <c r="T19" s="193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K19">
        <f t="shared" si="5"/>
        <v>0</v>
      </c>
      <c r="AL19">
        <f t="shared" si="6"/>
        <v>0</v>
      </c>
      <c r="AM19">
        <f t="shared" si="7"/>
        <v>0</v>
      </c>
      <c r="AN19">
        <f t="shared" si="8"/>
        <v>0</v>
      </c>
      <c r="AO19">
        <f t="shared" si="8"/>
        <v>0</v>
      </c>
      <c r="AP19">
        <f t="shared" si="9"/>
        <v>0</v>
      </c>
      <c r="AQ19">
        <f t="shared" si="10"/>
        <v>0</v>
      </c>
      <c r="AR19">
        <f t="shared" si="11"/>
        <v>0</v>
      </c>
      <c r="AS19">
        <f t="shared" si="12"/>
        <v>0</v>
      </c>
      <c r="AT19">
        <f t="shared" si="12"/>
        <v>0</v>
      </c>
      <c r="AU19">
        <f t="shared" si="13"/>
        <v>0</v>
      </c>
      <c r="AV19">
        <f t="shared" si="14"/>
        <v>0</v>
      </c>
      <c r="AW19">
        <f t="shared" si="15"/>
        <v>0</v>
      </c>
      <c r="AX19">
        <f t="shared" si="16"/>
        <v>0</v>
      </c>
      <c r="AY19">
        <f t="shared" si="17"/>
        <v>0</v>
      </c>
      <c r="AZ19">
        <f t="shared" si="18"/>
        <v>0</v>
      </c>
      <c r="BA19">
        <f t="shared" si="19"/>
        <v>0</v>
      </c>
      <c r="BB19">
        <f t="shared" si="20"/>
        <v>0</v>
      </c>
      <c r="BC19">
        <f t="shared" si="21"/>
        <v>0</v>
      </c>
      <c r="BD19">
        <f t="shared" si="22"/>
        <v>0</v>
      </c>
      <c r="BF19">
        <f>VLOOKUP($O19,'Table 3 EV2020 Wind_2020'!$B$10:$K$36,10,FALSE)</f>
        <v>-2.94</v>
      </c>
      <c r="BG19">
        <f>VLOOKUP($O19,'Table 3 EV2020 Wind_2021'!$B$10:$K$36,10,FALSE)</f>
        <v>-5</v>
      </c>
      <c r="BH19">
        <f>VLOOKUP($O19,'Table 3 DJ Wind 2030'!$B$10:$J$36,9,FALSE)</f>
        <v>50.71</v>
      </c>
      <c r="BI19">
        <f>VLOOKUP($O19,'Table 3 ID Wind 2030'!$B$10:$J$36,9,FALSE)</f>
        <v>47.71</v>
      </c>
      <c r="BJ19">
        <f>VLOOKUP($O19,'Table 3 ID Wind 2033'!$B$10:$J$36,9,FALSE)</f>
        <v>47.71</v>
      </c>
      <c r="BK19">
        <f>VLOOKUP($O19,'Table 3 WW Wind 2035'!$B$10:$J$36,9,FALSE)</f>
        <v>47.71</v>
      </c>
      <c r="BL19">
        <f>VLOOKUP($O19,'Table 3 YK Wind 2035'!$B$10:$J$36,9,FALSE)</f>
        <v>47.71</v>
      </c>
      <c r="BM19">
        <f>VLOOKUP($O19,'Table 3 OR Wind 2035'!$B$10:$J$36,9,FALSE)</f>
        <v>47.71</v>
      </c>
      <c r="BN19">
        <f>VLOOKUP($O19,'Table 3 UT Wind 2030'!$B$10:$J$36,9,FALSE)</f>
        <v>47.71</v>
      </c>
      <c r="BO19">
        <f>VLOOKUP($O19,'Table 3 UT Wind 2036'!$B$10:$J$36,9,FALSE)</f>
        <v>47.71</v>
      </c>
      <c r="BP19">
        <f>VLOOKUP($O19,'Table 3 YK Solar 2030'!$B$10:$J$36,9,FALSE)</f>
        <v>23.81</v>
      </c>
      <c r="BQ19">
        <f>VLOOKUP($O19,'Table 3 YK Solar 2032'!$B$10:$J$36,9,FALSE)</f>
        <v>23.81</v>
      </c>
      <c r="BR19">
        <f>VLOOKUP($O19,'Table 3 YK Solar 2033'!$B$10:$J$36,9,FALSE)</f>
        <v>23.81</v>
      </c>
      <c r="BS19">
        <f>VLOOKUP($O19,'Table 3 UT Solar 2033 ST'!$B$10:$J$36,9,FALSE)</f>
        <v>24.99</v>
      </c>
      <c r="BT19">
        <f>VLOOKUP($O19,'Table 3 UT Solar 2035 ST'!$B$10:$J$36,9,FALSE)</f>
        <v>24.99</v>
      </c>
      <c r="BU19">
        <f>VLOOKUP($O19,'Table 3 UT Solar 2035 FT'!$B$10:$J$36,9,FALSE)</f>
        <v>23.78</v>
      </c>
      <c r="BV19">
        <f>VLOOKUP($O19,'Table 3 OR Solar 2030'!$B$10:$J$36,9,FALSE)</f>
        <v>25.03</v>
      </c>
      <c r="BW19">
        <f>VLOOKUP($O19,'Table 3 OR Solar 2031'!$B$10:$J$36,9,FALSE)</f>
        <v>25.03</v>
      </c>
      <c r="BX19">
        <f>VLOOKUP($O19,'Table 3 OR Solar 2032'!$B$10:$J$36,9,FALSE)</f>
        <v>25.03</v>
      </c>
      <c r="BY19">
        <f>VLOOKUP($O19,'Table 3 OR Solar 2033'!$B$10:$J$36,9,FALSE)</f>
        <v>25.03</v>
      </c>
      <c r="CA19">
        <f>SUM(AK$13:AK19)*BF19/1000</f>
        <v>0</v>
      </c>
      <c r="CB19">
        <f>SUM(AL$13:AL19)*BG19/1000</f>
        <v>0</v>
      </c>
      <c r="CC19">
        <f>SUM(AM$13:AM19)*BH19/1000</f>
        <v>0</v>
      </c>
      <c r="CD19">
        <f>SUM(AN$13:AN19)*BI19/1000</f>
        <v>0</v>
      </c>
      <c r="CE19">
        <f>SUM(AO$13:AO19)*BJ19/1000</f>
        <v>0</v>
      </c>
      <c r="CF19">
        <f>SUM(AP$13:AP19)*BK19/1000</f>
        <v>0</v>
      </c>
      <c r="CG19">
        <f>SUM(AQ$13:AQ19)*BL19/1000</f>
        <v>0</v>
      </c>
      <c r="CH19">
        <f>SUM(AR$13:AR19)*BM19/1000</f>
        <v>0</v>
      </c>
      <c r="CI19">
        <f>SUM(AS$13:AS19)*BN19/1000</f>
        <v>0</v>
      </c>
      <c r="CJ19">
        <f>SUM(AT$13:AT19)*BO19/1000</f>
        <v>0</v>
      </c>
      <c r="CK19">
        <f>SUM(AU$13:AU19)*BP19/1000</f>
        <v>0</v>
      </c>
      <c r="CL19">
        <f>SUM(AV$13:AV19)*BQ19/1000</f>
        <v>0</v>
      </c>
      <c r="CM19">
        <f>SUM(AW$13:AW19)*BR19/1000</f>
        <v>0</v>
      </c>
      <c r="CN19">
        <f>SUM(AX$13:AX19)*BS19/1000</f>
        <v>0</v>
      </c>
      <c r="CO19">
        <f>SUM(AY$13:AY19)*BT19/1000</f>
        <v>0</v>
      </c>
      <c r="CP19">
        <f>SUM(AZ$13:AZ19)*BU19/1000</f>
        <v>0</v>
      </c>
      <c r="CQ19">
        <f>SUM(BA$13:BA19)*BV19/1000</f>
        <v>0</v>
      </c>
      <c r="CR19">
        <f>SUM(BB$13:BB19)*BW19/1000</f>
        <v>0</v>
      </c>
      <c r="CS19">
        <f>SUM(BC$13:BC19)*BX19/1000</f>
        <v>0</v>
      </c>
      <c r="CT19">
        <f>SUM(BD$13:BD19)*BY19/1000</f>
        <v>0</v>
      </c>
      <c r="CU19">
        <f t="shared" si="29"/>
        <v>0</v>
      </c>
      <c r="CW19">
        <f t="shared" si="24"/>
        <v>2028</v>
      </c>
      <c r="CX19" s="89">
        <f>IFERROR(VLOOKUP($CW19,'Table 3 TransCost D2 '!$B$10:$E$34,4,FALSE),0)</f>
        <v>56.69</v>
      </c>
      <c r="CY19" s="193">
        <f t="shared" si="27"/>
        <v>0</v>
      </c>
    </row>
    <row r="20" spans="2:103">
      <c r="B20" s="15">
        <f t="shared" si="25"/>
        <v>2029</v>
      </c>
      <c r="C20" s="9">
        <f t="shared" si="3"/>
        <v>0</v>
      </c>
      <c r="D20" s="45"/>
      <c r="E20" s="9">
        <f t="shared" ca="1" si="26"/>
        <v>31.786316149656571</v>
      </c>
      <c r="F20" s="37"/>
      <c r="G20" s="14">
        <f t="shared" ca="1" si="28"/>
        <v>31.786316149656571</v>
      </c>
      <c r="H20" s="36"/>
      <c r="I20" s="193"/>
      <c r="J20" s="193"/>
      <c r="M20" s="116"/>
      <c r="O20">
        <f t="shared" si="4"/>
        <v>2029</v>
      </c>
      <c r="P20">
        <v>0</v>
      </c>
      <c r="Q20">
        <v>0</v>
      </c>
      <c r="R20">
        <v>0</v>
      </c>
      <c r="S20" s="193">
        <v>0</v>
      </c>
      <c r="T20" s="193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K20">
        <f t="shared" si="5"/>
        <v>0</v>
      </c>
      <c r="AL20">
        <f t="shared" si="6"/>
        <v>0</v>
      </c>
      <c r="AM20">
        <f t="shared" si="7"/>
        <v>0</v>
      </c>
      <c r="AN20">
        <f t="shared" si="8"/>
        <v>0</v>
      </c>
      <c r="AO20">
        <f t="shared" si="8"/>
        <v>0</v>
      </c>
      <c r="AP20">
        <f t="shared" si="9"/>
        <v>0</v>
      </c>
      <c r="AQ20">
        <f t="shared" si="10"/>
        <v>0</v>
      </c>
      <c r="AR20">
        <f t="shared" si="11"/>
        <v>0</v>
      </c>
      <c r="AS20">
        <f t="shared" si="12"/>
        <v>0</v>
      </c>
      <c r="AT20">
        <f t="shared" si="12"/>
        <v>0</v>
      </c>
      <c r="AU20">
        <f t="shared" si="13"/>
        <v>0</v>
      </c>
      <c r="AV20">
        <f t="shared" si="14"/>
        <v>0</v>
      </c>
      <c r="AW20">
        <f t="shared" si="15"/>
        <v>0</v>
      </c>
      <c r="AX20">
        <f t="shared" si="16"/>
        <v>0</v>
      </c>
      <c r="AY20">
        <f t="shared" si="17"/>
        <v>0</v>
      </c>
      <c r="AZ20">
        <f t="shared" si="18"/>
        <v>0</v>
      </c>
      <c r="BA20">
        <f t="shared" si="19"/>
        <v>0</v>
      </c>
      <c r="BB20">
        <f t="shared" si="20"/>
        <v>0</v>
      </c>
      <c r="BC20">
        <f t="shared" si="21"/>
        <v>0</v>
      </c>
      <c r="BD20">
        <f t="shared" si="22"/>
        <v>0</v>
      </c>
      <c r="BF20">
        <f>VLOOKUP($O20,'Table 3 EV2020 Wind_2020'!$B$10:$K$36,10,FALSE)</f>
        <v>-4.55</v>
      </c>
      <c r="BG20">
        <f>VLOOKUP($O20,'Table 3 EV2020 Wind_2021'!$B$10:$K$36,10,FALSE)</f>
        <v>-6.65</v>
      </c>
      <c r="BH20">
        <f>VLOOKUP($O20,'Table 3 DJ Wind 2030'!$B$10:$J$36,9,FALSE)</f>
        <v>51.89</v>
      </c>
      <c r="BI20">
        <f>VLOOKUP($O20,'Table 3 ID Wind 2030'!$B$10:$J$36,9,FALSE)</f>
        <v>48.81</v>
      </c>
      <c r="BJ20">
        <f>VLOOKUP($O20,'Table 3 ID Wind 2033'!$B$10:$J$36,9,FALSE)</f>
        <v>48.81</v>
      </c>
      <c r="BK20">
        <f>VLOOKUP($O20,'Table 3 WW Wind 2035'!$B$10:$J$36,9,FALSE)</f>
        <v>48.81</v>
      </c>
      <c r="BL20">
        <f>VLOOKUP($O20,'Table 3 YK Wind 2035'!$B$10:$J$36,9,FALSE)</f>
        <v>48.81</v>
      </c>
      <c r="BM20">
        <f>VLOOKUP($O20,'Table 3 OR Wind 2035'!$B$10:$J$36,9,FALSE)</f>
        <v>48.81</v>
      </c>
      <c r="BN20">
        <f>VLOOKUP($O20,'Table 3 UT Wind 2030'!$B$10:$J$36,9,FALSE)</f>
        <v>48.81</v>
      </c>
      <c r="BO20">
        <f>VLOOKUP($O20,'Table 3 UT Wind 2036'!$B$10:$J$36,9,FALSE)</f>
        <v>48.81</v>
      </c>
      <c r="BP20">
        <f>VLOOKUP($O20,'Table 3 YK Solar 2030'!$B$10:$J$36,9,FALSE)</f>
        <v>24.36</v>
      </c>
      <c r="BQ20">
        <f>VLOOKUP($O20,'Table 3 YK Solar 2032'!$B$10:$J$36,9,FALSE)</f>
        <v>24.36</v>
      </c>
      <c r="BR20">
        <f>VLOOKUP($O20,'Table 3 YK Solar 2033'!$B$10:$J$36,9,FALSE)</f>
        <v>24.36</v>
      </c>
      <c r="BS20">
        <f>VLOOKUP($O20,'Table 3 UT Solar 2033 ST'!$B$10:$J$36,9,FALSE)</f>
        <v>25.56</v>
      </c>
      <c r="BT20">
        <f>VLOOKUP($O20,'Table 3 UT Solar 2035 ST'!$B$10:$J$36,9,FALSE)</f>
        <v>25.56</v>
      </c>
      <c r="BU20">
        <f>VLOOKUP($O20,'Table 3 UT Solar 2035 FT'!$B$10:$J$36,9,FALSE)</f>
        <v>24.33</v>
      </c>
      <c r="BV20">
        <f>VLOOKUP($O20,'Table 3 OR Solar 2030'!$B$10:$J$36,9,FALSE)</f>
        <v>25.61</v>
      </c>
      <c r="BW20">
        <f>VLOOKUP($O20,'Table 3 OR Solar 2031'!$B$10:$J$36,9,FALSE)</f>
        <v>25.61</v>
      </c>
      <c r="BX20">
        <f>VLOOKUP($O20,'Table 3 OR Solar 2032'!$B$10:$J$36,9,FALSE)</f>
        <v>25.61</v>
      </c>
      <c r="BY20">
        <f>VLOOKUP($O20,'Table 3 OR Solar 2033'!$B$10:$J$36,9,FALSE)</f>
        <v>25.61</v>
      </c>
      <c r="CA20">
        <f>SUM(AK$13:AK20)*BF20/1000</f>
        <v>0</v>
      </c>
      <c r="CB20">
        <f>SUM(AL$13:AL20)*BG20/1000</f>
        <v>0</v>
      </c>
      <c r="CC20">
        <f>SUM(AM$13:AM20)*BH20/1000</f>
        <v>0</v>
      </c>
      <c r="CD20">
        <f>SUM(AN$13:AN20)*BI20/1000</f>
        <v>0</v>
      </c>
      <c r="CE20">
        <f>SUM(AO$13:AO20)*BJ20/1000</f>
        <v>0</v>
      </c>
      <c r="CF20">
        <f>SUM(AP$13:AP20)*BK20/1000</f>
        <v>0</v>
      </c>
      <c r="CG20">
        <f>SUM(AQ$13:AQ20)*BL20/1000</f>
        <v>0</v>
      </c>
      <c r="CH20">
        <f>SUM(AR$13:AR20)*BM20/1000</f>
        <v>0</v>
      </c>
      <c r="CI20">
        <f>SUM(AS$13:AS20)*BN20/1000</f>
        <v>0</v>
      </c>
      <c r="CJ20">
        <f>SUM(AT$13:AT20)*BO20/1000</f>
        <v>0</v>
      </c>
      <c r="CK20">
        <f>SUM(AU$13:AU20)*BP20/1000</f>
        <v>0</v>
      </c>
      <c r="CL20">
        <f>SUM(AV$13:AV20)*BQ20/1000</f>
        <v>0</v>
      </c>
      <c r="CM20">
        <f>SUM(AW$13:AW20)*BR20/1000</f>
        <v>0</v>
      </c>
      <c r="CN20">
        <f>SUM(AX$13:AX20)*BS20/1000</f>
        <v>0</v>
      </c>
      <c r="CO20">
        <f>SUM(AY$13:AY20)*BT20/1000</f>
        <v>0</v>
      </c>
      <c r="CP20">
        <f>SUM(AZ$13:AZ20)*BU20/1000</f>
        <v>0</v>
      </c>
      <c r="CQ20">
        <f>SUM(BA$13:BA20)*BV20/1000</f>
        <v>0</v>
      </c>
      <c r="CR20">
        <f>SUM(BB$13:BB20)*BW20/1000</f>
        <v>0</v>
      </c>
      <c r="CS20">
        <f>SUM(BC$13:BC20)*BX20/1000</f>
        <v>0</v>
      </c>
      <c r="CT20">
        <f>SUM(BD$13:BD20)*BY20/1000</f>
        <v>0</v>
      </c>
      <c r="CU20">
        <f t="shared" si="29"/>
        <v>0</v>
      </c>
      <c r="CW20">
        <f t="shared" si="24"/>
        <v>2029</v>
      </c>
      <c r="CX20" s="89">
        <f>IFERROR(VLOOKUP($CW20,'Table 3 TransCost D2 '!$B$10:$E$34,4,FALSE),0)</f>
        <v>57.99</v>
      </c>
      <c r="CY20" s="193">
        <f t="shared" si="27"/>
        <v>0</v>
      </c>
    </row>
    <row r="21" spans="2:103">
      <c r="B21" s="15">
        <f t="shared" si="25"/>
        <v>2030</v>
      </c>
      <c r="C21" s="9">
        <f t="shared" si="3"/>
        <v>0</v>
      </c>
      <c r="D21" s="45"/>
      <c r="E21" s="9">
        <f t="shared" ca="1" si="26"/>
        <v>36.303334247234837</v>
      </c>
      <c r="F21" s="37"/>
      <c r="G21" s="14">
        <f t="shared" ca="1" si="28"/>
        <v>36.303334247234837</v>
      </c>
      <c r="H21" s="36"/>
      <c r="I21" s="193"/>
      <c r="J21" s="193"/>
      <c r="M21" s="116"/>
      <c r="O21">
        <f t="shared" si="4"/>
        <v>2030</v>
      </c>
      <c r="P21">
        <v>0</v>
      </c>
      <c r="Q21">
        <v>0</v>
      </c>
      <c r="R21">
        <v>0</v>
      </c>
      <c r="S21" s="193">
        <v>0</v>
      </c>
      <c r="T21" s="193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K21">
        <f t="shared" si="5"/>
        <v>0</v>
      </c>
      <c r="AL21">
        <f t="shared" si="6"/>
        <v>0</v>
      </c>
      <c r="AM21">
        <f t="shared" si="7"/>
        <v>0</v>
      </c>
      <c r="AN21">
        <f t="shared" si="8"/>
        <v>0</v>
      </c>
      <c r="AO21">
        <f t="shared" si="8"/>
        <v>0</v>
      </c>
      <c r="AP21">
        <f t="shared" si="9"/>
        <v>0</v>
      </c>
      <c r="AQ21">
        <f t="shared" si="10"/>
        <v>0</v>
      </c>
      <c r="AR21">
        <f t="shared" si="11"/>
        <v>0</v>
      </c>
      <c r="AS21">
        <f t="shared" si="12"/>
        <v>0</v>
      </c>
      <c r="AT21">
        <f t="shared" si="12"/>
        <v>0</v>
      </c>
      <c r="AU21">
        <f t="shared" si="13"/>
        <v>0</v>
      </c>
      <c r="AV21">
        <f t="shared" si="14"/>
        <v>0</v>
      </c>
      <c r="AW21">
        <f t="shared" si="15"/>
        <v>0</v>
      </c>
      <c r="AX21">
        <f t="shared" si="16"/>
        <v>0</v>
      </c>
      <c r="AY21">
        <f t="shared" si="17"/>
        <v>0</v>
      </c>
      <c r="AZ21">
        <f t="shared" si="18"/>
        <v>0</v>
      </c>
      <c r="BA21">
        <f t="shared" si="19"/>
        <v>0</v>
      </c>
      <c r="BB21">
        <f t="shared" si="20"/>
        <v>0</v>
      </c>
      <c r="BC21">
        <f t="shared" si="21"/>
        <v>0</v>
      </c>
      <c r="BD21">
        <f t="shared" si="22"/>
        <v>0</v>
      </c>
      <c r="BF21">
        <f>VLOOKUP($O21,'Table 3 EV2020 Wind_2020'!$B$10:$K$36,10,FALSE)</f>
        <v>17.23</v>
      </c>
      <c r="BG21">
        <f>VLOOKUP($O21,'Table 3 EV2020 Wind_2021'!$B$10:$K$36,10,FALSE)</f>
        <v>-8.1999999999999993</v>
      </c>
      <c r="BH21">
        <f>VLOOKUP($O21,'Table 3 DJ Wind 2030'!$B$10:$J$36,9,FALSE)</f>
        <v>149.24</v>
      </c>
      <c r="BI21">
        <f>VLOOKUP($O21,'Table 3 ID Wind 2030'!$B$10:$J$36,9,FALSE)</f>
        <v>150.16999999999999</v>
      </c>
      <c r="BJ21">
        <f>VLOOKUP($O21,'Table 3 ID Wind 2033'!$B$10:$J$36,9,FALSE)</f>
        <v>49.93</v>
      </c>
      <c r="BK21">
        <f>VLOOKUP($O21,'Table 3 WW Wind 2035'!$B$10:$J$36,9,FALSE)</f>
        <v>49.93</v>
      </c>
      <c r="BL21">
        <f>VLOOKUP($O21,'Table 3 YK Wind 2035'!$B$10:$J$36,9,FALSE)</f>
        <v>49.93</v>
      </c>
      <c r="BM21">
        <f>VLOOKUP($O21,'Table 3 OR Wind 2035'!$B$10:$J$36,9,FALSE)</f>
        <v>49.93</v>
      </c>
      <c r="BN21">
        <f>VLOOKUP($O21,'Table 3 UT Wind 2030'!$B$10:$J$36,9,FALSE)</f>
        <v>145.99</v>
      </c>
      <c r="BO21">
        <f>VLOOKUP($O21,'Table 3 UT Wind 2036'!$B$10:$J$36,9,FALSE)</f>
        <v>49.93</v>
      </c>
      <c r="BP21">
        <f>VLOOKUP($O21,'Table 3 YK Solar 2030'!$B$10:$J$36,9,FALSE)</f>
        <v>116.98</v>
      </c>
      <c r="BQ21">
        <f>VLOOKUP($O21,'Table 3 YK Solar 2032'!$B$10:$J$36,9,FALSE)</f>
        <v>24.92</v>
      </c>
      <c r="BR21">
        <f>VLOOKUP($O21,'Table 3 YK Solar 2033'!$B$10:$J$36,9,FALSE)</f>
        <v>24.92</v>
      </c>
      <c r="BS21">
        <f>VLOOKUP($O21,'Table 3 UT Solar 2033 ST'!$B$10:$J$36,9,FALSE)</f>
        <v>26.15</v>
      </c>
      <c r="BT21">
        <f>VLOOKUP($O21,'Table 3 UT Solar 2035 ST'!$B$10:$J$36,9,FALSE)</f>
        <v>26.15</v>
      </c>
      <c r="BU21">
        <f>VLOOKUP($O21,'Table 3 UT Solar 2035 FT'!$B$10:$J$36,9,FALSE)</f>
        <v>24.89</v>
      </c>
      <c r="BV21">
        <f>VLOOKUP($O21,'Table 3 OR Solar 2030'!$B$10:$J$36,9,FALSE)</f>
        <v>120.03</v>
      </c>
      <c r="BW21">
        <f>VLOOKUP($O21,'Table 3 OR Solar 2031'!$B$10:$J$36,9,FALSE)</f>
        <v>26.2</v>
      </c>
      <c r="BX21">
        <f>VLOOKUP($O21,'Table 3 OR Solar 2032'!$B$10:$J$36,9,FALSE)</f>
        <v>26.2</v>
      </c>
      <c r="BY21">
        <f>VLOOKUP($O21,'Table 3 OR Solar 2033'!$B$10:$J$36,9,FALSE)</f>
        <v>26.2</v>
      </c>
      <c r="CA21">
        <f>SUM(AK$13:AK21)*BF21/1000</f>
        <v>0</v>
      </c>
      <c r="CB21">
        <f>SUM(AL$13:AL21)*BG21/1000</f>
        <v>0</v>
      </c>
      <c r="CC21">
        <f>SUM(AM$13:AM21)*BH21/1000</f>
        <v>0</v>
      </c>
      <c r="CD21">
        <f>SUM(AN$13:AN21)*BI21/1000</f>
        <v>0</v>
      </c>
      <c r="CE21">
        <f>SUM(AO$13:AO21)*BJ21/1000</f>
        <v>0</v>
      </c>
      <c r="CF21">
        <f>SUM(AP$13:AP21)*BK21/1000</f>
        <v>0</v>
      </c>
      <c r="CG21">
        <f>SUM(AQ$13:AQ21)*BL21/1000</f>
        <v>0</v>
      </c>
      <c r="CH21">
        <f>SUM(AR$13:AR21)*BM21/1000</f>
        <v>0</v>
      </c>
      <c r="CI21">
        <f>SUM(AS$13:AS21)*BN21/1000</f>
        <v>0</v>
      </c>
      <c r="CJ21">
        <f>SUM(AT$13:AT21)*BO21/1000</f>
        <v>0</v>
      </c>
      <c r="CK21">
        <f>SUM(AU$13:AU21)*BP21/1000</f>
        <v>0</v>
      </c>
      <c r="CL21">
        <f>SUM(AV$13:AV21)*BQ21/1000</f>
        <v>0</v>
      </c>
      <c r="CM21">
        <f>SUM(AW$13:AW21)*BR21/1000</f>
        <v>0</v>
      </c>
      <c r="CN21">
        <f>SUM(AX$13:AX21)*BS21/1000</f>
        <v>0</v>
      </c>
      <c r="CO21">
        <f>SUM(AY$13:AY21)*BT21/1000</f>
        <v>0</v>
      </c>
      <c r="CP21">
        <f>SUM(AZ$13:AZ21)*BU21/1000</f>
        <v>0</v>
      </c>
      <c r="CQ21">
        <f>SUM(BA$13:BA21)*BV21/1000</f>
        <v>0</v>
      </c>
      <c r="CR21">
        <f>SUM(BB$13:BB21)*BW21/1000</f>
        <v>0</v>
      </c>
      <c r="CS21">
        <f>SUM(BC$13:BC21)*BX21/1000</f>
        <v>0</v>
      </c>
      <c r="CT21">
        <f>SUM(BD$13:BD21)*BY21/1000</f>
        <v>0</v>
      </c>
      <c r="CU21">
        <f t="shared" si="29"/>
        <v>0</v>
      </c>
      <c r="CW21">
        <f t="shared" si="24"/>
        <v>2030</v>
      </c>
      <c r="CX21" s="89">
        <f>IFERROR(VLOOKUP($CW21,'Table 3 TransCost D2 '!$B$10:$E$34,4,FALSE),0)</f>
        <v>59.32</v>
      </c>
      <c r="CY21" s="193">
        <f t="shared" si="27"/>
        <v>0</v>
      </c>
    </row>
    <row r="22" spans="2:103">
      <c r="B22" s="15">
        <f t="shared" si="25"/>
        <v>2031</v>
      </c>
      <c r="C22" s="9">
        <f t="shared" si="3"/>
        <v>0</v>
      </c>
      <c r="D22" s="45"/>
      <c r="E22" s="9">
        <f t="shared" ca="1" si="26"/>
        <v>38.212773587443053</v>
      </c>
      <c r="F22" s="37"/>
      <c r="G22" s="14">
        <f t="shared" ca="1" si="28"/>
        <v>38.212773587443053</v>
      </c>
      <c r="H22" s="36"/>
      <c r="I22" s="193"/>
      <c r="J22" s="193"/>
      <c r="M22" s="116"/>
      <c r="O22">
        <f t="shared" si="4"/>
        <v>2031</v>
      </c>
      <c r="P22">
        <v>0</v>
      </c>
      <c r="Q22">
        <v>0</v>
      </c>
      <c r="R22">
        <v>0</v>
      </c>
      <c r="S22" s="193">
        <v>0</v>
      </c>
      <c r="T22" s="193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K22">
        <f t="shared" si="5"/>
        <v>0</v>
      </c>
      <c r="AL22">
        <f t="shared" si="6"/>
        <v>0</v>
      </c>
      <c r="AM22">
        <f t="shared" si="7"/>
        <v>0</v>
      </c>
      <c r="AN22">
        <f t="shared" si="8"/>
        <v>0</v>
      </c>
      <c r="AO22">
        <f t="shared" si="8"/>
        <v>0</v>
      </c>
      <c r="AP22">
        <f t="shared" si="9"/>
        <v>0</v>
      </c>
      <c r="AQ22">
        <f t="shared" si="10"/>
        <v>0</v>
      </c>
      <c r="AR22">
        <f t="shared" si="11"/>
        <v>0</v>
      </c>
      <c r="AS22">
        <f t="shared" si="12"/>
        <v>0</v>
      </c>
      <c r="AT22">
        <f t="shared" si="12"/>
        <v>0</v>
      </c>
      <c r="AU22">
        <f t="shared" si="13"/>
        <v>0</v>
      </c>
      <c r="AV22">
        <f t="shared" si="14"/>
        <v>0</v>
      </c>
      <c r="AW22">
        <f t="shared" si="15"/>
        <v>0</v>
      </c>
      <c r="AX22">
        <f t="shared" si="16"/>
        <v>0</v>
      </c>
      <c r="AY22">
        <f t="shared" si="17"/>
        <v>0</v>
      </c>
      <c r="AZ22">
        <f t="shared" si="18"/>
        <v>0</v>
      </c>
      <c r="BA22">
        <f t="shared" si="19"/>
        <v>0</v>
      </c>
      <c r="BB22">
        <f t="shared" si="20"/>
        <v>0</v>
      </c>
      <c r="BC22">
        <f t="shared" si="21"/>
        <v>0</v>
      </c>
      <c r="BD22">
        <f t="shared" si="22"/>
        <v>0</v>
      </c>
      <c r="BF22">
        <f>VLOOKUP($O22,'Table 3 EV2020 Wind_2020'!$B$10:$K$36,10,FALSE)</f>
        <v>136.72999999999999</v>
      </c>
      <c r="BG22">
        <f>VLOOKUP($O22,'Table 3 EV2020 Wind_2021'!$B$10:$K$36,10,FALSE)</f>
        <v>134.53</v>
      </c>
      <c r="BH22">
        <f>VLOOKUP($O22,'Table 3 DJ Wind 2030'!$B$10:$J$36,9,FALSE)</f>
        <v>152.68</v>
      </c>
      <c r="BI22">
        <f>VLOOKUP($O22,'Table 3 ID Wind 2030'!$B$10:$J$36,9,FALSE)</f>
        <v>153.63</v>
      </c>
      <c r="BJ22">
        <f>VLOOKUP($O22,'Table 3 ID Wind 2033'!$B$10:$J$36,9,FALSE)</f>
        <v>51.08</v>
      </c>
      <c r="BK22">
        <f>VLOOKUP($O22,'Table 3 WW Wind 2035'!$B$10:$J$36,9,FALSE)</f>
        <v>51.08</v>
      </c>
      <c r="BL22">
        <f>VLOOKUP($O22,'Table 3 YK Wind 2035'!$B$10:$J$36,9,FALSE)</f>
        <v>51.08</v>
      </c>
      <c r="BM22">
        <f>VLOOKUP($O22,'Table 3 OR Wind 2035'!$B$10:$J$36,9,FALSE)</f>
        <v>51.08</v>
      </c>
      <c r="BN22">
        <f>VLOOKUP($O22,'Table 3 UT Wind 2030'!$B$10:$J$36,9,FALSE)</f>
        <v>149.35</v>
      </c>
      <c r="BO22">
        <f>VLOOKUP($O22,'Table 3 UT Wind 2036'!$B$10:$J$36,9,FALSE)</f>
        <v>51.08</v>
      </c>
      <c r="BP22">
        <f>VLOOKUP($O22,'Table 3 YK Solar 2030'!$B$10:$J$36,9,FALSE)</f>
        <v>119.66</v>
      </c>
      <c r="BQ22">
        <f>VLOOKUP($O22,'Table 3 YK Solar 2032'!$B$10:$J$36,9,FALSE)</f>
        <v>25.49</v>
      </c>
      <c r="BR22">
        <f>VLOOKUP($O22,'Table 3 YK Solar 2033'!$B$10:$J$36,9,FALSE)</f>
        <v>25.49</v>
      </c>
      <c r="BS22">
        <f>VLOOKUP($O22,'Table 3 UT Solar 2033 ST'!$B$10:$J$36,9,FALSE)</f>
        <v>26.75</v>
      </c>
      <c r="BT22">
        <f>VLOOKUP($O22,'Table 3 UT Solar 2035 ST'!$B$10:$J$36,9,FALSE)</f>
        <v>26.75</v>
      </c>
      <c r="BU22">
        <f>VLOOKUP($O22,'Table 3 UT Solar 2035 FT'!$B$10:$J$36,9,FALSE)</f>
        <v>25.46</v>
      </c>
      <c r="BV22">
        <f>VLOOKUP($O22,'Table 3 OR Solar 2030'!$B$10:$J$36,9,FALSE)</f>
        <v>122.78</v>
      </c>
      <c r="BW22">
        <f>VLOOKUP($O22,'Table 3 OR Solar 2031'!$B$10:$J$36,9,FALSE)</f>
        <v>120.09</v>
      </c>
      <c r="BX22">
        <f>VLOOKUP($O22,'Table 3 OR Solar 2032'!$B$10:$J$36,9,FALSE)</f>
        <v>26.8</v>
      </c>
      <c r="BY22">
        <f>VLOOKUP($O22,'Table 3 OR Solar 2033'!$B$10:$J$36,9,FALSE)</f>
        <v>26.8</v>
      </c>
      <c r="CA22">
        <f>SUM(AK$13:AK22)*BF22/1000</f>
        <v>0</v>
      </c>
      <c r="CB22">
        <f>SUM(AL$13:AL22)*BG22/1000</f>
        <v>0</v>
      </c>
      <c r="CC22">
        <f>SUM(AM$13:AM22)*BH22/1000</f>
        <v>0</v>
      </c>
      <c r="CD22">
        <f>SUM(AN$13:AN22)*BI22/1000</f>
        <v>0</v>
      </c>
      <c r="CE22">
        <f>SUM(AO$13:AO22)*BJ22/1000</f>
        <v>0</v>
      </c>
      <c r="CF22">
        <f>SUM(AP$13:AP22)*BK22/1000</f>
        <v>0</v>
      </c>
      <c r="CG22">
        <f>SUM(AQ$13:AQ22)*BL22/1000</f>
        <v>0</v>
      </c>
      <c r="CH22">
        <f>SUM(AR$13:AR22)*BM22/1000</f>
        <v>0</v>
      </c>
      <c r="CI22">
        <f>SUM(AS$13:AS22)*BN22/1000</f>
        <v>0</v>
      </c>
      <c r="CJ22">
        <f>SUM(AT$13:AT22)*BO22/1000</f>
        <v>0</v>
      </c>
      <c r="CK22">
        <f>SUM(AU$13:AU22)*BP22/1000</f>
        <v>0</v>
      </c>
      <c r="CL22">
        <f>SUM(AV$13:AV22)*BQ22/1000</f>
        <v>0</v>
      </c>
      <c r="CM22">
        <f>SUM(AW$13:AW22)*BR22/1000</f>
        <v>0</v>
      </c>
      <c r="CN22">
        <f>SUM(AX$13:AX22)*BS22/1000</f>
        <v>0</v>
      </c>
      <c r="CO22">
        <f>SUM(AY$13:AY22)*BT22/1000</f>
        <v>0</v>
      </c>
      <c r="CP22">
        <f>SUM(AZ$13:AZ22)*BU22/1000</f>
        <v>0</v>
      </c>
      <c r="CQ22">
        <f>SUM(BA$13:BA22)*BV22/1000</f>
        <v>0</v>
      </c>
      <c r="CR22">
        <f>SUM(BB$13:BB22)*BW22/1000</f>
        <v>0</v>
      </c>
      <c r="CS22">
        <f>SUM(BC$13:BC22)*BX22/1000</f>
        <v>0</v>
      </c>
      <c r="CT22">
        <f>SUM(BD$13:BD22)*BY22/1000</f>
        <v>0</v>
      </c>
      <c r="CU22">
        <f t="shared" si="29"/>
        <v>0</v>
      </c>
      <c r="CW22">
        <f t="shared" si="24"/>
        <v>2031</v>
      </c>
      <c r="CX22" s="89">
        <f>IFERROR(VLOOKUP($CW22,'Table 3 TransCost D2 '!$B$10:$E$34,4,FALSE),0)</f>
        <v>60.68</v>
      </c>
      <c r="CY22" s="193">
        <f t="shared" si="27"/>
        <v>0</v>
      </c>
    </row>
    <row r="23" spans="2:103">
      <c r="B23" s="15">
        <f t="shared" si="25"/>
        <v>2032</v>
      </c>
      <c r="C23" s="9">
        <f t="shared" si="3"/>
        <v>0</v>
      </c>
      <c r="D23" s="45"/>
      <c r="E23" s="9">
        <f t="shared" ca="1" si="26"/>
        <v>40.085267735725459</v>
      </c>
      <c r="F23" s="37"/>
      <c r="G23" s="14">
        <f t="shared" ca="1" si="28"/>
        <v>40.085267735725459</v>
      </c>
      <c r="H23" s="36"/>
      <c r="I23" s="193"/>
      <c r="J23" s="193"/>
      <c r="M23" s="116"/>
      <c r="O23">
        <f t="shared" si="4"/>
        <v>2032</v>
      </c>
      <c r="P23">
        <v>0</v>
      </c>
      <c r="Q23">
        <v>0</v>
      </c>
      <c r="R23">
        <v>0</v>
      </c>
      <c r="S23" s="193">
        <v>0</v>
      </c>
      <c r="T23" s="19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K23">
        <f t="shared" si="5"/>
        <v>0</v>
      </c>
      <c r="AL23">
        <f t="shared" si="6"/>
        <v>0</v>
      </c>
      <c r="AM23">
        <f t="shared" si="7"/>
        <v>0</v>
      </c>
      <c r="AN23">
        <f t="shared" si="8"/>
        <v>0</v>
      </c>
      <c r="AO23">
        <f t="shared" si="8"/>
        <v>0</v>
      </c>
      <c r="AP23">
        <f t="shared" si="9"/>
        <v>0</v>
      </c>
      <c r="AQ23">
        <f t="shared" si="10"/>
        <v>0</v>
      </c>
      <c r="AR23">
        <f t="shared" si="11"/>
        <v>0</v>
      </c>
      <c r="AS23">
        <f t="shared" si="12"/>
        <v>0</v>
      </c>
      <c r="AT23">
        <f t="shared" si="12"/>
        <v>0</v>
      </c>
      <c r="AU23">
        <f t="shared" si="13"/>
        <v>0</v>
      </c>
      <c r="AV23">
        <f t="shared" si="14"/>
        <v>0</v>
      </c>
      <c r="AW23">
        <f t="shared" si="15"/>
        <v>0</v>
      </c>
      <c r="AX23">
        <f t="shared" si="16"/>
        <v>0</v>
      </c>
      <c r="AY23">
        <f t="shared" si="17"/>
        <v>0</v>
      </c>
      <c r="AZ23">
        <f t="shared" si="18"/>
        <v>0</v>
      </c>
      <c r="BA23">
        <f t="shared" si="19"/>
        <v>0</v>
      </c>
      <c r="BB23">
        <f t="shared" si="20"/>
        <v>0</v>
      </c>
      <c r="BC23">
        <f t="shared" si="21"/>
        <v>0</v>
      </c>
      <c r="BD23">
        <f t="shared" si="22"/>
        <v>0</v>
      </c>
      <c r="BF23">
        <f>VLOOKUP($O23,'Table 3 EV2020 Wind_2020'!$B$10:$K$36,10,FALSE)</f>
        <v>139.9</v>
      </c>
      <c r="BG23">
        <f>VLOOKUP($O23,'Table 3 EV2020 Wind_2021'!$B$10:$K$36,10,FALSE)</f>
        <v>137.65</v>
      </c>
      <c r="BH23">
        <f>VLOOKUP($O23,'Table 3 DJ Wind 2030'!$B$10:$J$36,9,FALSE)</f>
        <v>156.18</v>
      </c>
      <c r="BI23">
        <f>VLOOKUP($O23,'Table 3 ID Wind 2030'!$B$10:$J$36,9,FALSE)</f>
        <v>157.16</v>
      </c>
      <c r="BJ23">
        <f>VLOOKUP($O23,'Table 3 ID Wind 2033'!$B$10:$J$36,9,FALSE)</f>
        <v>52.25</v>
      </c>
      <c r="BK23">
        <f>VLOOKUP($O23,'Table 3 WW Wind 2035'!$B$10:$J$36,9,FALSE)</f>
        <v>52.25</v>
      </c>
      <c r="BL23">
        <f>VLOOKUP($O23,'Table 3 YK Wind 2035'!$B$10:$J$36,9,FALSE)</f>
        <v>52.25</v>
      </c>
      <c r="BM23">
        <f>VLOOKUP($O23,'Table 3 OR Wind 2035'!$B$10:$J$36,9,FALSE)</f>
        <v>52.25</v>
      </c>
      <c r="BN23">
        <f>VLOOKUP($O23,'Table 3 UT Wind 2030'!$B$10:$J$36,9,FALSE)</f>
        <v>152.78</v>
      </c>
      <c r="BO23">
        <f>VLOOKUP($O23,'Table 3 UT Wind 2036'!$B$10:$J$36,9,FALSE)</f>
        <v>52.25</v>
      </c>
      <c r="BP23">
        <f>VLOOKUP($O23,'Table 3 YK Solar 2030'!$B$10:$J$36,9,FALSE)</f>
        <v>122.42</v>
      </c>
      <c r="BQ23">
        <f>VLOOKUP($O23,'Table 3 YK Solar 2032'!$B$10:$J$36,9,FALSE)</f>
        <v>117.09</v>
      </c>
      <c r="BR23">
        <f>VLOOKUP($O23,'Table 3 YK Solar 2033'!$B$10:$J$36,9,FALSE)</f>
        <v>26.08</v>
      </c>
      <c r="BS23">
        <f>VLOOKUP($O23,'Table 3 UT Solar 2033 ST'!$B$10:$J$36,9,FALSE)</f>
        <v>27.37</v>
      </c>
      <c r="BT23">
        <f>VLOOKUP($O23,'Table 3 UT Solar 2035 ST'!$B$10:$J$36,9,FALSE)</f>
        <v>27.37</v>
      </c>
      <c r="BU23">
        <f>VLOOKUP($O23,'Table 3 UT Solar 2035 FT'!$B$10:$J$36,9,FALSE)</f>
        <v>26.05</v>
      </c>
      <c r="BV23">
        <f>VLOOKUP($O23,'Table 3 OR Solar 2030'!$B$10:$J$36,9,FALSE)</f>
        <v>125.61</v>
      </c>
      <c r="BW23">
        <f>VLOOKUP($O23,'Table 3 OR Solar 2031'!$B$10:$J$36,9,FALSE)</f>
        <v>122.86</v>
      </c>
      <c r="BX23">
        <f>VLOOKUP($O23,'Table 3 OR Solar 2032'!$B$10:$J$36,9,FALSE)</f>
        <v>120.18</v>
      </c>
      <c r="BY23">
        <f>VLOOKUP($O23,'Table 3 OR Solar 2033'!$B$10:$J$36,9,FALSE)</f>
        <v>27.42</v>
      </c>
      <c r="CA23">
        <f>SUM(AK$13:AK23)*BF23/1000</f>
        <v>0</v>
      </c>
      <c r="CB23">
        <f>SUM(AL$13:AL23)*BG23/1000</f>
        <v>0</v>
      </c>
      <c r="CC23">
        <f>SUM(AM$13:AM23)*BH23/1000</f>
        <v>0</v>
      </c>
      <c r="CD23">
        <f>SUM(AN$13:AN23)*BI23/1000</f>
        <v>0</v>
      </c>
      <c r="CE23">
        <f>SUM(AO$13:AO23)*BJ23/1000</f>
        <v>0</v>
      </c>
      <c r="CF23">
        <f>SUM(AP$13:AP23)*BK23/1000</f>
        <v>0</v>
      </c>
      <c r="CG23">
        <f>SUM(AQ$13:AQ23)*BL23/1000</f>
        <v>0</v>
      </c>
      <c r="CH23">
        <f>SUM(AR$13:AR23)*BM23/1000</f>
        <v>0</v>
      </c>
      <c r="CI23">
        <f>SUM(AS$13:AS23)*BN23/1000</f>
        <v>0</v>
      </c>
      <c r="CJ23">
        <f>SUM(AT$13:AT23)*BO23/1000</f>
        <v>0</v>
      </c>
      <c r="CK23">
        <f>SUM(AU$13:AU23)*BP23/1000</f>
        <v>0</v>
      </c>
      <c r="CL23">
        <f>SUM(AV$13:AV23)*BQ23/1000</f>
        <v>0</v>
      </c>
      <c r="CM23">
        <f>SUM(AW$13:AW23)*BR23/1000</f>
        <v>0</v>
      </c>
      <c r="CN23">
        <f>SUM(AX$13:AX23)*BS23/1000</f>
        <v>0</v>
      </c>
      <c r="CO23">
        <f>SUM(AY$13:AY23)*BT23/1000</f>
        <v>0</v>
      </c>
      <c r="CP23">
        <f>SUM(AZ$13:AZ23)*BU23/1000</f>
        <v>0</v>
      </c>
      <c r="CQ23">
        <f>SUM(BA$13:BA23)*BV23/1000</f>
        <v>0</v>
      </c>
      <c r="CR23">
        <f>SUM(BB$13:BB23)*BW23/1000</f>
        <v>0</v>
      </c>
      <c r="CS23">
        <f>SUM(BC$13:BC23)*BX23/1000</f>
        <v>0</v>
      </c>
      <c r="CT23">
        <f>SUM(BD$13:BD23)*BY23/1000</f>
        <v>0</v>
      </c>
      <c r="CU23">
        <f t="shared" si="29"/>
        <v>0</v>
      </c>
      <c r="CW23">
        <f t="shared" si="24"/>
        <v>2032</v>
      </c>
      <c r="CX23" s="89">
        <f>IFERROR(VLOOKUP($CW23,'Table 3 TransCost D2 '!$B$10:$E$34,4,FALSE),0)</f>
        <v>62.080000000000005</v>
      </c>
      <c r="CY23" s="193">
        <f t="shared" si="27"/>
        <v>0</v>
      </c>
    </row>
    <row r="24" spans="2:103">
      <c r="B24" s="15">
        <f t="shared" si="25"/>
        <v>2033</v>
      </c>
      <c r="C24" s="9">
        <f t="shared" si="3"/>
        <v>0</v>
      </c>
      <c r="D24" s="45"/>
      <c r="E24" s="9">
        <f t="shared" ca="1" si="26"/>
        <v>38.103115949645385</v>
      </c>
      <c r="F24" s="37"/>
      <c r="G24" s="14">
        <f t="shared" ca="1" si="28"/>
        <v>38.103115949645385</v>
      </c>
      <c r="H24" s="36"/>
      <c r="I24" s="193"/>
      <c r="J24" s="193"/>
      <c r="M24" s="116"/>
      <c r="O24">
        <f t="shared" si="4"/>
        <v>2033</v>
      </c>
      <c r="P24">
        <v>0</v>
      </c>
      <c r="Q24">
        <v>0</v>
      </c>
      <c r="R24" s="193">
        <v>0</v>
      </c>
      <c r="S24" s="193">
        <v>0</v>
      </c>
      <c r="T24" s="193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K24">
        <f t="shared" si="5"/>
        <v>0</v>
      </c>
      <c r="AL24">
        <f t="shared" si="6"/>
        <v>0</v>
      </c>
      <c r="AM24">
        <f t="shared" si="7"/>
        <v>0</v>
      </c>
      <c r="AN24">
        <f t="shared" si="8"/>
        <v>0</v>
      </c>
      <c r="AO24">
        <f t="shared" si="8"/>
        <v>0</v>
      </c>
      <c r="AP24">
        <f t="shared" si="9"/>
        <v>0</v>
      </c>
      <c r="AQ24">
        <f t="shared" si="10"/>
        <v>0</v>
      </c>
      <c r="AR24">
        <f t="shared" si="11"/>
        <v>0</v>
      </c>
      <c r="AS24">
        <f t="shared" si="12"/>
        <v>0</v>
      </c>
      <c r="AT24">
        <f t="shared" si="12"/>
        <v>0</v>
      </c>
      <c r="AU24">
        <f t="shared" si="13"/>
        <v>0</v>
      </c>
      <c r="AV24">
        <f t="shared" si="14"/>
        <v>0</v>
      </c>
      <c r="AW24">
        <f t="shared" si="15"/>
        <v>0</v>
      </c>
      <c r="AX24">
        <f t="shared" si="16"/>
        <v>0</v>
      </c>
      <c r="AY24">
        <f t="shared" si="17"/>
        <v>0</v>
      </c>
      <c r="AZ24">
        <f t="shared" si="18"/>
        <v>0</v>
      </c>
      <c r="BA24">
        <f t="shared" si="19"/>
        <v>0</v>
      </c>
      <c r="BB24">
        <f t="shared" si="20"/>
        <v>0</v>
      </c>
      <c r="BC24">
        <f t="shared" si="21"/>
        <v>0</v>
      </c>
      <c r="BD24">
        <f t="shared" si="22"/>
        <v>0</v>
      </c>
      <c r="BF24">
        <f>VLOOKUP($O24,'Table 3 EV2020 Wind_2020'!$B$10:$K$36,10,FALSE)</f>
        <v>142.96</v>
      </c>
      <c r="BG24">
        <f>VLOOKUP($O24,'Table 3 EV2020 Wind_2021'!$B$10:$K$36,10,FALSE)</f>
        <v>140.66</v>
      </c>
      <c r="BH24">
        <f>VLOOKUP($O24,'Table 3 DJ Wind 2030'!$B$10:$J$36,9,FALSE)</f>
        <v>159.61000000000001</v>
      </c>
      <c r="BI24">
        <f>VLOOKUP($O24,'Table 3 ID Wind 2030'!$B$10:$J$36,9,FALSE)</f>
        <v>160.62</v>
      </c>
      <c r="BJ24">
        <f>VLOOKUP($O24,'Table 3 ID Wind 2033'!$B$10:$J$36,9,FALSE)</f>
        <v>154.31</v>
      </c>
      <c r="BK24">
        <f>VLOOKUP($O24,'Table 3 WW Wind 2035'!$B$10:$J$36,9,FALSE)</f>
        <v>53.4</v>
      </c>
      <c r="BL24">
        <f>VLOOKUP($O24,'Table 3 YK Wind 2035'!$B$10:$J$36,9,FALSE)</f>
        <v>53.4</v>
      </c>
      <c r="BM24">
        <f>VLOOKUP($O24,'Table 3 OR Wind 2035'!$B$10:$J$36,9,FALSE)</f>
        <v>53.4</v>
      </c>
      <c r="BN24">
        <f>VLOOKUP($O24,'Table 3 UT Wind 2030'!$B$10:$J$36,9,FALSE)</f>
        <v>156.13999999999999</v>
      </c>
      <c r="BO24">
        <f>VLOOKUP($O24,'Table 3 UT Wind 2036'!$B$10:$J$36,9,FALSE)</f>
        <v>53.4</v>
      </c>
      <c r="BP24">
        <f>VLOOKUP($O24,'Table 3 YK Solar 2030'!$B$10:$J$36,9,FALSE)</f>
        <v>125.11</v>
      </c>
      <c r="BQ24">
        <f>VLOOKUP($O24,'Table 3 YK Solar 2032'!$B$10:$J$36,9,FALSE)</f>
        <v>119.66</v>
      </c>
      <c r="BR24">
        <f>VLOOKUP($O24,'Table 3 YK Solar 2033'!$B$10:$J$36,9,FALSE)</f>
        <v>117.14</v>
      </c>
      <c r="BS24">
        <f>VLOOKUP($O24,'Table 3 UT Solar 2033 ST'!$B$10:$J$36,9,FALSE)</f>
        <v>117.97</v>
      </c>
      <c r="BT24">
        <f>VLOOKUP($O24,'Table 3 UT Solar 2035 ST'!$B$10:$J$36,9,FALSE)</f>
        <v>27.97</v>
      </c>
      <c r="BU24">
        <f>VLOOKUP($O24,'Table 3 UT Solar 2035 FT'!$B$10:$J$36,9,FALSE)</f>
        <v>26.62</v>
      </c>
      <c r="BV24">
        <f>VLOOKUP($O24,'Table 3 OR Solar 2030'!$B$10:$J$36,9,FALSE)</f>
        <v>128.37</v>
      </c>
      <c r="BW24">
        <f>VLOOKUP($O24,'Table 3 OR Solar 2031'!$B$10:$J$36,9,FALSE)</f>
        <v>125.56</v>
      </c>
      <c r="BX24">
        <f>VLOOKUP($O24,'Table 3 OR Solar 2032'!$B$10:$J$36,9,FALSE)</f>
        <v>122.82</v>
      </c>
      <c r="BY24">
        <f>VLOOKUP($O24,'Table 3 OR Solar 2033'!$B$10:$J$36,9,FALSE)</f>
        <v>120.25</v>
      </c>
      <c r="CA24">
        <f>SUM(AK$13:AK24)*BF24/1000</f>
        <v>0</v>
      </c>
      <c r="CB24">
        <f>SUM(AL$13:AL24)*BG24/1000</f>
        <v>0</v>
      </c>
      <c r="CC24">
        <f>SUM(AM$13:AM24)*BH24/1000</f>
        <v>0</v>
      </c>
      <c r="CD24">
        <f>SUM(AN$13:AN24)*BI24/1000</f>
        <v>0</v>
      </c>
      <c r="CE24">
        <f>SUM(AO$13:AO24)*BJ24/1000</f>
        <v>0</v>
      </c>
      <c r="CF24">
        <f>SUM(AP$13:AP24)*BK24/1000</f>
        <v>0</v>
      </c>
      <c r="CG24">
        <f>SUM(AQ$13:AQ24)*BL24/1000</f>
        <v>0</v>
      </c>
      <c r="CH24">
        <f>SUM(AR$13:AR24)*BM24/1000</f>
        <v>0</v>
      </c>
      <c r="CI24">
        <f>SUM(AS$13:AS24)*BN24/1000</f>
        <v>0</v>
      </c>
      <c r="CJ24">
        <f>SUM(AT$13:AT24)*BO24/1000</f>
        <v>0</v>
      </c>
      <c r="CK24">
        <f>SUM(AU$13:AU24)*BP24/1000</f>
        <v>0</v>
      </c>
      <c r="CL24">
        <f>SUM(AV$13:AV24)*BQ24/1000</f>
        <v>0</v>
      </c>
      <c r="CM24">
        <f>SUM(AW$13:AW24)*BR24/1000</f>
        <v>0</v>
      </c>
      <c r="CN24">
        <f>SUM(AX$13:AX24)*BS24/1000</f>
        <v>0</v>
      </c>
      <c r="CO24">
        <f>SUM(AY$13:AY24)*BT24/1000</f>
        <v>0</v>
      </c>
      <c r="CP24">
        <f>SUM(AZ$13:AZ24)*BU24/1000</f>
        <v>0</v>
      </c>
      <c r="CQ24">
        <f>SUM(BA$13:BA24)*BV24/1000</f>
        <v>0</v>
      </c>
      <c r="CR24">
        <f>SUM(BB$13:BB24)*BW24/1000</f>
        <v>0</v>
      </c>
      <c r="CS24">
        <f>SUM(BC$13:BC24)*BX24/1000</f>
        <v>0</v>
      </c>
      <c r="CT24">
        <f>SUM(BD$13:BD24)*BY24/1000</f>
        <v>0</v>
      </c>
      <c r="CU24">
        <f t="shared" si="29"/>
        <v>0</v>
      </c>
      <c r="CW24">
        <f t="shared" si="24"/>
        <v>2033</v>
      </c>
      <c r="CX24" s="89">
        <f>IFERROR(VLOOKUP($CW24,'Table 3 TransCost D2 '!$B$10:$E$34,4,FALSE),0)</f>
        <v>63.45000000000001</v>
      </c>
      <c r="CY24" s="193">
        <f t="shared" si="27"/>
        <v>0</v>
      </c>
    </row>
    <row r="25" spans="2:103">
      <c r="B25" s="15">
        <f t="shared" si="25"/>
        <v>2034</v>
      </c>
      <c r="C25" s="9">
        <f t="shared" si="3"/>
        <v>0</v>
      </c>
      <c r="D25" s="45"/>
      <c r="E25" s="9">
        <f t="shared" ca="1" si="26"/>
        <v>40.297495617071661</v>
      </c>
      <c r="F25" s="37"/>
      <c r="G25" s="14">
        <f t="shared" ca="1" si="28"/>
        <v>40.297495617071661</v>
      </c>
      <c r="H25" s="36"/>
      <c r="I25" s="193"/>
      <c r="J25" s="193"/>
      <c r="M25" s="116"/>
      <c r="O25">
        <f t="shared" si="4"/>
        <v>2034</v>
      </c>
      <c r="P25">
        <v>0</v>
      </c>
      <c r="Q25">
        <v>0</v>
      </c>
      <c r="R25">
        <v>0</v>
      </c>
      <c r="S25" s="193">
        <v>0</v>
      </c>
      <c r="T25" s="193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K25">
        <f t="shared" si="5"/>
        <v>0</v>
      </c>
      <c r="AL25">
        <f t="shared" si="6"/>
        <v>0</v>
      </c>
      <c r="AM25">
        <f t="shared" si="7"/>
        <v>0</v>
      </c>
      <c r="AN25">
        <f t="shared" si="8"/>
        <v>0</v>
      </c>
      <c r="AO25">
        <f t="shared" si="8"/>
        <v>0</v>
      </c>
      <c r="AP25">
        <f t="shared" si="9"/>
        <v>0</v>
      </c>
      <c r="AQ25">
        <f t="shared" si="10"/>
        <v>0</v>
      </c>
      <c r="AR25">
        <f t="shared" si="11"/>
        <v>0</v>
      </c>
      <c r="AS25">
        <f t="shared" si="12"/>
        <v>0</v>
      </c>
      <c r="AT25">
        <f t="shared" si="12"/>
        <v>0</v>
      </c>
      <c r="AU25">
        <f t="shared" si="13"/>
        <v>0</v>
      </c>
      <c r="AV25">
        <f t="shared" si="14"/>
        <v>0</v>
      </c>
      <c r="AW25">
        <f t="shared" si="15"/>
        <v>0</v>
      </c>
      <c r="AX25">
        <f t="shared" si="16"/>
        <v>0</v>
      </c>
      <c r="AY25">
        <f t="shared" si="17"/>
        <v>0</v>
      </c>
      <c r="AZ25">
        <f t="shared" si="18"/>
        <v>0</v>
      </c>
      <c r="BA25">
        <f t="shared" si="19"/>
        <v>0</v>
      </c>
      <c r="BB25">
        <f t="shared" si="20"/>
        <v>0</v>
      </c>
      <c r="BC25">
        <f t="shared" si="21"/>
        <v>0</v>
      </c>
      <c r="BD25">
        <f t="shared" si="22"/>
        <v>0</v>
      </c>
      <c r="BF25">
        <f>VLOOKUP($O25,'Table 3 EV2020 Wind_2020'!$B$10:$K$36,10,FALSE)</f>
        <v>146.13</v>
      </c>
      <c r="BG25">
        <f>VLOOKUP($O25,'Table 3 EV2020 Wind_2021'!$B$10:$K$36,10,FALSE)</f>
        <v>143.78</v>
      </c>
      <c r="BH25">
        <f>VLOOKUP($O25,'Table 3 DJ Wind 2030'!$B$10:$J$36,9,FALSE)</f>
        <v>163.12</v>
      </c>
      <c r="BI25">
        <f>VLOOKUP($O25,'Table 3 ID Wind 2030'!$B$10:$J$36,9,FALSE)</f>
        <v>164.15</v>
      </c>
      <c r="BJ25">
        <f>VLOOKUP($O25,'Table 3 ID Wind 2033'!$B$10:$J$36,9,FALSE)</f>
        <v>157.69999999999999</v>
      </c>
      <c r="BK25">
        <f>VLOOKUP($O25,'Table 3 WW Wind 2035'!$B$10:$J$36,9,FALSE)</f>
        <v>54.57</v>
      </c>
      <c r="BL25">
        <f>VLOOKUP($O25,'Table 3 YK Wind 2035'!$B$10:$J$36,9,FALSE)</f>
        <v>54.57</v>
      </c>
      <c r="BM25">
        <f>VLOOKUP($O25,'Table 3 OR Wind 2035'!$B$10:$J$36,9,FALSE)</f>
        <v>54.57</v>
      </c>
      <c r="BN25">
        <f>VLOOKUP($O25,'Table 3 UT Wind 2030'!$B$10:$J$36,9,FALSE)</f>
        <v>159.57</v>
      </c>
      <c r="BO25">
        <f>VLOOKUP($O25,'Table 3 UT Wind 2036'!$B$10:$J$36,9,FALSE)</f>
        <v>54.57</v>
      </c>
      <c r="BP25">
        <f>VLOOKUP($O25,'Table 3 YK Solar 2030'!$B$10:$J$36,9,FALSE)</f>
        <v>127.87</v>
      </c>
      <c r="BQ25">
        <f>VLOOKUP($O25,'Table 3 YK Solar 2032'!$B$10:$J$36,9,FALSE)</f>
        <v>122.3</v>
      </c>
      <c r="BR25">
        <f>VLOOKUP($O25,'Table 3 YK Solar 2033'!$B$10:$J$36,9,FALSE)</f>
        <v>119.72</v>
      </c>
      <c r="BS25">
        <f>VLOOKUP($O25,'Table 3 UT Solar 2033 ST'!$B$10:$J$36,9,FALSE)</f>
        <v>120.57</v>
      </c>
      <c r="BT25">
        <f>VLOOKUP($O25,'Table 3 UT Solar 2035 ST'!$B$10:$J$36,9,FALSE)</f>
        <v>28.59</v>
      </c>
      <c r="BU25">
        <f>VLOOKUP($O25,'Table 3 UT Solar 2035 FT'!$B$10:$J$36,9,FALSE)</f>
        <v>27.21</v>
      </c>
      <c r="BV25">
        <f>VLOOKUP($O25,'Table 3 OR Solar 2030'!$B$10:$J$36,9,FALSE)</f>
        <v>131.19999999999999</v>
      </c>
      <c r="BW25">
        <f>VLOOKUP($O25,'Table 3 OR Solar 2031'!$B$10:$J$36,9,FALSE)</f>
        <v>128.33000000000001</v>
      </c>
      <c r="BX25">
        <f>VLOOKUP($O25,'Table 3 OR Solar 2032'!$B$10:$J$36,9,FALSE)</f>
        <v>125.53</v>
      </c>
      <c r="BY25">
        <f>VLOOKUP($O25,'Table 3 OR Solar 2033'!$B$10:$J$36,9,FALSE)</f>
        <v>122.9</v>
      </c>
      <c r="CA25">
        <f>SUM(AK$13:AK25)*BF25/1000</f>
        <v>0</v>
      </c>
      <c r="CB25">
        <f>SUM(AL$13:AL25)*BG25/1000</f>
        <v>0</v>
      </c>
      <c r="CC25">
        <f>SUM(AM$13:AM25)*BH25/1000</f>
        <v>0</v>
      </c>
      <c r="CD25">
        <f>SUM(AN$13:AN25)*BI25/1000</f>
        <v>0</v>
      </c>
      <c r="CE25">
        <f>SUM(AO$13:AO25)*BJ25/1000</f>
        <v>0</v>
      </c>
      <c r="CF25">
        <f>SUM(AP$13:AP25)*BK25/1000</f>
        <v>0</v>
      </c>
      <c r="CG25">
        <f>SUM(AQ$13:AQ25)*BL25/1000</f>
        <v>0</v>
      </c>
      <c r="CH25">
        <f>SUM(AR$13:AR25)*BM25/1000</f>
        <v>0</v>
      </c>
      <c r="CI25">
        <f>SUM(AS$13:AS25)*BN25/1000</f>
        <v>0</v>
      </c>
      <c r="CJ25">
        <f>SUM(AT$13:AT25)*BO25/1000</f>
        <v>0</v>
      </c>
      <c r="CK25">
        <f>SUM(AU$13:AU25)*BP25/1000</f>
        <v>0</v>
      </c>
      <c r="CL25">
        <f>SUM(AV$13:AV25)*BQ25/1000</f>
        <v>0</v>
      </c>
      <c r="CM25">
        <f>SUM(AW$13:AW25)*BR25/1000</f>
        <v>0</v>
      </c>
      <c r="CN25">
        <f>SUM(AX$13:AX25)*BS25/1000</f>
        <v>0</v>
      </c>
      <c r="CO25">
        <f>SUM(AY$13:AY25)*BT25/1000</f>
        <v>0</v>
      </c>
      <c r="CP25">
        <f>SUM(AZ$13:AZ25)*BU25/1000</f>
        <v>0</v>
      </c>
      <c r="CQ25">
        <f>SUM(BA$13:BA25)*BV25/1000</f>
        <v>0</v>
      </c>
      <c r="CR25">
        <f>SUM(BB$13:BB25)*BW25/1000</f>
        <v>0</v>
      </c>
      <c r="CS25">
        <f>SUM(BC$13:BC25)*BX25/1000</f>
        <v>0</v>
      </c>
      <c r="CT25">
        <f>SUM(BD$13:BD25)*BY25/1000</f>
        <v>0</v>
      </c>
      <c r="CU25">
        <f t="shared" si="29"/>
        <v>0</v>
      </c>
      <c r="CW25">
        <f t="shared" si="24"/>
        <v>2034</v>
      </c>
      <c r="CX25" s="89">
        <f>IFERROR(VLOOKUP($CW25,'Table 3 TransCost D2 '!$B$10:$E$34,4,FALSE),0)</f>
        <v>64.849999999999994</v>
      </c>
      <c r="CY25" s="193">
        <f t="shared" si="27"/>
        <v>0</v>
      </c>
    </row>
    <row r="26" spans="2:103">
      <c r="B26" s="15">
        <f t="shared" si="25"/>
        <v>2035</v>
      </c>
      <c r="C26" s="9">
        <f t="shared" si="3"/>
        <v>0</v>
      </c>
      <c r="D26" s="45"/>
      <c r="E26" s="9">
        <f t="shared" ca="1" si="26"/>
        <v>44.679000974723984</v>
      </c>
      <c r="F26" s="37"/>
      <c r="G26" s="14">
        <f t="shared" ca="1" si="28"/>
        <v>44.679000974723984</v>
      </c>
      <c r="H26" s="36"/>
      <c r="I26" s="193"/>
      <c r="J26" s="193"/>
      <c r="M26" s="116"/>
      <c r="O26">
        <f t="shared" si="4"/>
        <v>2035</v>
      </c>
      <c r="P26">
        <v>0</v>
      </c>
      <c r="Q26">
        <v>0</v>
      </c>
      <c r="R26">
        <v>0</v>
      </c>
      <c r="S26" s="193">
        <v>0</v>
      </c>
      <c r="T26" s="193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K26">
        <f t="shared" si="5"/>
        <v>0</v>
      </c>
      <c r="AL26">
        <f t="shared" si="6"/>
        <v>0</v>
      </c>
      <c r="AM26">
        <f t="shared" si="7"/>
        <v>0</v>
      </c>
      <c r="AN26">
        <f t="shared" si="8"/>
        <v>0</v>
      </c>
      <c r="AO26">
        <f t="shared" si="8"/>
        <v>0</v>
      </c>
      <c r="AP26">
        <f t="shared" si="9"/>
        <v>0</v>
      </c>
      <c r="AQ26">
        <f t="shared" si="10"/>
        <v>0</v>
      </c>
      <c r="AR26">
        <f t="shared" si="11"/>
        <v>0</v>
      </c>
      <c r="AS26">
        <f t="shared" si="12"/>
        <v>0</v>
      </c>
      <c r="AT26">
        <f t="shared" si="12"/>
        <v>0</v>
      </c>
      <c r="AU26">
        <f t="shared" si="13"/>
        <v>0</v>
      </c>
      <c r="AV26">
        <f t="shared" si="14"/>
        <v>0</v>
      </c>
      <c r="AW26">
        <f t="shared" si="15"/>
        <v>0</v>
      </c>
      <c r="AX26">
        <f t="shared" si="16"/>
        <v>0</v>
      </c>
      <c r="AY26">
        <f t="shared" si="17"/>
        <v>0</v>
      </c>
      <c r="AZ26">
        <f t="shared" si="18"/>
        <v>0</v>
      </c>
      <c r="BA26">
        <f t="shared" si="19"/>
        <v>0</v>
      </c>
      <c r="BB26">
        <f t="shared" si="20"/>
        <v>0</v>
      </c>
      <c r="BC26">
        <f t="shared" si="21"/>
        <v>0</v>
      </c>
      <c r="BD26">
        <f t="shared" si="22"/>
        <v>0</v>
      </c>
      <c r="BF26">
        <f>VLOOKUP($O26,'Table 3 EV2020 Wind_2020'!$B$10:$K$36,10,FALSE)</f>
        <v>149.36000000000001</v>
      </c>
      <c r="BG26">
        <f>VLOOKUP($O26,'Table 3 EV2020 Wind_2021'!$B$10:$K$36,10,FALSE)</f>
        <v>146.96</v>
      </c>
      <c r="BH26">
        <f>VLOOKUP($O26,'Table 3 DJ Wind 2030'!$B$10:$J$36,9,FALSE)</f>
        <v>166.7</v>
      </c>
      <c r="BI26">
        <f>VLOOKUP($O26,'Table 3 ID Wind 2030'!$B$10:$J$36,9,FALSE)</f>
        <v>167.76</v>
      </c>
      <c r="BJ26">
        <f>VLOOKUP($O26,'Table 3 ID Wind 2033'!$B$10:$J$36,9,FALSE)</f>
        <v>161.16999999999999</v>
      </c>
      <c r="BK26">
        <f>VLOOKUP($O26,'Table 3 WW Wind 2035'!$B$10:$J$36,9,FALSE)</f>
        <v>156.49</v>
      </c>
      <c r="BL26">
        <f>VLOOKUP($O26,'Table 3 YK Wind 2035'!$B$10:$J$36,9,FALSE)</f>
        <v>156.49</v>
      </c>
      <c r="BM26">
        <f>VLOOKUP($O26,'Table 3 OR Wind 2035'!$B$10:$J$36,9,FALSE)</f>
        <v>155.05000000000001</v>
      </c>
      <c r="BN26">
        <f>VLOOKUP($O26,'Table 3 UT Wind 2030'!$B$10:$J$36,9,FALSE)</f>
        <v>163.08000000000001</v>
      </c>
      <c r="BO26">
        <f>VLOOKUP($O26,'Table 3 UT Wind 2036'!$B$10:$J$36,9,FALSE)</f>
        <v>55.77</v>
      </c>
      <c r="BP26">
        <f>VLOOKUP($O26,'Table 3 YK Solar 2030'!$B$10:$J$36,9,FALSE)</f>
        <v>130.68</v>
      </c>
      <c r="BQ26">
        <f>VLOOKUP($O26,'Table 3 YK Solar 2032'!$B$10:$J$36,9,FALSE)</f>
        <v>124.99</v>
      </c>
      <c r="BR26">
        <f>VLOOKUP($O26,'Table 3 YK Solar 2033'!$B$10:$J$36,9,FALSE)</f>
        <v>122.35</v>
      </c>
      <c r="BS26">
        <f>VLOOKUP($O26,'Table 3 UT Solar 2033 ST'!$B$10:$J$36,9,FALSE)</f>
        <v>123.22</v>
      </c>
      <c r="BT26">
        <f>VLOOKUP($O26,'Table 3 UT Solar 2035 ST'!$B$10:$J$36,9,FALSE)</f>
        <v>118.2</v>
      </c>
      <c r="BU26">
        <f>VLOOKUP($O26,'Table 3 UT Solar 2035 FT'!$B$10:$J$36,9,FALSE)</f>
        <v>114.97</v>
      </c>
      <c r="BV26">
        <f>VLOOKUP($O26,'Table 3 OR Solar 2030'!$B$10:$J$36,9,FALSE)</f>
        <v>134.09</v>
      </c>
      <c r="BW26">
        <f>VLOOKUP($O26,'Table 3 OR Solar 2031'!$B$10:$J$36,9,FALSE)</f>
        <v>131.15</v>
      </c>
      <c r="BX26">
        <f>VLOOKUP($O26,'Table 3 OR Solar 2032'!$B$10:$J$36,9,FALSE)</f>
        <v>128.29</v>
      </c>
      <c r="BY26">
        <f>VLOOKUP($O26,'Table 3 OR Solar 2033'!$B$10:$J$36,9,FALSE)</f>
        <v>125.6</v>
      </c>
      <c r="CA26">
        <f>SUM(AK$13:AK26)*BF26/1000</f>
        <v>0</v>
      </c>
      <c r="CB26">
        <f>SUM(AL$13:AL26)*BG26/1000</f>
        <v>0</v>
      </c>
      <c r="CC26">
        <f>SUM(AM$13:AM26)*BH26/1000</f>
        <v>0</v>
      </c>
      <c r="CD26">
        <f>SUM(AN$13:AN26)*BI26/1000</f>
        <v>0</v>
      </c>
      <c r="CE26">
        <f>SUM(AO$13:AO26)*BJ26/1000</f>
        <v>0</v>
      </c>
      <c r="CF26">
        <f>SUM(AP$13:AP26)*BK26/1000</f>
        <v>0</v>
      </c>
      <c r="CG26">
        <f>SUM(AQ$13:AQ26)*BL26/1000</f>
        <v>0</v>
      </c>
      <c r="CH26">
        <f>SUM(AR$13:AR26)*BM26/1000</f>
        <v>0</v>
      </c>
      <c r="CI26">
        <f>SUM(AS$13:AS26)*BN26/1000</f>
        <v>0</v>
      </c>
      <c r="CJ26">
        <f>SUM(AT$13:AT26)*BO26/1000</f>
        <v>0</v>
      </c>
      <c r="CK26">
        <f>SUM(AU$13:AU26)*BP26/1000</f>
        <v>0</v>
      </c>
      <c r="CL26">
        <f>SUM(AV$13:AV26)*BQ26/1000</f>
        <v>0</v>
      </c>
      <c r="CM26">
        <f>SUM(AW$13:AW26)*BR26/1000</f>
        <v>0</v>
      </c>
      <c r="CN26">
        <f>SUM(AX$13:AX26)*BS26/1000</f>
        <v>0</v>
      </c>
      <c r="CO26">
        <f>SUM(AY$13:AY26)*BT26/1000</f>
        <v>0</v>
      </c>
      <c r="CP26">
        <f>SUM(AZ$13:AZ26)*BU26/1000</f>
        <v>0</v>
      </c>
      <c r="CQ26">
        <f>SUM(BA$13:BA26)*BV26/1000</f>
        <v>0</v>
      </c>
      <c r="CR26">
        <f>SUM(BB$13:BB26)*BW26/1000</f>
        <v>0</v>
      </c>
      <c r="CS26">
        <f>SUM(BC$13:BC26)*BX26/1000</f>
        <v>0</v>
      </c>
      <c r="CT26">
        <f>SUM(BD$13:BD26)*BY26/1000</f>
        <v>0</v>
      </c>
      <c r="CU26">
        <f t="shared" si="29"/>
        <v>0</v>
      </c>
      <c r="CW26">
        <f t="shared" si="24"/>
        <v>2035</v>
      </c>
      <c r="CX26" s="89">
        <f>IFERROR(VLOOKUP($CW26,'Table 3 TransCost D2 '!$B$10:$E$34,4,FALSE),0)</f>
        <v>66.28</v>
      </c>
      <c r="CY26" s="193">
        <f t="shared" si="27"/>
        <v>0</v>
      </c>
    </row>
    <row r="27" spans="2:103">
      <c r="B27" s="15">
        <f t="shared" si="25"/>
        <v>2036</v>
      </c>
      <c r="C27" s="9">
        <f t="shared" si="3"/>
        <v>0</v>
      </c>
      <c r="D27" s="45"/>
      <c r="E27" s="9">
        <f t="shared" ca="1" si="26"/>
        <v>47.86808482663605</v>
      </c>
      <c r="F27" s="37"/>
      <c r="G27" s="14">
        <f t="shared" ca="1" si="28"/>
        <v>47.86808482663605</v>
      </c>
      <c r="H27" s="36"/>
      <c r="I27" s="193"/>
      <c r="J27" s="193"/>
      <c r="M27" s="116"/>
      <c r="O27">
        <f t="shared" si="4"/>
        <v>2036</v>
      </c>
      <c r="P27">
        <v>0</v>
      </c>
      <c r="Q27">
        <v>0</v>
      </c>
      <c r="R27">
        <v>0</v>
      </c>
      <c r="S27" s="193">
        <v>0</v>
      </c>
      <c r="T27" s="193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K27">
        <f t="shared" si="5"/>
        <v>0</v>
      </c>
      <c r="AL27">
        <f t="shared" si="6"/>
        <v>0</v>
      </c>
      <c r="AM27">
        <f t="shared" si="7"/>
        <v>0</v>
      </c>
      <c r="AN27">
        <f t="shared" si="8"/>
        <v>0</v>
      </c>
      <c r="AO27">
        <f t="shared" si="8"/>
        <v>0</v>
      </c>
      <c r="AP27">
        <f t="shared" si="9"/>
        <v>0</v>
      </c>
      <c r="AQ27">
        <f t="shared" si="10"/>
        <v>0</v>
      </c>
      <c r="AR27">
        <f t="shared" si="11"/>
        <v>0</v>
      </c>
      <c r="AS27">
        <f t="shared" si="12"/>
        <v>0</v>
      </c>
      <c r="AT27">
        <f t="shared" si="12"/>
        <v>0</v>
      </c>
      <c r="AU27">
        <f t="shared" si="13"/>
        <v>0</v>
      </c>
      <c r="AV27">
        <f t="shared" si="14"/>
        <v>0</v>
      </c>
      <c r="AW27">
        <f t="shared" si="15"/>
        <v>0</v>
      </c>
      <c r="AX27">
        <f t="shared" si="16"/>
        <v>0</v>
      </c>
      <c r="AY27">
        <f t="shared" si="17"/>
        <v>0</v>
      </c>
      <c r="AZ27">
        <f t="shared" si="18"/>
        <v>0</v>
      </c>
      <c r="BA27">
        <f t="shared" si="19"/>
        <v>0</v>
      </c>
      <c r="BB27">
        <f t="shared" si="20"/>
        <v>0</v>
      </c>
      <c r="BC27">
        <f t="shared" si="21"/>
        <v>0</v>
      </c>
      <c r="BD27">
        <f t="shared" si="22"/>
        <v>0</v>
      </c>
      <c r="BF27">
        <f>VLOOKUP($O27,'Table 3 EV2020 Wind_2020'!$B$10:$K$36,10,FALSE)</f>
        <v>152.66</v>
      </c>
      <c r="BG27">
        <f>VLOOKUP($O27,'Table 3 EV2020 Wind_2021'!$B$10:$K$36,10,FALSE)</f>
        <v>150.19999999999999</v>
      </c>
      <c r="BH27">
        <f>VLOOKUP($O27,'Table 3 DJ Wind 2030'!$B$10:$J$36,9,FALSE)</f>
        <v>170.36</v>
      </c>
      <c r="BI27">
        <f>VLOOKUP($O27,'Table 3 ID Wind 2030'!$B$10:$J$36,9,FALSE)</f>
        <v>171.45</v>
      </c>
      <c r="BJ27">
        <f>VLOOKUP($O27,'Table 3 ID Wind 2033'!$B$10:$J$36,9,FALSE)</f>
        <v>164.72</v>
      </c>
      <c r="BK27">
        <f>VLOOKUP($O27,'Table 3 WW Wind 2035'!$B$10:$J$36,9,FALSE)</f>
        <v>159.94</v>
      </c>
      <c r="BL27">
        <f>VLOOKUP($O27,'Table 3 YK Wind 2035'!$B$10:$J$36,9,FALSE)</f>
        <v>159.94</v>
      </c>
      <c r="BM27">
        <f>VLOOKUP($O27,'Table 3 OR Wind 2035'!$B$10:$J$36,9,FALSE)</f>
        <v>158.46</v>
      </c>
      <c r="BN27">
        <f>VLOOKUP($O27,'Table 3 UT Wind 2030'!$B$10:$J$36,9,FALSE)</f>
        <v>166.67</v>
      </c>
      <c r="BO27">
        <f>VLOOKUP($O27,'Table 3 UT Wind 2036'!$B$10:$J$36,9,FALSE)</f>
        <v>154.33000000000001</v>
      </c>
      <c r="BP27">
        <f>VLOOKUP($O27,'Table 3 YK Solar 2030'!$B$10:$J$36,9,FALSE)</f>
        <v>133.55000000000001</v>
      </c>
      <c r="BQ27">
        <f>VLOOKUP($O27,'Table 3 YK Solar 2032'!$B$10:$J$36,9,FALSE)</f>
        <v>127.74</v>
      </c>
      <c r="BR27">
        <f>VLOOKUP($O27,'Table 3 YK Solar 2033'!$B$10:$J$36,9,FALSE)</f>
        <v>125.04</v>
      </c>
      <c r="BS27">
        <f>VLOOKUP($O27,'Table 3 UT Solar 2033 ST'!$B$10:$J$36,9,FALSE)</f>
        <v>125.93</v>
      </c>
      <c r="BT27">
        <f>VLOOKUP($O27,'Table 3 UT Solar 2035 ST'!$B$10:$J$36,9,FALSE)</f>
        <v>120.8</v>
      </c>
      <c r="BU27">
        <f>VLOOKUP($O27,'Table 3 UT Solar 2035 FT'!$B$10:$J$36,9,FALSE)</f>
        <v>117.5</v>
      </c>
      <c r="BV27">
        <f>VLOOKUP($O27,'Table 3 OR Solar 2030'!$B$10:$J$36,9,FALSE)</f>
        <v>137.04</v>
      </c>
      <c r="BW27">
        <f>VLOOKUP($O27,'Table 3 OR Solar 2031'!$B$10:$J$36,9,FALSE)</f>
        <v>134.03</v>
      </c>
      <c r="BX27">
        <f>VLOOKUP($O27,'Table 3 OR Solar 2032'!$B$10:$J$36,9,FALSE)</f>
        <v>131.11000000000001</v>
      </c>
      <c r="BY27">
        <f>VLOOKUP($O27,'Table 3 OR Solar 2033'!$B$10:$J$36,9,FALSE)</f>
        <v>128.36000000000001</v>
      </c>
      <c r="CA27">
        <f>SUM(AK$13:AK27)*BF27/1000</f>
        <v>0</v>
      </c>
      <c r="CB27">
        <f>SUM(AL$13:AL27)*BG27/1000</f>
        <v>0</v>
      </c>
      <c r="CC27">
        <f>SUM(AM$13:AM27)*BH27/1000</f>
        <v>0</v>
      </c>
      <c r="CD27">
        <f>SUM(AN$13:AN27)*BI27/1000</f>
        <v>0</v>
      </c>
      <c r="CE27">
        <f>SUM(AO$13:AO27)*BJ27/1000</f>
        <v>0</v>
      </c>
      <c r="CF27">
        <f>SUM(AP$13:AP27)*BK27/1000</f>
        <v>0</v>
      </c>
      <c r="CG27">
        <f>SUM(AQ$13:AQ27)*BL27/1000</f>
        <v>0</v>
      </c>
      <c r="CH27">
        <f>SUM(AR$13:AR27)*BM27/1000</f>
        <v>0</v>
      </c>
      <c r="CI27">
        <f>SUM(AS$13:AS27)*BN27/1000</f>
        <v>0</v>
      </c>
      <c r="CJ27">
        <f>SUM(AT$13:AT27)*BO27/1000</f>
        <v>0</v>
      </c>
      <c r="CK27">
        <f>SUM(AU$13:AU27)*BP27/1000</f>
        <v>0</v>
      </c>
      <c r="CL27">
        <f>SUM(AV$13:AV27)*BQ27/1000</f>
        <v>0</v>
      </c>
      <c r="CM27">
        <f>SUM(AW$13:AW27)*BR27/1000</f>
        <v>0</v>
      </c>
      <c r="CN27">
        <f>SUM(AX$13:AX27)*BS27/1000</f>
        <v>0</v>
      </c>
      <c r="CO27">
        <f>SUM(AY$13:AY27)*BT27/1000</f>
        <v>0</v>
      </c>
      <c r="CP27">
        <f>SUM(AZ$13:AZ27)*BU27/1000</f>
        <v>0</v>
      </c>
      <c r="CQ27">
        <f>SUM(BA$13:BA27)*BV27/1000</f>
        <v>0</v>
      </c>
      <c r="CR27">
        <f>SUM(BB$13:BB27)*BW27/1000</f>
        <v>0</v>
      </c>
      <c r="CS27">
        <f>SUM(BC$13:BC27)*BX27/1000</f>
        <v>0</v>
      </c>
      <c r="CT27">
        <f>SUM(BD$13:BD27)*BY27/1000</f>
        <v>0</v>
      </c>
      <c r="CU27">
        <f t="shared" si="29"/>
        <v>0</v>
      </c>
      <c r="CW27">
        <f t="shared" si="24"/>
        <v>2036</v>
      </c>
      <c r="CX27" s="89">
        <f>IFERROR(VLOOKUP($CW27,'Table 3 TransCost D2 '!$B$10:$E$34,4,FALSE),0)</f>
        <v>67.739999999999995</v>
      </c>
      <c r="CY27" s="193">
        <f t="shared" si="27"/>
        <v>0</v>
      </c>
    </row>
    <row r="28" spans="2:103">
      <c r="B28" s="15">
        <f t="shared" si="25"/>
        <v>2037</v>
      </c>
      <c r="C28" s="9">
        <f t="shared" si="3"/>
        <v>0</v>
      </c>
      <c r="D28" s="45"/>
      <c r="E28" s="9">
        <f t="shared" ca="1" si="26"/>
        <v>47.873420560599421</v>
      </c>
      <c r="F28" s="37"/>
      <c r="G28" s="14">
        <f t="shared" ca="1" si="28"/>
        <v>47.873420560599421</v>
      </c>
      <c r="H28" s="36"/>
      <c r="I28" s="193"/>
      <c r="J28" s="193"/>
      <c r="M28" s="116"/>
      <c r="O28">
        <f t="shared" si="4"/>
        <v>2037</v>
      </c>
      <c r="P28">
        <v>0</v>
      </c>
      <c r="Q28">
        <v>0</v>
      </c>
      <c r="R28">
        <v>0</v>
      </c>
      <c r="S28" s="193">
        <v>0</v>
      </c>
      <c r="T28" s="193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K28">
        <f t="shared" si="5"/>
        <v>0</v>
      </c>
      <c r="AL28">
        <f t="shared" si="6"/>
        <v>0</v>
      </c>
      <c r="AM28">
        <f t="shared" si="7"/>
        <v>0</v>
      </c>
      <c r="AN28">
        <f t="shared" si="8"/>
        <v>0</v>
      </c>
      <c r="AO28">
        <f t="shared" si="8"/>
        <v>0</v>
      </c>
      <c r="AP28">
        <f t="shared" si="9"/>
        <v>0</v>
      </c>
      <c r="AQ28">
        <f t="shared" si="10"/>
        <v>0</v>
      </c>
      <c r="AR28">
        <f t="shared" si="11"/>
        <v>0</v>
      </c>
      <c r="AS28">
        <f t="shared" si="12"/>
        <v>0</v>
      </c>
      <c r="AT28">
        <f t="shared" si="12"/>
        <v>0</v>
      </c>
      <c r="AU28">
        <f t="shared" si="13"/>
        <v>0</v>
      </c>
      <c r="AV28">
        <f t="shared" si="14"/>
        <v>0</v>
      </c>
      <c r="AW28">
        <f t="shared" si="15"/>
        <v>0</v>
      </c>
      <c r="AX28">
        <f t="shared" si="16"/>
        <v>0</v>
      </c>
      <c r="AY28">
        <f t="shared" si="17"/>
        <v>0</v>
      </c>
      <c r="AZ28">
        <f t="shared" si="18"/>
        <v>0</v>
      </c>
      <c r="BA28">
        <f t="shared" si="19"/>
        <v>0</v>
      </c>
      <c r="BB28">
        <f t="shared" si="20"/>
        <v>0</v>
      </c>
      <c r="BC28">
        <f t="shared" si="21"/>
        <v>0</v>
      </c>
      <c r="BD28">
        <f t="shared" si="22"/>
        <v>0</v>
      </c>
      <c r="BF28">
        <f>VLOOKUP($O28,'Table 3 EV2020 Wind_2020'!$B$10:$K$36,10,FALSE)</f>
        <v>156.02000000000001</v>
      </c>
      <c r="BG28">
        <f>VLOOKUP($O28,'Table 3 EV2020 Wind_2021'!$B$10:$K$36,10,FALSE)</f>
        <v>153.51</v>
      </c>
      <c r="BH28">
        <f>VLOOKUP($O28,'Table 3 DJ Wind 2030'!$B$10:$J$36,9,FALSE)</f>
        <v>174.1</v>
      </c>
      <c r="BI28">
        <f>VLOOKUP($O28,'Table 3 ID Wind 2030'!$B$10:$J$36,9,FALSE)</f>
        <v>175.22</v>
      </c>
      <c r="BJ28">
        <f>VLOOKUP($O28,'Table 3 ID Wind 2033'!$B$10:$J$36,9,FALSE)</f>
        <v>168.34</v>
      </c>
      <c r="BK28">
        <f>VLOOKUP($O28,'Table 3 WW Wind 2035'!$B$10:$J$36,9,FALSE)</f>
        <v>163.44999999999999</v>
      </c>
      <c r="BL28">
        <f>VLOOKUP($O28,'Table 3 YK Wind 2035'!$B$10:$J$36,9,FALSE)</f>
        <v>163.44999999999999</v>
      </c>
      <c r="BM28">
        <f>VLOOKUP($O28,'Table 3 OR Wind 2035'!$B$10:$J$36,9,FALSE)</f>
        <v>161.94</v>
      </c>
      <c r="BN28">
        <f>VLOOKUP($O28,'Table 3 UT Wind 2030'!$B$10:$J$36,9,FALSE)</f>
        <v>170.33</v>
      </c>
      <c r="BO28">
        <f>VLOOKUP($O28,'Table 3 UT Wind 2036'!$B$10:$J$36,9,FALSE)</f>
        <v>157.72999999999999</v>
      </c>
      <c r="BP28">
        <f>VLOOKUP($O28,'Table 3 YK Solar 2030'!$B$10:$J$36,9,FALSE)</f>
        <v>136.49</v>
      </c>
      <c r="BQ28">
        <f>VLOOKUP($O28,'Table 3 YK Solar 2032'!$B$10:$J$36,9,FALSE)</f>
        <v>130.55000000000001</v>
      </c>
      <c r="BR28">
        <f>VLOOKUP($O28,'Table 3 YK Solar 2033'!$B$10:$J$36,9,FALSE)</f>
        <v>127.79</v>
      </c>
      <c r="BS28">
        <f>VLOOKUP($O28,'Table 3 UT Solar 2033 ST'!$B$10:$J$36,9,FALSE)</f>
        <v>128.69999999999999</v>
      </c>
      <c r="BT28">
        <f>VLOOKUP($O28,'Table 3 UT Solar 2035 ST'!$B$10:$J$36,9,FALSE)</f>
        <v>123.46</v>
      </c>
      <c r="BU28">
        <f>VLOOKUP($O28,'Table 3 UT Solar 2035 FT'!$B$10:$J$36,9,FALSE)</f>
        <v>120.09</v>
      </c>
      <c r="BV28">
        <f>VLOOKUP($O28,'Table 3 OR Solar 2030'!$B$10:$J$36,9,FALSE)</f>
        <v>140.06</v>
      </c>
      <c r="BW28">
        <f>VLOOKUP($O28,'Table 3 OR Solar 2031'!$B$10:$J$36,9,FALSE)</f>
        <v>136.97999999999999</v>
      </c>
      <c r="BX28">
        <f>VLOOKUP($O28,'Table 3 OR Solar 2032'!$B$10:$J$36,9,FALSE)</f>
        <v>134</v>
      </c>
      <c r="BY28">
        <f>VLOOKUP($O28,'Table 3 OR Solar 2033'!$B$10:$J$36,9,FALSE)</f>
        <v>131.19</v>
      </c>
      <c r="CA28">
        <f>SUM(AK$13:AK28)*BF28/1000</f>
        <v>0</v>
      </c>
      <c r="CB28">
        <f>SUM(AL$13:AL28)*BG28/1000</f>
        <v>0</v>
      </c>
      <c r="CC28">
        <f>SUM(AM$13:AM28)*BH28/1000</f>
        <v>0</v>
      </c>
      <c r="CD28">
        <f>SUM(AN$13:AN28)*BI28/1000</f>
        <v>0</v>
      </c>
      <c r="CE28">
        <f>SUM(AO$13:AO28)*BJ28/1000</f>
        <v>0</v>
      </c>
      <c r="CF28">
        <f>SUM(AP$13:AP28)*BK28/1000</f>
        <v>0</v>
      </c>
      <c r="CG28">
        <f>SUM(AQ$13:AQ28)*BL28/1000</f>
        <v>0</v>
      </c>
      <c r="CH28">
        <f>SUM(AR$13:AR28)*BM28/1000</f>
        <v>0</v>
      </c>
      <c r="CI28">
        <f>SUM(AS$13:AS28)*BN28/1000</f>
        <v>0</v>
      </c>
      <c r="CJ28">
        <f>SUM(AT$13:AT28)*BO28/1000</f>
        <v>0</v>
      </c>
      <c r="CK28">
        <f>SUM(AU$13:AU28)*BP28/1000</f>
        <v>0</v>
      </c>
      <c r="CL28">
        <f>SUM(AV$13:AV28)*BQ28/1000</f>
        <v>0</v>
      </c>
      <c r="CM28">
        <f>SUM(AW$13:AW28)*BR28/1000</f>
        <v>0</v>
      </c>
      <c r="CN28">
        <f>SUM(AX$13:AX28)*BS28/1000</f>
        <v>0</v>
      </c>
      <c r="CO28">
        <f>SUM(AY$13:AY28)*BT28/1000</f>
        <v>0</v>
      </c>
      <c r="CP28">
        <f>SUM(AZ$13:AZ28)*BU28/1000</f>
        <v>0</v>
      </c>
      <c r="CQ28">
        <f>SUM(BA$13:BA28)*BV28/1000</f>
        <v>0</v>
      </c>
      <c r="CR28">
        <f>SUM(BB$13:BB28)*BW28/1000</f>
        <v>0</v>
      </c>
      <c r="CS28">
        <f>SUM(BC$13:BC28)*BX28/1000</f>
        <v>0</v>
      </c>
      <c r="CT28">
        <f>SUM(BD$13:BD28)*BY28/1000</f>
        <v>0</v>
      </c>
      <c r="CU28">
        <f t="shared" si="29"/>
        <v>0</v>
      </c>
      <c r="CW28">
        <f t="shared" si="24"/>
        <v>2037</v>
      </c>
      <c r="CX28" s="89">
        <f>IFERROR(VLOOKUP($CW28,'Table 3 TransCost D2 '!$B$10:$E$34,4,FALSE),0)</f>
        <v>69.23</v>
      </c>
      <c r="CY28" s="193">
        <f t="shared" si="27"/>
        <v>0</v>
      </c>
    </row>
    <row r="29" spans="2:103" hidden="1">
      <c r="B29" s="15">
        <f t="shared" si="25"/>
        <v>2038</v>
      </c>
      <c r="C29" s="9">
        <f t="shared" si="3"/>
        <v>0</v>
      </c>
      <c r="D29" s="45"/>
      <c r="E29" s="9" t="e">
        <f t="shared" ca="1" si="26"/>
        <v>#DIV/0!</v>
      </c>
      <c r="F29" s="37"/>
      <c r="G29" s="14" t="e">
        <f t="shared" ca="1" si="28"/>
        <v>#DIV/0!</v>
      </c>
      <c r="H29" s="36" t="e">
        <f t="shared" ref="H29:H34" ca="1" si="30">G29-_Yakima_Solar_2028</f>
        <v>#DIV/0!</v>
      </c>
      <c r="I29" s="193"/>
      <c r="J29" s="193"/>
      <c r="M29" s="116"/>
      <c r="O29">
        <f t="shared" si="4"/>
        <v>2038</v>
      </c>
      <c r="P29">
        <v>0</v>
      </c>
      <c r="Q29">
        <v>0</v>
      </c>
      <c r="R29">
        <v>0</v>
      </c>
      <c r="S29" s="193">
        <v>0</v>
      </c>
      <c r="T29" s="193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K29">
        <f t="shared" si="5"/>
        <v>0</v>
      </c>
      <c r="AL29">
        <f t="shared" si="6"/>
        <v>0</v>
      </c>
      <c r="AM29">
        <f t="shared" si="7"/>
        <v>0</v>
      </c>
      <c r="AN29">
        <f t="shared" si="8"/>
        <v>0</v>
      </c>
      <c r="AO29">
        <f t="shared" si="8"/>
        <v>0</v>
      </c>
      <c r="AP29">
        <f t="shared" si="9"/>
        <v>0</v>
      </c>
      <c r="AQ29">
        <f t="shared" si="10"/>
        <v>0</v>
      </c>
      <c r="AR29">
        <f t="shared" si="11"/>
        <v>0</v>
      </c>
      <c r="AS29">
        <f t="shared" si="12"/>
        <v>0</v>
      </c>
      <c r="AT29">
        <f t="shared" si="12"/>
        <v>0</v>
      </c>
      <c r="AU29">
        <f t="shared" si="13"/>
        <v>0</v>
      </c>
      <c r="AV29">
        <f t="shared" si="14"/>
        <v>0</v>
      </c>
      <c r="AW29">
        <f t="shared" si="15"/>
        <v>0</v>
      </c>
      <c r="AX29">
        <f t="shared" si="16"/>
        <v>0</v>
      </c>
      <c r="AY29">
        <f t="shared" si="17"/>
        <v>0</v>
      </c>
      <c r="AZ29">
        <f t="shared" si="18"/>
        <v>0</v>
      </c>
      <c r="BA29">
        <f t="shared" si="19"/>
        <v>0</v>
      </c>
      <c r="BB29">
        <f t="shared" si="20"/>
        <v>0</v>
      </c>
      <c r="BC29">
        <f t="shared" si="21"/>
        <v>0</v>
      </c>
      <c r="BD29">
        <f t="shared" si="22"/>
        <v>0</v>
      </c>
      <c r="BF29">
        <f>VLOOKUP($O29,'Table 3 EV2020 Wind_2020'!$B$10:$K$36,10,FALSE)</f>
        <v>159.44999999999999</v>
      </c>
      <c r="BG29">
        <f>VLOOKUP($O29,'Table 3 EV2020 Wind_2021'!$B$10:$K$36,10,FALSE)</f>
        <v>156.88</v>
      </c>
      <c r="BH29">
        <f>VLOOKUP($O29,'Table 3 DJ Wind 2030'!$B$10:$J$36,9,FALSE)</f>
        <v>177.93</v>
      </c>
      <c r="BI29">
        <f>VLOOKUP($O29,'Table 3 ID Wind 2030'!$B$10:$J$36,9,FALSE)</f>
        <v>179.07</v>
      </c>
      <c r="BJ29">
        <f>VLOOKUP($O29,'Table 3 ID Wind 2033'!$B$10:$J$36,9,FALSE)</f>
        <v>172.04</v>
      </c>
      <c r="BK29">
        <f>VLOOKUP($O29,'Table 3 WW Wind 2035'!$B$10:$J$36,9,FALSE)</f>
        <v>167.04</v>
      </c>
      <c r="BL29">
        <f>VLOOKUP($O29,'Table 3 YK Wind 2035'!$B$10:$J$36,9,FALSE)</f>
        <v>167.04</v>
      </c>
      <c r="BM29">
        <f>VLOOKUP($O29,'Table 3 OR Wind 2035'!$B$10:$J$36,9,FALSE)</f>
        <v>165.5</v>
      </c>
      <c r="BN29">
        <f>VLOOKUP($O29,'Table 3 UT Wind 2030'!$B$10:$J$36,9,FALSE)</f>
        <v>174.08</v>
      </c>
      <c r="BO29">
        <f>VLOOKUP($O29,'Table 3 UT Wind 2036'!$B$10:$J$36,9,FALSE)</f>
        <v>161.19999999999999</v>
      </c>
      <c r="BP29">
        <f>VLOOKUP($O29,'Table 3 YK Solar 2030'!$B$10:$J$36,9,FALSE)</f>
        <v>139.49</v>
      </c>
      <c r="BQ29">
        <f>VLOOKUP($O29,'Table 3 YK Solar 2032'!$B$10:$J$36,9,FALSE)</f>
        <v>133.41999999999999</v>
      </c>
      <c r="BR29">
        <f>VLOOKUP($O29,'Table 3 YK Solar 2033'!$B$10:$J$36,9,FALSE)</f>
        <v>130.6</v>
      </c>
      <c r="BS29">
        <f>VLOOKUP($O29,'Table 3 UT Solar 2033 ST'!$B$10:$J$36,9,FALSE)</f>
        <v>131.53</v>
      </c>
      <c r="BT29">
        <f>VLOOKUP($O29,'Table 3 UT Solar 2035 ST'!$B$10:$J$36,9,FALSE)</f>
        <v>126.17</v>
      </c>
      <c r="BU29">
        <f>VLOOKUP($O29,'Table 3 UT Solar 2035 FT'!$B$10:$J$36,9,FALSE)</f>
        <v>122.73</v>
      </c>
      <c r="BV29">
        <f>VLOOKUP($O29,'Table 3 OR Solar 2030'!$B$10:$J$36,9,FALSE)</f>
        <v>143.13999999999999</v>
      </c>
      <c r="BW29">
        <f>VLOOKUP($O29,'Table 3 OR Solar 2031'!$B$10:$J$36,9,FALSE)</f>
        <v>139.99</v>
      </c>
      <c r="BX29">
        <f>VLOOKUP($O29,'Table 3 OR Solar 2032'!$B$10:$J$36,9,FALSE)</f>
        <v>136.94999999999999</v>
      </c>
      <c r="BY29">
        <f>VLOOKUP($O29,'Table 3 OR Solar 2033'!$B$10:$J$36,9,FALSE)</f>
        <v>134.07</v>
      </c>
      <c r="CA29">
        <f>SUM(AK$13:AK29)*BF29/1000</f>
        <v>0</v>
      </c>
      <c r="CB29">
        <f>SUM(AL$13:AL29)*BG29/1000</f>
        <v>0</v>
      </c>
      <c r="CC29">
        <f>SUM(AM$13:AM29)*BH29/1000</f>
        <v>0</v>
      </c>
      <c r="CD29">
        <f>SUM(AN$13:AN29)*BI29/1000</f>
        <v>0</v>
      </c>
      <c r="CE29">
        <f>SUM(AO$13:AO29)*BJ29/1000</f>
        <v>0</v>
      </c>
      <c r="CF29">
        <f>SUM(AP$13:AP29)*BK29/1000</f>
        <v>0</v>
      </c>
      <c r="CG29">
        <f>SUM(AQ$13:AQ29)*BL29/1000</f>
        <v>0</v>
      </c>
      <c r="CH29">
        <f>SUM(AR$13:AR29)*BM29/1000</f>
        <v>0</v>
      </c>
      <c r="CI29">
        <f>SUM(AS$13:AS29)*BN29/1000</f>
        <v>0</v>
      </c>
      <c r="CJ29">
        <f>SUM(AT$13:AT29)*BO29/1000</f>
        <v>0</v>
      </c>
      <c r="CK29">
        <f>SUM(AU$13:AU29)*BP29/1000</f>
        <v>0</v>
      </c>
      <c r="CL29">
        <f>SUM(AV$13:AV29)*BQ29/1000</f>
        <v>0</v>
      </c>
      <c r="CM29">
        <f>SUM(AW$13:AW29)*BR29/1000</f>
        <v>0</v>
      </c>
      <c r="CN29">
        <f>SUM(AX$13:AX29)*BS29/1000</f>
        <v>0</v>
      </c>
      <c r="CO29">
        <f>SUM(AY$13:AY29)*BT29/1000</f>
        <v>0</v>
      </c>
      <c r="CP29">
        <f>SUM(AZ$13:AZ29)*BU29/1000</f>
        <v>0</v>
      </c>
      <c r="CQ29">
        <f>SUM(BA$13:BA29)*BV29/1000</f>
        <v>0</v>
      </c>
      <c r="CR29">
        <f>SUM(BB$13:BB29)*BW29/1000</f>
        <v>0</v>
      </c>
      <c r="CS29">
        <f>SUM(BC$13:BC29)*BX29/1000</f>
        <v>0</v>
      </c>
      <c r="CT29">
        <f>SUM(BD$13:BD29)*BY29/1000</f>
        <v>0</v>
      </c>
      <c r="CU29">
        <f t="shared" si="29"/>
        <v>0</v>
      </c>
      <c r="CW29">
        <f t="shared" si="24"/>
        <v>2038</v>
      </c>
      <c r="CX29" s="89">
        <f>IFERROR(VLOOKUP($CW29,'Table 3 TransCost D2 '!$B$10:$E$34,4,FALSE),0)</f>
        <v>70.75</v>
      </c>
      <c r="CY29" s="193">
        <f t="shared" si="27"/>
        <v>0</v>
      </c>
    </row>
    <row r="30" spans="2:103" hidden="1">
      <c r="B30" s="15">
        <f t="shared" si="25"/>
        <v>2039</v>
      </c>
      <c r="C30" s="9">
        <f t="shared" si="3"/>
        <v>0</v>
      </c>
      <c r="D30" s="45"/>
      <c r="E30" s="9" t="e">
        <f t="shared" ca="1" si="26"/>
        <v>#DIV/0!</v>
      </c>
      <c r="F30" s="37"/>
      <c r="G30" s="14" t="e">
        <f t="shared" ca="1" si="28"/>
        <v>#DIV/0!</v>
      </c>
      <c r="H30" s="36" t="e">
        <f t="shared" ca="1" si="30"/>
        <v>#DIV/0!</v>
      </c>
      <c r="I30" s="193"/>
      <c r="J30" s="193"/>
      <c r="M30" s="116"/>
      <c r="O30">
        <f t="shared" si="4"/>
        <v>2039</v>
      </c>
      <c r="P30">
        <v>0</v>
      </c>
      <c r="Q30">
        <v>0</v>
      </c>
      <c r="R30">
        <v>0</v>
      </c>
      <c r="S30" s="193">
        <v>0</v>
      </c>
      <c r="T30" s="193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K30">
        <f t="shared" si="5"/>
        <v>0</v>
      </c>
      <c r="AL30">
        <f t="shared" si="6"/>
        <v>0</v>
      </c>
      <c r="AM30">
        <f t="shared" si="7"/>
        <v>0</v>
      </c>
      <c r="AN30">
        <f t="shared" si="8"/>
        <v>0</v>
      </c>
      <c r="AO30">
        <f t="shared" si="8"/>
        <v>0</v>
      </c>
      <c r="AP30">
        <f t="shared" si="9"/>
        <v>0</v>
      </c>
      <c r="AQ30">
        <f t="shared" si="10"/>
        <v>0</v>
      </c>
      <c r="AR30">
        <f t="shared" si="11"/>
        <v>0</v>
      </c>
      <c r="AS30">
        <f t="shared" si="12"/>
        <v>0</v>
      </c>
      <c r="AT30">
        <f t="shared" si="12"/>
        <v>0</v>
      </c>
      <c r="AU30">
        <f t="shared" si="13"/>
        <v>0</v>
      </c>
      <c r="AV30">
        <f t="shared" si="14"/>
        <v>0</v>
      </c>
      <c r="AW30">
        <f t="shared" si="15"/>
        <v>0</v>
      </c>
      <c r="AX30">
        <f t="shared" si="16"/>
        <v>0</v>
      </c>
      <c r="AY30">
        <f t="shared" si="17"/>
        <v>0</v>
      </c>
      <c r="AZ30">
        <f t="shared" si="18"/>
        <v>0</v>
      </c>
      <c r="BA30">
        <f t="shared" si="19"/>
        <v>0</v>
      </c>
      <c r="BB30">
        <f t="shared" si="20"/>
        <v>0</v>
      </c>
      <c r="BC30">
        <f t="shared" si="21"/>
        <v>0</v>
      </c>
      <c r="BD30">
        <f t="shared" si="22"/>
        <v>0</v>
      </c>
      <c r="BF30">
        <f>VLOOKUP($O30,'Table 3 EV2020 Wind_2020'!$B$10:$K$36,10,FALSE)</f>
        <v>162.94999999999999</v>
      </c>
      <c r="BG30">
        <f>VLOOKUP($O30,'Table 3 EV2020 Wind_2021'!$B$10:$K$36,10,FALSE)</f>
        <v>160.32</v>
      </c>
      <c r="BH30">
        <f>VLOOKUP($O30,'Table 3 DJ Wind 2030'!$B$10:$J$36,9,FALSE)</f>
        <v>181.83</v>
      </c>
      <c r="BI30">
        <f>VLOOKUP($O30,'Table 3 ID Wind 2030'!$B$10:$J$36,9,FALSE)</f>
        <v>183.01</v>
      </c>
      <c r="BJ30">
        <f>VLOOKUP($O30,'Table 3 ID Wind 2033'!$B$10:$J$36,9,FALSE)</f>
        <v>175.83</v>
      </c>
      <c r="BK30">
        <f>VLOOKUP($O30,'Table 3 WW Wind 2035'!$B$10:$J$36,9,FALSE)</f>
        <v>170.72</v>
      </c>
      <c r="BL30">
        <f>VLOOKUP($O30,'Table 3 YK Wind 2035'!$B$10:$J$36,9,FALSE)</f>
        <v>170.72</v>
      </c>
      <c r="BM30">
        <f>VLOOKUP($O30,'Table 3 OR Wind 2035'!$B$10:$J$36,9,FALSE)</f>
        <v>169.14</v>
      </c>
      <c r="BN30">
        <f>VLOOKUP($O30,'Table 3 UT Wind 2030'!$B$10:$J$36,9,FALSE)</f>
        <v>177.91</v>
      </c>
      <c r="BO30">
        <f>VLOOKUP($O30,'Table 3 UT Wind 2036'!$B$10:$J$36,9,FALSE)</f>
        <v>164.75</v>
      </c>
      <c r="BP30">
        <f>VLOOKUP($O30,'Table 3 YK Solar 2030'!$B$10:$J$36,9,FALSE)</f>
        <v>142.55000000000001</v>
      </c>
      <c r="BQ30">
        <f>VLOOKUP($O30,'Table 3 YK Solar 2032'!$B$10:$J$36,9,FALSE)</f>
        <v>136.35</v>
      </c>
      <c r="BR30">
        <f>VLOOKUP($O30,'Table 3 YK Solar 2033'!$B$10:$J$36,9,FALSE)</f>
        <v>133.47</v>
      </c>
      <c r="BS30">
        <f>VLOOKUP($O30,'Table 3 UT Solar 2033 ST'!$B$10:$J$36,9,FALSE)</f>
        <v>134.43</v>
      </c>
      <c r="BT30">
        <f>VLOOKUP($O30,'Table 3 UT Solar 2035 ST'!$B$10:$J$36,9,FALSE)</f>
        <v>128.94999999999999</v>
      </c>
      <c r="BU30">
        <f>VLOOKUP($O30,'Table 3 UT Solar 2035 FT'!$B$10:$J$36,9,FALSE)</f>
        <v>125.43</v>
      </c>
      <c r="BV30">
        <f>VLOOKUP($O30,'Table 3 OR Solar 2030'!$B$10:$J$36,9,FALSE)</f>
        <v>146.29</v>
      </c>
      <c r="BW30">
        <f>VLOOKUP($O30,'Table 3 OR Solar 2031'!$B$10:$J$36,9,FALSE)</f>
        <v>143.07</v>
      </c>
      <c r="BX30">
        <f>VLOOKUP($O30,'Table 3 OR Solar 2032'!$B$10:$J$36,9,FALSE)</f>
        <v>139.97</v>
      </c>
      <c r="BY30">
        <f>VLOOKUP($O30,'Table 3 OR Solar 2033'!$B$10:$J$36,9,FALSE)</f>
        <v>137.02000000000001</v>
      </c>
      <c r="CA30">
        <f>SUM(AK$13:AK30)*BF30/1000</f>
        <v>0</v>
      </c>
      <c r="CB30">
        <f>SUM(AL$13:AL30)*BG30/1000</f>
        <v>0</v>
      </c>
      <c r="CC30">
        <f>SUM(AM$13:AM30)*BH30/1000</f>
        <v>0</v>
      </c>
      <c r="CD30">
        <f>SUM(AN$13:AN30)*BI30/1000</f>
        <v>0</v>
      </c>
      <c r="CE30">
        <f>SUM(AO$13:AO30)*BJ30/1000</f>
        <v>0</v>
      </c>
      <c r="CF30">
        <f>SUM(AP$13:AP30)*BK30/1000</f>
        <v>0</v>
      </c>
      <c r="CG30">
        <f>SUM(AQ$13:AQ30)*BL30/1000</f>
        <v>0</v>
      </c>
      <c r="CH30">
        <f>SUM(AR$13:AR30)*BM30/1000</f>
        <v>0</v>
      </c>
      <c r="CI30">
        <f>SUM(AS$13:AS30)*BN30/1000</f>
        <v>0</v>
      </c>
      <c r="CJ30">
        <f>SUM(AT$13:AT30)*BO30/1000</f>
        <v>0</v>
      </c>
      <c r="CK30">
        <f>SUM(AU$13:AU30)*BP30/1000</f>
        <v>0</v>
      </c>
      <c r="CL30">
        <f>SUM(AV$13:AV30)*BQ30/1000</f>
        <v>0</v>
      </c>
      <c r="CM30">
        <f>SUM(AW$13:AW30)*BR30/1000</f>
        <v>0</v>
      </c>
      <c r="CN30">
        <f>SUM(AX$13:AX30)*BS30/1000</f>
        <v>0</v>
      </c>
      <c r="CO30">
        <f>SUM(AY$13:AY30)*BT30/1000</f>
        <v>0</v>
      </c>
      <c r="CP30">
        <f>SUM(AZ$13:AZ30)*BU30/1000</f>
        <v>0</v>
      </c>
      <c r="CQ30">
        <f>SUM(BA$13:BA30)*BV30/1000</f>
        <v>0</v>
      </c>
      <c r="CR30">
        <f>SUM(BB$13:BB30)*BW30/1000</f>
        <v>0</v>
      </c>
      <c r="CS30">
        <f>SUM(BC$13:BC30)*BX30/1000</f>
        <v>0</v>
      </c>
      <c r="CT30">
        <f>SUM(BD$13:BD30)*BY30/1000</f>
        <v>0</v>
      </c>
      <c r="CU30">
        <f t="shared" si="29"/>
        <v>0</v>
      </c>
      <c r="CW30">
        <f t="shared" si="24"/>
        <v>2039</v>
      </c>
      <c r="CX30" s="89">
        <f>IFERROR(VLOOKUP($CW30,'Table 3 TransCost D2 '!$B$10:$E$34,4,FALSE),0)</f>
        <v>72.31</v>
      </c>
      <c r="CY30" s="193">
        <f t="shared" si="27"/>
        <v>0</v>
      </c>
    </row>
    <row r="31" spans="2:103" hidden="1">
      <c r="B31" s="15">
        <f t="shared" si="25"/>
        <v>2040</v>
      </c>
      <c r="C31" s="9">
        <f t="shared" si="3"/>
        <v>0</v>
      </c>
      <c r="D31" s="45"/>
      <c r="E31" s="9" t="e">
        <f t="shared" ca="1" si="26"/>
        <v>#DIV/0!</v>
      </c>
      <c r="F31" s="37"/>
      <c r="G31" s="14" t="e">
        <f t="shared" ca="1" si="28"/>
        <v>#DIV/0!</v>
      </c>
      <c r="H31" s="36" t="e">
        <f t="shared" ca="1" si="30"/>
        <v>#DIV/0!</v>
      </c>
      <c r="I31" s="193"/>
      <c r="J31" s="193"/>
      <c r="M31" s="116"/>
      <c r="O31">
        <f t="shared" si="4"/>
        <v>2040</v>
      </c>
      <c r="P31">
        <v>0</v>
      </c>
      <c r="Q31">
        <v>0</v>
      </c>
      <c r="R31">
        <v>0</v>
      </c>
      <c r="S31" s="193">
        <v>0</v>
      </c>
      <c r="T31" s="193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K31">
        <f t="shared" si="5"/>
        <v>0</v>
      </c>
      <c r="AL31">
        <f t="shared" si="6"/>
        <v>0</v>
      </c>
      <c r="AM31">
        <f t="shared" si="7"/>
        <v>0</v>
      </c>
      <c r="AN31">
        <f t="shared" si="8"/>
        <v>0</v>
      </c>
      <c r="AO31">
        <f t="shared" si="8"/>
        <v>0</v>
      </c>
      <c r="AP31">
        <f t="shared" si="9"/>
        <v>0</v>
      </c>
      <c r="AQ31">
        <f t="shared" si="10"/>
        <v>0</v>
      </c>
      <c r="AR31">
        <f t="shared" si="11"/>
        <v>0</v>
      </c>
      <c r="AS31">
        <f t="shared" si="12"/>
        <v>0</v>
      </c>
      <c r="AT31">
        <f t="shared" si="12"/>
        <v>0</v>
      </c>
      <c r="AU31">
        <f t="shared" si="13"/>
        <v>0</v>
      </c>
      <c r="AV31">
        <f t="shared" si="14"/>
        <v>0</v>
      </c>
      <c r="AW31">
        <f t="shared" si="15"/>
        <v>0</v>
      </c>
      <c r="AX31">
        <f t="shared" si="16"/>
        <v>0</v>
      </c>
      <c r="AY31">
        <f t="shared" si="17"/>
        <v>0</v>
      </c>
      <c r="AZ31">
        <f t="shared" si="18"/>
        <v>0</v>
      </c>
      <c r="BA31">
        <f t="shared" si="19"/>
        <v>0</v>
      </c>
      <c r="BB31">
        <f t="shared" si="20"/>
        <v>0</v>
      </c>
      <c r="BC31">
        <f t="shared" si="21"/>
        <v>0</v>
      </c>
      <c r="BD31">
        <f t="shared" si="22"/>
        <v>0</v>
      </c>
      <c r="BF31">
        <f>VLOOKUP($O31,'Table 3 EV2020 Wind_2020'!$B$10:$K$36,10,FALSE)</f>
        <v>166.52</v>
      </c>
      <c r="BG31">
        <f>VLOOKUP($O31,'Table 3 EV2020 Wind_2021'!$B$10:$K$36,10,FALSE)</f>
        <v>163.83000000000001</v>
      </c>
      <c r="BH31">
        <f>VLOOKUP($O31,'Table 3 DJ Wind 2030'!$B$10:$J$36,9,FALSE)</f>
        <v>185.82</v>
      </c>
      <c r="BI31">
        <f>VLOOKUP($O31,'Table 3 ID Wind 2030'!$B$10:$J$36,9,FALSE)</f>
        <v>187.04</v>
      </c>
      <c r="BJ31">
        <f>VLOOKUP($O31,'Table 3 ID Wind 2033'!$B$10:$J$36,9,FALSE)</f>
        <v>179.7</v>
      </c>
      <c r="BK31">
        <f>VLOOKUP($O31,'Table 3 WW Wind 2035'!$B$10:$J$36,9,FALSE)</f>
        <v>174.48</v>
      </c>
      <c r="BL31">
        <f>VLOOKUP($O31,'Table 3 YK Wind 2035'!$B$10:$J$36,9,FALSE)</f>
        <v>174.48</v>
      </c>
      <c r="BM31">
        <f>VLOOKUP($O31,'Table 3 OR Wind 2035'!$B$10:$J$36,9,FALSE)</f>
        <v>172.86</v>
      </c>
      <c r="BN31">
        <f>VLOOKUP($O31,'Table 3 UT Wind 2030'!$B$10:$J$36,9,FALSE)</f>
        <v>181.83</v>
      </c>
      <c r="BO31">
        <f>VLOOKUP($O31,'Table 3 UT Wind 2036'!$B$10:$J$36,9,FALSE)</f>
        <v>168.38</v>
      </c>
      <c r="BP31">
        <f>VLOOKUP($O31,'Table 3 YK Solar 2030'!$B$10:$J$36,9,FALSE)</f>
        <v>145.69</v>
      </c>
      <c r="BQ31">
        <f>VLOOKUP($O31,'Table 3 YK Solar 2032'!$B$10:$J$36,9,FALSE)</f>
        <v>139.35</v>
      </c>
      <c r="BR31">
        <f>VLOOKUP($O31,'Table 3 YK Solar 2033'!$B$10:$J$36,9,FALSE)</f>
        <v>136.41</v>
      </c>
      <c r="BS31">
        <f>VLOOKUP($O31,'Table 3 UT Solar 2033 ST'!$B$10:$J$36,9,FALSE)</f>
        <v>137.38999999999999</v>
      </c>
      <c r="BT31">
        <f>VLOOKUP($O31,'Table 3 UT Solar 2035 ST'!$B$10:$J$36,9,FALSE)</f>
        <v>131.79</v>
      </c>
      <c r="BU31">
        <f>VLOOKUP($O31,'Table 3 UT Solar 2035 FT'!$B$10:$J$36,9,FALSE)</f>
        <v>128.19</v>
      </c>
      <c r="BV31">
        <f>VLOOKUP($O31,'Table 3 OR Solar 2030'!$B$10:$J$36,9,FALSE)</f>
        <v>149.51</v>
      </c>
      <c r="BW31">
        <f>VLOOKUP($O31,'Table 3 OR Solar 2031'!$B$10:$J$36,9,FALSE)</f>
        <v>146.22</v>
      </c>
      <c r="BX31">
        <f>VLOOKUP($O31,'Table 3 OR Solar 2032'!$B$10:$J$36,9,FALSE)</f>
        <v>143.05000000000001</v>
      </c>
      <c r="BY31">
        <f>VLOOKUP($O31,'Table 3 OR Solar 2033'!$B$10:$J$36,9,FALSE)</f>
        <v>140.03</v>
      </c>
      <c r="CA31">
        <f>SUM(AK$13:AK31)*BF31/1000</f>
        <v>0</v>
      </c>
      <c r="CB31">
        <f>SUM(AL$13:AL31)*BG31/1000</f>
        <v>0</v>
      </c>
      <c r="CC31">
        <f>SUM(AM$13:AM31)*BH31/1000</f>
        <v>0</v>
      </c>
      <c r="CD31">
        <f>SUM(AN$13:AN31)*BI31/1000</f>
        <v>0</v>
      </c>
      <c r="CE31">
        <f>SUM(AO$13:AO31)*BJ31/1000</f>
        <v>0</v>
      </c>
      <c r="CF31">
        <f>SUM(AP$13:AP31)*BK31/1000</f>
        <v>0</v>
      </c>
      <c r="CG31">
        <f>SUM(AQ$13:AQ31)*BL31/1000</f>
        <v>0</v>
      </c>
      <c r="CH31">
        <f>SUM(AR$13:AR31)*BM31/1000</f>
        <v>0</v>
      </c>
      <c r="CI31">
        <f>SUM(AS$13:AS31)*BN31/1000</f>
        <v>0</v>
      </c>
      <c r="CJ31">
        <f>SUM(AT$13:AT31)*BO31/1000</f>
        <v>0</v>
      </c>
      <c r="CK31">
        <f>SUM(AU$13:AU31)*BP31/1000</f>
        <v>0</v>
      </c>
      <c r="CL31">
        <f>SUM(AV$13:AV31)*BQ31/1000</f>
        <v>0</v>
      </c>
      <c r="CM31">
        <f>SUM(AW$13:AW31)*BR31/1000</f>
        <v>0</v>
      </c>
      <c r="CN31">
        <f>SUM(AX$13:AX31)*BS31/1000</f>
        <v>0</v>
      </c>
      <c r="CO31">
        <f>SUM(AY$13:AY31)*BT31/1000</f>
        <v>0</v>
      </c>
      <c r="CP31">
        <f>SUM(AZ$13:AZ31)*BU31/1000</f>
        <v>0</v>
      </c>
      <c r="CQ31">
        <f>SUM(BA$13:BA31)*BV31/1000</f>
        <v>0</v>
      </c>
      <c r="CR31">
        <f>SUM(BB$13:BB31)*BW31/1000</f>
        <v>0</v>
      </c>
      <c r="CS31">
        <f>SUM(BC$13:BC31)*BX31/1000</f>
        <v>0</v>
      </c>
      <c r="CT31">
        <f>SUM(BD$13:BD31)*BY31/1000</f>
        <v>0</v>
      </c>
      <c r="CU31">
        <f t="shared" si="29"/>
        <v>0</v>
      </c>
      <c r="CW31">
        <f t="shared" si="24"/>
        <v>2040</v>
      </c>
      <c r="CX31" s="89">
        <f>IFERROR(VLOOKUP($CW31,'Table 3 TransCost D2 '!$B$10:$E$34,4,FALSE),0)</f>
        <v>73.900000000000006</v>
      </c>
      <c r="CY31" s="193">
        <f t="shared" si="27"/>
        <v>0</v>
      </c>
    </row>
    <row r="32" spans="2:103" hidden="1">
      <c r="B32" s="15">
        <f t="shared" si="25"/>
        <v>2041</v>
      </c>
      <c r="C32" s="9">
        <f t="shared" si="3"/>
        <v>0</v>
      </c>
      <c r="D32" s="45"/>
      <c r="E32" s="9" t="e">
        <f t="shared" ca="1" si="26"/>
        <v>#DIV/0!</v>
      </c>
      <c r="F32" s="37"/>
      <c r="G32" s="14" t="e">
        <f t="shared" ca="1" si="28"/>
        <v>#DIV/0!</v>
      </c>
      <c r="H32" s="36" t="e">
        <f t="shared" ca="1" si="30"/>
        <v>#DIV/0!</v>
      </c>
      <c r="I32" s="193"/>
      <c r="J32" s="193"/>
      <c r="M32" s="116"/>
      <c r="O32">
        <f t="shared" si="4"/>
        <v>2041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K32">
        <f t="shared" si="5"/>
        <v>0</v>
      </c>
      <c r="AL32">
        <f t="shared" si="6"/>
        <v>0</v>
      </c>
      <c r="AM32">
        <f t="shared" si="7"/>
        <v>0</v>
      </c>
      <c r="AN32">
        <f t="shared" si="8"/>
        <v>0</v>
      </c>
      <c r="AO32">
        <f t="shared" si="8"/>
        <v>0</v>
      </c>
      <c r="AP32">
        <f t="shared" si="9"/>
        <v>0</v>
      </c>
      <c r="AQ32">
        <f t="shared" si="10"/>
        <v>0</v>
      </c>
      <c r="AR32">
        <f t="shared" si="11"/>
        <v>0</v>
      </c>
      <c r="AS32">
        <f t="shared" si="12"/>
        <v>0</v>
      </c>
      <c r="AT32">
        <f t="shared" si="12"/>
        <v>0</v>
      </c>
      <c r="AU32">
        <f t="shared" si="13"/>
        <v>0</v>
      </c>
      <c r="AV32">
        <f t="shared" si="14"/>
        <v>0</v>
      </c>
      <c r="AW32">
        <f t="shared" si="15"/>
        <v>0</v>
      </c>
      <c r="AX32">
        <f t="shared" si="16"/>
        <v>0</v>
      </c>
      <c r="AY32">
        <f t="shared" si="17"/>
        <v>0</v>
      </c>
      <c r="AZ32">
        <f t="shared" si="18"/>
        <v>0</v>
      </c>
      <c r="BA32">
        <f t="shared" si="19"/>
        <v>0</v>
      </c>
      <c r="BB32">
        <f t="shared" si="20"/>
        <v>0</v>
      </c>
      <c r="BC32">
        <f t="shared" si="21"/>
        <v>0</v>
      </c>
      <c r="BD32">
        <f t="shared" si="22"/>
        <v>0</v>
      </c>
      <c r="BF32">
        <f>VLOOKUP($O32,'Table 3 EV2020 Wind_2020'!$B$10:$K$36,10,FALSE)</f>
        <v>170.16</v>
      </c>
      <c r="BG32">
        <f>VLOOKUP($O32,'Table 3 EV2020 Wind_2021'!$B$10:$K$36,10,FALSE)</f>
        <v>167.41</v>
      </c>
      <c r="BH32">
        <f>VLOOKUP($O32,'Table 3 DJ Wind 2030'!$B$10:$J$36,9,FALSE)</f>
        <v>189.89</v>
      </c>
      <c r="BI32">
        <f>VLOOKUP($O32,'Table 3 ID Wind 2030'!$B$10:$J$36,9,FALSE)</f>
        <v>191.16</v>
      </c>
      <c r="BJ32">
        <f>VLOOKUP($O32,'Table 3 ID Wind 2033'!$B$10:$J$36,9,FALSE)</f>
        <v>183.66</v>
      </c>
      <c r="BK32">
        <f>VLOOKUP($O32,'Table 3 WW Wind 2035'!$B$10:$J$36,9,FALSE)</f>
        <v>178.32</v>
      </c>
      <c r="BL32">
        <f>VLOOKUP($O32,'Table 3 YK Wind 2035'!$B$10:$J$36,9,FALSE)</f>
        <v>178.32</v>
      </c>
      <c r="BM32">
        <f>VLOOKUP($O32,'Table 3 OR Wind 2035'!$B$10:$J$36,9,FALSE)</f>
        <v>176.66</v>
      </c>
      <c r="BN32">
        <f>VLOOKUP($O32,'Table 3 UT Wind 2030'!$B$10:$J$36,9,FALSE)</f>
        <v>185.83</v>
      </c>
      <c r="BO32">
        <f>VLOOKUP($O32,'Table 3 UT Wind 2036'!$B$10:$J$36,9,FALSE)</f>
        <v>172.09</v>
      </c>
      <c r="BP32">
        <f>VLOOKUP($O32,'Table 3 YK Solar 2030'!$B$10:$J$36,9,FALSE)</f>
        <v>148.88999999999999</v>
      </c>
      <c r="BQ32">
        <f>VLOOKUP($O32,'Table 3 YK Solar 2032'!$B$10:$J$36,9,FALSE)</f>
        <v>142.41</v>
      </c>
      <c r="BR32">
        <f>VLOOKUP($O32,'Table 3 YK Solar 2033'!$B$10:$J$36,9,FALSE)</f>
        <v>139.41</v>
      </c>
      <c r="BS32">
        <f>VLOOKUP($O32,'Table 3 UT Solar 2033 ST'!$B$10:$J$36,9,FALSE)</f>
        <v>140.41999999999999</v>
      </c>
      <c r="BT32">
        <f>VLOOKUP($O32,'Table 3 UT Solar 2035 ST'!$B$10:$J$36,9,FALSE)</f>
        <v>134.69</v>
      </c>
      <c r="BU32">
        <f>VLOOKUP($O32,'Table 3 UT Solar 2035 FT'!$B$10:$J$36,9,FALSE)</f>
        <v>131.01</v>
      </c>
      <c r="BV32">
        <f>VLOOKUP($O32,'Table 3 OR Solar 2030'!$B$10:$J$36,9,FALSE)</f>
        <v>152.80000000000001</v>
      </c>
      <c r="BW32">
        <f>VLOOKUP($O32,'Table 3 OR Solar 2031'!$B$10:$J$36,9,FALSE)</f>
        <v>149.44</v>
      </c>
      <c r="BX32">
        <f>VLOOKUP($O32,'Table 3 OR Solar 2032'!$B$10:$J$36,9,FALSE)</f>
        <v>146.19999999999999</v>
      </c>
      <c r="BY32">
        <f>VLOOKUP($O32,'Table 3 OR Solar 2033'!$B$10:$J$36,9,FALSE)</f>
        <v>143.11000000000001</v>
      </c>
      <c r="CA32">
        <f>SUM(AK$13:AK32)*BF32/1000</f>
        <v>0</v>
      </c>
      <c r="CB32">
        <f>SUM(AL$13:AL32)*BG32/1000</f>
        <v>0</v>
      </c>
      <c r="CC32">
        <f>SUM(AM$13:AM32)*BH32/1000</f>
        <v>0</v>
      </c>
      <c r="CD32">
        <f>SUM(AN$13:AN32)*BI32/1000</f>
        <v>0</v>
      </c>
      <c r="CE32">
        <f>SUM(AO$13:AO32)*BJ32/1000</f>
        <v>0</v>
      </c>
      <c r="CF32">
        <f>SUM(AP$13:AP32)*BK32/1000</f>
        <v>0</v>
      </c>
      <c r="CG32">
        <f>SUM(AQ$13:AQ32)*BL32/1000</f>
        <v>0</v>
      </c>
      <c r="CH32">
        <f>SUM(AR$13:AR32)*BM32/1000</f>
        <v>0</v>
      </c>
      <c r="CI32">
        <f>SUM(AS$13:AS32)*BN32/1000</f>
        <v>0</v>
      </c>
      <c r="CJ32">
        <f>SUM(AT$13:AT32)*BO32/1000</f>
        <v>0</v>
      </c>
      <c r="CK32">
        <f>SUM(AU$13:AU32)*BP32/1000</f>
        <v>0</v>
      </c>
      <c r="CL32">
        <f>SUM(AV$13:AV32)*BQ32/1000</f>
        <v>0</v>
      </c>
      <c r="CM32">
        <f>SUM(AW$13:AW32)*BR32/1000</f>
        <v>0</v>
      </c>
      <c r="CN32">
        <f>SUM(AX$13:AX32)*BS32/1000</f>
        <v>0</v>
      </c>
      <c r="CO32">
        <f>SUM(AY$13:AY32)*BT32/1000</f>
        <v>0</v>
      </c>
      <c r="CP32">
        <f>SUM(AZ$13:AZ32)*BU32/1000</f>
        <v>0</v>
      </c>
      <c r="CQ32">
        <f>SUM(BA$13:BA32)*BV32/1000</f>
        <v>0</v>
      </c>
      <c r="CR32">
        <f>SUM(BB$13:BB32)*BW32/1000</f>
        <v>0</v>
      </c>
      <c r="CS32">
        <f>SUM(BC$13:BC32)*BX32/1000</f>
        <v>0</v>
      </c>
      <c r="CT32">
        <f>SUM(BD$13:BD32)*BY32/1000</f>
        <v>0</v>
      </c>
      <c r="CU32" s="187">
        <f t="shared" si="29"/>
        <v>0</v>
      </c>
      <c r="CW32">
        <f t="shared" si="24"/>
        <v>2041</v>
      </c>
      <c r="CX32" s="89">
        <f>IFERROR(VLOOKUP($CW32,'Table 3 TransCost D2 '!$B$10:$E$34,4,FALSE),0)</f>
        <v>75.53</v>
      </c>
      <c r="CY32" s="193">
        <f t="shared" si="27"/>
        <v>0</v>
      </c>
    </row>
    <row r="33" spans="1:103" hidden="1">
      <c r="B33" s="15">
        <f t="shared" si="25"/>
        <v>2042</v>
      </c>
      <c r="C33" s="9">
        <f t="shared" si="3"/>
        <v>0</v>
      </c>
      <c r="D33" s="45"/>
      <c r="E33" s="9" t="e">
        <f ca="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7"/>
      <c r="G33" s="14" t="e">
        <f t="shared" ref="G33" ca="1" si="31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36" t="e">
        <f t="shared" ca="1" si="30"/>
        <v>#DIV/0!</v>
      </c>
      <c r="I33" s="193"/>
      <c r="J33" s="193"/>
      <c r="M33" s="116"/>
      <c r="O33">
        <f t="shared" ref="O33" si="32">B33</f>
        <v>2042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K33">
        <f t="shared" si="5"/>
        <v>0</v>
      </c>
      <c r="AL33">
        <f t="shared" si="6"/>
        <v>0</v>
      </c>
      <c r="AM33">
        <f t="shared" si="7"/>
        <v>0</v>
      </c>
      <c r="AN33">
        <f t="shared" si="8"/>
        <v>0</v>
      </c>
      <c r="AO33">
        <f t="shared" si="8"/>
        <v>0</v>
      </c>
      <c r="AP33">
        <f t="shared" si="9"/>
        <v>0</v>
      </c>
      <c r="AQ33">
        <f t="shared" si="10"/>
        <v>0</v>
      </c>
      <c r="AR33">
        <f t="shared" si="11"/>
        <v>0</v>
      </c>
      <c r="AS33">
        <f t="shared" si="12"/>
        <v>0</v>
      </c>
      <c r="AT33">
        <f t="shared" si="12"/>
        <v>0</v>
      </c>
      <c r="AU33">
        <f t="shared" si="13"/>
        <v>0</v>
      </c>
      <c r="AV33">
        <f t="shared" si="14"/>
        <v>0</v>
      </c>
      <c r="AW33">
        <f t="shared" si="15"/>
        <v>0</v>
      </c>
      <c r="AX33">
        <f t="shared" si="16"/>
        <v>0</v>
      </c>
      <c r="AY33">
        <f t="shared" si="17"/>
        <v>0</v>
      </c>
      <c r="AZ33">
        <f t="shared" si="18"/>
        <v>0</v>
      </c>
      <c r="BA33">
        <f t="shared" si="19"/>
        <v>0</v>
      </c>
      <c r="BB33">
        <f t="shared" si="20"/>
        <v>0</v>
      </c>
      <c r="BC33">
        <f t="shared" si="21"/>
        <v>0</v>
      </c>
      <c r="BD33">
        <f t="shared" si="22"/>
        <v>0</v>
      </c>
      <c r="BF33">
        <f>VLOOKUP($O33,'Table 3 EV2020 Wind_2020'!$B$10:$K$36,10,FALSE)</f>
        <v>174.09</v>
      </c>
      <c r="BG33">
        <f>VLOOKUP($O33,'Table 3 EV2020 Wind_2021'!$B$10:$K$36,10,FALSE)</f>
        <v>171.27</v>
      </c>
      <c r="BH33">
        <f>VLOOKUP($O33,'Table 3 DJ Wind 2030'!$B$10:$J$36,9,FALSE)</f>
        <v>194.28</v>
      </c>
      <c r="BI33">
        <f>VLOOKUP($O33,'Table 3 ID Wind 2030'!$B$10:$J$36,9,FALSE)</f>
        <v>195.56</v>
      </c>
      <c r="BJ33">
        <f>VLOOKUP($O33,'Table 3 ID Wind 2033'!$B$10:$J$36,9,FALSE)</f>
        <v>187.88</v>
      </c>
      <c r="BK33">
        <f>VLOOKUP($O33,'Table 3 WW Wind 2035'!$B$10:$J$36,9,FALSE)</f>
        <v>182.42</v>
      </c>
      <c r="BL33">
        <f>VLOOKUP($O33,'Table 3 YK Wind 2035'!$B$10:$J$36,9,FALSE)</f>
        <v>182.42</v>
      </c>
      <c r="BM33">
        <f>VLOOKUP($O33,'Table 3 OR Wind 2035'!$B$10:$J$36,9,FALSE)</f>
        <v>180.72</v>
      </c>
      <c r="BN33">
        <f>VLOOKUP($O33,'Table 3 UT Wind 2030'!$B$10:$J$36,9,FALSE)</f>
        <v>190.1</v>
      </c>
      <c r="BO33">
        <f>VLOOKUP($O33,'Table 3 UT Wind 2036'!$B$10:$J$36,9,FALSE)</f>
        <v>176.05</v>
      </c>
      <c r="BP33">
        <f>VLOOKUP($O33,'Table 3 YK Solar 2030'!$B$10:$J$36,9,FALSE)</f>
        <v>152.31</v>
      </c>
      <c r="BQ33">
        <f>VLOOKUP($O33,'Table 3 YK Solar 2032'!$B$10:$J$36,9,FALSE)</f>
        <v>145.69</v>
      </c>
      <c r="BR33">
        <f>VLOOKUP($O33,'Table 3 YK Solar 2033'!$B$10:$J$36,9,FALSE)</f>
        <v>142.62</v>
      </c>
      <c r="BS33">
        <f>VLOOKUP($O33,'Table 3 UT Solar 2033 ST'!$B$10:$J$36,9,FALSE)</f>
        <v>143.65</v>
      </c>
      <c r="BT33">
        <f>VLOOKUP($O33,'Table 3 UT Solar 2035 ST'!$B$10:$J$36,9,FALSE)</f>
        <v>137.79</v>
      </c>
      <c r="BU33">
        <f>VLOOKUP($O33,'Table 3 UT Solar 2035 FT'!$B$10:$J$36,9,FALSE)</f>
        <v>134.02000000000001</v>
      </c>
      <c r="BV33">
        <f>VLOOKUP($O33,'Table 3 OR Solar 2030'!$B$10:$J$36,9,FALSE)</f>
        <v>156.32</v>
      </c>
      <c r="BW33">
        <f>VLOOKUP($O33,'Table 3 OR Solar 2031'!$B$10:$J$36,9,FALSE)</f>
        <v>152.88</v>
      </c>
      <c r="BX33">
        <f>VLOOKUP($O33,'Table 3 OR Solar 2032'!$B$10:$J$36,9,FALSE)</f>
        <v>149.57</v>
      </c>
      <c r="BY33">
        <f>VLOOKUP($O33,'Table 3 OR Solar 2033'!$B$10:$J$36,9,FALSE)</f>
        <v>146.4</v>
      </c>
      <c r="CA33">
        <f>SUM(AK$13:AK33)*BF33/1000</f>
        <v>0</v>
      </c>
      <c r="CB33">
        <f>SUM(AL$13:AL33)*BG33/1000</f>
        <v>0</v>
      </c>
      <c r="CC33">
        <f>SUM(AM$13:AM33)*BH33/1000</f>
        <v>0</v>
      </c>
      <c r="CD33">
        <f>SUM(AN$13:AN33)*BI33/1000</f>
        <v>0</v>
      </c>
      <c r="CF33">
        <f>SUM(AP$13:AP33)*BK33/1000</f>
        <v>0</v>
      </c>
      <c r="CG33">
        <f>SUM(AQ$13:AQ33)*BL33/1000</f>
        <v>0</v>
      </c>
      <c r="CH33">
        <f>SUM(AR$13:AR33)*BM33/1000</f>
        <v>0</v>
      </c>
      <c r="CI33">
        <f>SUM(AS$13:AS33)*BN33/1000</f>
        <v>0</v>
      </c>
      <c r="CJ33">
        <f>SUM(AT$13:AT33)*BO33/1000</f>
        <v>0</v>
      </c>
      <c r="CK33">
        <f>SUM(AU$13:AU33)*BP33/1000</f>
        <v>0</v>
      </c>
      <c r="CL33">
        <f>SUM(AV$13:AV33)*BQ33/1000</f>
        <v>0</v>
      </c>
      <c r="CM33">
        <f>SUM(AW$13:AW33)*BR33/1000</f>
        <v>0</v>
      </c>
      <c r="CN33">
        <f>SUM(AX$13:AX33)*BS33/1000</f>
        <v>0</v>
      </c>
      <c r="CO33">
        <f>SUM(AY$13:AY33)*BT33/1000</f>
        <v>0</v>
      </c>
      <c r="CP33">
        <f>SUM(AZ$13:AZ33)*BU33/1000</f>
        <v>0</v>
      </c>
      <c r="CQ33">
        <f>SUM(BA$13:BA33)*BV33/1000</f>
        <v>0</v>
      </c>
      <c r="CR33">
        <f>SUM(BB$13:BB33)*BW33/1000</f>
        <v>0</v>
      </c>
      <c r="CS33">
        <f>SUM(BC$13:BC33)*BX33/1000</f>
        <v>0</v>
      </c>
      <c r="CT33">
        <f>SUM(BD$13:BD33)*BY33/1000</f>
        <v>0</v>
      </c>
      <c r="CU33" s="187">
        <f t="shared" ref="CU33" si="33">SUM(CA33:CT33)</f>
        <v>0</v>
      </c>
      <c r="CW33">
        <f t="shared" si="24"/>
        <v>2042</v>
      </c>
      <c r="CX33" s="89">
        <f>IFERROR(VLOOKUP($CW33,'Table 3 TransCost D2 '!$B$10:$E$34,4,FALSE),0)</f>
        <v>77.27</v>
      </c>
      <c r="CY33" s="193">
        <f t="shared" si="27"/>
        <v>0</v>
      </c>
    </row>
    <row r="34" spans="1:103" hidden="1">
      <c r="B34" s="15">
        <f t="shared" si="25"/>
        <v>2043</v>
      </c>
      <c r="C34" s="9" t="e">
        <f t="shared" si="3"/>
        <v>#N/A</v>
      </c>
      <c r="D34" s="45"/>
      <c r="E34" s="9" t="e">
        <f t="shared" ref="E34" ca="1" si="34">SUMIF(INDIRECT("'Table 5'!$J$"&amp;$K$3&amp;":$J$"&amp;$K$4),B34,INDIRECT("'Table 5'!$c$"&amp;$K$3&amp;":$c$"&amp;$K$4))/SUMIF(INDIRECT("'Table 5'!$J$"&amp;$K$3&amp;":$J$"&amp;$K$4),B34,INDIRECT("'Table 5'!$f$"&amp;$K$3&amp;":$f$"&amp;$K$4))</f>
        <v>#DIV/0!</v>
      </c>
      <c r="F34" s="37"/>
      <c r="G34" s="14" t="e">
        <f t="shared" ref="G34" ca="1" si="35">SUMIF(INDIRECT("'Table 5'!$J$"&amp;$K$3&amp;":$J$"&amp;$K$4),B34,INDIRECT("'Table 5'!$e$"&amp;$K$3&amp;":$e$"&amp;$K$4))/SUMIF(INDIRECT("'Table 5'!$J$"&amp;$K$3&amp;":$J$"&amp;$K$4),B34,INDIRECT("'Table 5'!$f$"&amp;$K$3&amp;":$f$"&amp;$K$4))</f>
        <v>#DIV/0!</v>
      </c>
      <c r="H34" s="36" t="e">
        <f t="shared" ca="1" si="30"/>
        <v>#DIV/0!</v>
      </c>
      <c r="I34" s="193"/>
      <c r="J34" s="193"/>
      <c r="M34" s="116"/>
      <c r="O34">
        <f t="shared" ref="O34" si="36">B34</f>
        <v>2043</v>
      </c>
      <c r="P34" t="e">
        <v>#N/A</v>
      </c>
      <c r="Q34" t="e">
        <v>#N/A</v>
      </c>
      <c r="R34" t="e">
        <v>#N/A</v>
      </c>
      <c r="S34" s="193" t="e">
        <v>#N/A</v>
      </c>
      <c r="T34" s="193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Z34" t="e">
        <v>#N/A</v>
      </c>
      <c r="AA34" t="e">
        <v>#N/A</v>
      </c>
      <c r="AB34" t="e">
        <v>#N/A</v>
      </c>
      <c r="AC34" t="e">
        <v>#N/A</v>
      </c>
      <c r="AD34" t="e">
        <v>#N/A</v>
      </c>
      <c r="AE34" t="e">
        <v>#N/A</v>
      </c>
      <c r="AF34" t="e">
        <v>#N/A</v>
      </c>
      <c r="AG34" t="e">
        <v>#N/A</v>
      </c>
      <c r="AH34" t="e">
        <v>#N/A</v>
      </c>
      <c r="AI34" t="e">
        <v>#N/A</v>
      </c>
      <c r="AK34" t="e">
        <f t="shared" ref="AK34" si="37">P34/P$5</f>
        <v>#N/A</v>
      </c>
      <c r="AL34" t="e">
        <f t="shared" ref="AL34" si="38">Q34/Q$5</f>
        <v>#N/A</v>
      </c>
      <c r="AM34" t="e">
        <f t="shared" ref="AM34" si="39">R34/R$5</f>
        <v>#N/A</v>
      </c>
      <c r="AN34" t="e">
        <f t="shared" ref="AN34" si="40">S34/S$5</f>
        <v>#N/A</v>
      </c>
      <c r="AO34" t="e">
        <f t="shared" ref="AO34" si="41">T34/T$5</f>
        <v>#N/A</v>
      </c>
      <c r="AP34" t="e">
        <f t="shared" ref="AP34" si="42">U34/U$5</f>
        <v>#N/A</v>
      </c>
      <c r="AQ34" t="e">
        <f t="shared" ref="AQ34" si="43">V34/V$5</f>
        <v>#N/A</v>
      </c>
      <c r="AR34" t="e">
        <f t="shared" ref="AR34" si="44">W34/W$5</f>
        <v>#N/A</v>
      </c>
      <c r="AS34" t="e">
        <f t="shared" ref="AS34" si="45">X34/X$5</f>
        <v>#N/A</v>
      </c>
      <c r="AT34" t="e">
        <f t="shared" ref="AT34" si="46">Y34/Y$5</f>
        <v>#N/A</v>
      </c>
      <c r="AU34" t="e">
        <f t="shared" ref="AU34" si="47">Z34/Z$5</f>
        <v>#N/A</v>
      </c>
      <c r="AV34" t="e">
        <f t="shared" ref="AV34" si="48">AA34/AA$5</f>
        <v>#N/A</v>
      </c>
      <c r="AW34" t="e">
        <f t="shared" ref="AW34" si="49">AB34/AB$5</f>
        <v>#N/A</v>
      </c>
      <c r="AX34" t="e">
        <f t="shared" ref="AX34" si="50">AC34/AC$5</f>
        <v>#N/A</v>
      </c>
      <c r="AY34" t="e">
        <f t="shared" ref="AY34" si="51">AD34/AD$5</f>
        <v>#N/A</v>
      </c>
      <c r="AZ34" t="e">
        <f t="shared" ref="AZ34" si="52">AE34/AE$5</f>
        <v>#N/A</v>
      </c>
      <c r="BA34" t="e">
        <f t="shared" ref="BA34" si="53">AF34/AF$5</f>
        <v>#N/A</v>
      </c>
      <c r="BB34" t="e">
        <f t="shared" ref="BB34" si="54">AG34/AG$5</f>
        <v>#N/A</v>
      </c>
      <c r="BC34" t="e">
        <f t="shared" ref="BC34" si="55">AH34/AH$5</f>
        <v>#N/A</v>
      </c>
      <c r="BD34" t="e">
        <f t="shared" ref="BD34" si="56">AI34/AI$5</f>
        <v>#N/A</v>
      </c>
      <c r="BF34" t="e">
        <f>VLOOKUP($O34,'Table 3 EV2020 Wind_2020'!$B$10:$K$36,10,FALSE)</f>
        <v>#N/A</v>
      </c>
      <c r="BG34" t="e">
        <f>VLOOKUP($O34,'Table 3 EV2020 Wind_2021'!$B$10:$K$36,10,FALSE)</f>
        <v>#N/A</v>
      </c>
      <c r="BH34" t="e">
        <f>VLOOKUP($O34,'Table 3 DJ Wind 2030'!$B$10:$J$36,9,FALSE)</f>
        <v>#N/A</v>
      </c>
      <c r="BI34" t="e">
        <f>VLOOKUP($O34,'Table 3 ID Wind 2030'!$B$10:$J$36,9,FALSE)</f>
        <v>#N/A</v>
      </c>
      <c r="BJ34" t="e">
        <f>VLOOKUP($O34,'Table 3 ID Wind 2033'!$B$10:$J$36,9,FALSE)</f>
        <v>#N/A</v>
      </c>
      <c r="BK34" t="e">
        <f>VLOOKUP($O34,'Table 3 WW Wind 2035'!$B$10:$J$36,9,FALSE)</f>
        <v>#N/A</v>
      </c>
      <c r="BL34" t="e">
        <f>VLOOKUP($O34,'Table 3 YK Wind 2035'!$B$10:$J$36,9,FALSE)</f>
        <v>#N/A</v>
      </c>
      <c r="BM34" t="e">
        <f>VLOOKUP($O34,'Table 3 OR Wind 2035'!$B$10:$J$36,9,FALSE)</f>
        <v>#N/A</v>
      </c>
      <c r="BN34" t="e">
        <f>VLOOKUP($O34,'Table 3 UT Wind 2030'!$B$10:$J$36,9,FALSE)</f>
        <v>#N/A</v>
      </c>
      <c r="BO34" t="e">
        <f>VLOOKUP($O34,'Table 3 UT Wind 2036'!$B$10:$J$36,9,FALSE)</f>
        <v>#N/A</v>
      </c>
      <c r="BP34" t="e">
        <f>VLOOKUP($O34,'Table 3 YK Solar 2030'!$B$10:$J$36,9,FALSE)</f>
        <v>#N/A</v>
      </c>
      <c r="BQ34" t="e">
        <f>VLOOKUP($O34,'Table 3 YK Solar 2032'!$B$10:$J$36,9,FALSE)</f>
        <v>#N/A</v>
      </c>
      <c r="BR34" t="e">
        <f>VLOOKUP($O34,'Table 3 YK Solar 2033'!$B$10:$J$36,9,FALSE)</f>
        <v>#N/A</v>
      </c>
      <c r="BS34" t="e">
        <f>VLOOKUP($O34,'Table 3 UT Solar 2033 ST'!$B$10:$J$36,9,FALSE)</f>
        <v>#N/A</v>
      </c>
      <c r="BT34" t="e">
        <f>VLOOKUP($O34,'Table 3 UT Solar 2035 ST'!$B$10:$J$36,9,FALSE)</f>
        <v>#N/A</v>
      </c>
      <c r="BU34" t="e">
        <f>VLOOKUP($O34,'Table 3 UT Solar 2035 FT'!$B$10:$J$36,9,FALSE)</f>
        <v>#N/A</v>
      </c>
      <c r="BV34" t="e">
        <f>VLOOKUP($O34,'Table 3 OR Solar 2030'!$B$10:$J$36,9,FALSE)</f>
        <v>#N/A</v>
      </c>
      <c r="BW34" t="e">
        <f>VLOOKUP($O34,'Table 3 OR Solar 2031'!$B$10:$J$36,9,FALSE)</f>
        <v>#N/A</v>
      </c>
      <c r="BX34" t="e">
        <f>VLOOKUP($O34,'Table 3 OR Solar 2032'!$B$10:$J$36,9,FALSE)</f>
        <v>#N/A</v>
      </c>
      <c r="BY34" t="e">
        <f>VLOOKUP($O34,'Table 3 OR Solar 2033'!$B$10:$J$36,9,FALSE)</f>
        <v>#N/A</v>
      </c>
      <c r="CA34" t="e">
        <f>SUM(AK$13:AK34)*BF34/1000</f>
        <v>#N/A</v>
      </c>
      <c r="CB34" t="e">
        <f>SUM(AL$13:AL34)*BG34/1000</f>
        <v>#N/A</v>
      </c>
      <c r="CC34" t="e">
        <f>SUM(AM$13:AM34)*BH34/1000</f>
        <v>#N/A</v>
      </c>
      <c r="CD34" t="e">
        <f>SUM(AN$13:AN34)*BI34/1000</f>
        <v>#N/A</v>
      </c>
      <c r="CF34" t="e">
        <f>SUM(AP$13:AP34)*BK34/1000</f>
        <v>#N/A</v>
      </c>
      <c r="CG34" t="e">
        <f>SUM(AQ$13:AQ34)*BL34/1000</f>
        <v>#N/A</v>
      </c>
      <c r="CH34" t="e">
        <f>SUM(AR$13:AR34)*BM34/1000</f>
        <v>#N/A</v>
      </c>
      <c r="CI34" t="e">
        <f>SUM(AS$13:AS34)*BN34/1000</f>
        <v>#N/A</v>
      </c>
      <c r="CJ34" t="e">
        <f>SUM(AT$13:AT34)*BO34/1000</f>
        <v>#N/A</v>
      </c>
      <c r="CK34" t="e">
        <f>SUM(AU$13:AU34)*BP34/1000</f>
        <v>#N/A</v>
      </c>
      <c r="CL34" t="e">
        <f>SUM(AV$13:AV34)*BQ34/1000</f>
        <v>#N/A</v>
      </c>
      <c r="CM34" t="e">
        <f>SUM(AW$13:AW34)*BR34/1000</f>
        <v>#N/A</v>
      </c>
      <c r="CN34" t="e">
        <f>SUM(AX$13:AX34)*BS34/1000</f>
        <v>#N/A</v>
      </c>
      <c r="CO34" t="e">
        <f>SUM(AY$13:AY34)*BT34/1000</f>
        <v>#N/A</v>
      </c>
      <c r="CP34" t="e">
        <f>SUM(AZ$13:AZ34)*BU34/1000</f>
        <v>#N/A</v>
      </c>
      <c r="CQ34" t="e">
        <f>SUM(BA$13:BA34)*BV34/1000</f>
        <v>#N/A</v>
      </c>
      <c r="CR34" t="e">
        <f>SUM(BB$13:BB34)*BW34/1000</f>
        <v>#N/A</v>
      </c>
      <c r="CS34" t="e">
        <f>SUM(BC$13:BC34)*BX34/1000</f>
        <v>#N/A</v>
      </c>
      <c r="CT34" t="e">
        <f>SUM(BD$13:BD34)*BY34/1000</f>
        <v>#N/A</v>
      </c>
      <c r="CU34" s="187" t="e">
        <f t="shared" ref="CU34" si="57">SUM(CA34:CT34)</f>
        <v>#N/A</v>
      </c>
      <c r="CW34">
        <f t="shared" ref="CW34" si="58">O34</f>
        <v>2043</v>
      </c>
      <c r="CX34" s="89">
        <f>IFERROR(VLOOKUP($CW34,'Table 3 TransCost D2 '!$B$10:$E$34,4,FALSE),0)</f>
        <v>0</v>
      </c>
      <c r="CY34" s="193">
        <f t="shared" ref="CY34" si="59">$CX$5*CX34/1000</f>
        <v>0</v>
      </c>
    </row>
    <row r="35" spans="1:103">
      <c r="B35" s="181"/>
      <c r="C35" s="9"/>
      <c r="D35" s="45"/>
      <c r="E35" s="9"/>
      <c r="F35" s="37"/>
      <c r="G35" s="9"/>
      <c r="H35" s="36"/>
      <c r="I35" s="49"/>
      <c r="M35" s="116"/>
    </row>
    <row r="36" spans="1:103" ht="12" customHeight="1">
      <c r="B36" s="181"/>
      <c r="C36" s="9"/>
      <c r="D36" s="45"/>
      <c r="E36" s="9"/>
      <c r="F36" s="37"/>
      <c r="G36" s="9"/>
      <c r="H36" s="36"/>
      <c r="I36" s="49"/>
      <c r="M36" s="116"/>
      <c r="N36" t="s">
        <v>143</v>
      </c>
      <c r="S36">
        <v>2030</v>
      </c>
      <c r="T36">
        <v>2033</v>
      </c>
      <c r="X36">
        <v>2030</v>
      </c>
      <c r="Y36">
        <v>2036</v>
      </c>
      <c r="Z36">
        <v>2030</v>
      </c>
      <c r="AA36">
        <v>2032</v>
      </c>
      <c r="AB36">
        <v>2033</v>
      </c>
      <c r="AC36">
        <v>2033</v>
      </c>
      <c r="AD36">
        <v>2035</v>
      </c>
      <c r="AE36">
        <v>2035</v>
      </c>
      <c r="AF36">
        <v>2030</v>
      </c>
      <c r="AG36">
        <v>2031</v>
      </c>
      <c r="AH36">
        <v>2032</v>
      </c>
      <c r="AI36">
        <v>2033</v>
      </c>
    </row>
    <row r="37" spans="1:103">
      <c r="A37" s="303"/>
      <c r="B37" s="303"/>
      <c r="D37" s="9"/>
      <c r="F37" s="37"/>
      <c r="H37" s="36"/>
      <c r="I37"/>
      <c r="N37" t="s">
        <v>155</v>
      </c>
      <c r="S37" s="241">
        <v>0</v>
      </c>
      <c r="T37" s="241">
        <v>0</v>
      </c>
      <c r="X37" s="241">
        <v>0</v>
      </c>
      <c r="Y37" s="241">
        <v>0</v>
      </c>
      <c r="Z37" s="241">
        <v>0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41">
        <v>0</v>
      </c>
    </row>
    <row r="38" spans="1:103">
      <c r="A38" s="214"/>
      <c r="B38" s="55" t="str">
        <f>"15 year Levelized Prices (Nominal) @ "&amp;TEXT(I39,"0.00%")&amp;" Discount Rate (1) (3) "</f>
        <v xml:space="preserve">15 year Levelized Prices (Nominal) @ 6.91% Discount Rate (1) (3) </v>
      </c>
      <c r="E38" s="5"/>
      <c r="I38" s="49" t="s">
        <v>160</v>
      </c>
      <c r="P38" s="183"/>
      <c r="Q38" s="183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</row>
    <row r="39" spans="1:103">
      <c r="B39" s="47" t="s">
        <v>8</v>
      </c>
      <c r="C39" s="9">
        <f ca="1">'Table 5'!$D$9*(Study_CF*8.76)/'Table 5'!$F$9</f>
        <v>0</v>
      </c>
      <c r="D39" s="9"/>
      <c r="H39" s="36"/>
      <c r="I39" s="109">
        <v>6.9099999999999995E-2</v>
      </c>
    </row>
    <row r="40" spans="1:103">
      <c r="B40" s="48" t="s">
        <v>33</v>
      </c>
      <c r="E40" s="9">
        <f ca="1">'Table 5'!$C$9/'Table 5'!$F$9</f>
        <v>30.441336270415601</v>
      </c>
      <c r="G40" s="216">
        <f ca="1">'Table 5'!$G$9</f>
        <v>30.441336270415601</v>
      </c>
      <c r="H40" s="36"/>
    </row>
    <row r="41" spans="1:103">
      <c r="B41" s="48"/>
      <c r="E41" s="9"/>
      <c r="G41" s="216"/>
      <c r="H41" s="36"/>
    </row>
    <row r="42" spans="1:103" ht="13.5" hidden="1" customHeight="1">
      <c r="A42" s="304">
        <f>'Table 5'!A10</f>
        <v>0</v>
      </c>
      <c r="B42" s="304"/>
      <c r="E42" s="9"/>
      <c r="G42" s="108"/>
      <c r="H42" s="36"/>
    </row>
    <row r="43" spans="1:103" hidden="1">
      <c r="B43" s="55" t="str">
        <f>"15 year Levelized Prices (Nominal) @ "&amp;TEXT(I54,"0.00%")&amp;" Discount Rate (1) (3) "</f>
        <v xml:space="preserve">15 year Levelized Prices (Nominal) @ 0.00% Discount Rate (1) (3) </v>
      </c>
      <c r="E43" s="5"/>
      <c r="H43" s="36"/>
    </row>
    <row r="44" spans="1:103" hidden="1">
      <c r="B44" s="47" t="s">
        <v>8</v>
      </c>
      <c r="C44" s="9" t="e">
        <f ca="1">'Table 5'!$D$10*(Study_CF*8.76)/'Table 5'!$F$10</f>
        <v>#DIV/0!</v>
      </c>
      <c r="D44" s="9"/>
      <c r="E44" s="9" t="e">
        <f>'Table 5'!$C$10/'Table 5'!$F$10</f>
        <v>#DIV/0!</v>
      </c>
      <c r="G44" s="216">
        <f>'Table 5'!$G$10</f>
        <v>0</v>
      </c>
      <c r="H44" s="36"/>
    </row>
    <row r="45" spans="1:103" hidden="1">
      <c r="B45" s="48" t="s">
        <v>33</v>
      </c>
      <c r="E45" s="9"/>
      <c r="G45" s="216"/>
      <c r="H45" s="36"/>
      <c r="I45" s="249"/>
    </row>
    <row r="46" spans="1:103" ht="21" hidden="1" customHeight="1">
      <c r="A46" s="304">
        <f>'Table 5'!A7</f>
        <v>0</v>
      </c>
      <c r="B46" s="304"/>
      <c r="E46" s="9"/>
      <c r="G46" s="108"/>
      <c r="H46" s="36"/>
    </row>
    <row r="47" spans="1:103" hidden="1">
      <c r="B47" s="55" t="str">
        <f>"20 year Levelized Prices (Nominal) @ "&amp;TEXT(I48,"0.00%")&amp;" Discount Rate (1) (3) "</f>
        <v xml:space="preserve">20 year Levelized Prices (Nominal) @ 0.00% Discount Rate (1) (3) </v>
      </c>
      <c r="E47" s="5"/>
      <c r="H47" s="36"/>
      <c r="I47"/>
      <c r="M47" s="116"/>
    </row>
    <row r="48" spans="1:103" hidden="1">
      <c r="B48" s="47" t="s">
        <v>8</v>
      </c>
      <c r="C48" s="9" t="e">
        <f ca="1">'Table 5'!$D$7*(Study_CF*8.76)/'Table 5'!$F$7</f>
        <v>#DIV/0!</v>
      </c>
      <c r="D48" s="9"/>
      <c r="H48" s="36"/>
      <c r="I48"/>
    </row>
    <row r="49" spans="1:18" hidden="1">
      <c r="B49" s="48" t="s">
        <v>33</v>
      </c>
      <c r="E49" s="9" t="e">
        <f>'Table 5'!$C$7/'Table 5'!$F$7</f>
        <v>#DIV/0!</v>
      </c>
      <c r="G49" s="216">
        <f>'Table 5'!$G$7</f>
        <v>0</v>
      </c>
      <c r="H49" s="36"/>
      <c r="I49" s="249"/>
      <c r="R49" s="193"/>
    </row>
    <row r="50" spans="1:18" ht="21" customHeight="1">
      <c r="A50" s="304"/>
      <c r="B50" s="304"/>
      <c r="E50" s="9"/>
      <c r="G50" s="108"/>
      <c r="H50" s="36"/>
    </row>
    <row r="51" spans="1:18" hidden="1">
      <c r="B51" s="55" t="str">
        <f>"15 year Levelized Prices (Nominal) @ "&amp;TEXT(I52,"0.00%")&amp;" Discount Rate (1) (3) "</f>
        <v xml:space="preserve">15 year Levelized Prices (Nominal) @ 0.00% Discount Rate (1) (3) </v>
      </c>
      <c r="E51" s="5"/>
      <c r="H51" s="36"/>
      <c r="I51"/>
      <c r="M51" s="116"/>
    </row>
    <row r="52" spans="1:18" hidden="1">
      <c r="B52" s="47" t="s">
        <v>8</v>
      </c>
      <c r="C52" s="9" t="e">
        <f ca="1">'Table 5'!$D$7*(Study_CF*8.76)/'Table 5'!$F$7</f>
        <v>#DIV/0!</v>
      </c>
      <c r="D52" s="9"/>
      <c r="H52" s="36"/>
      <c r="I52"/>
    </row>
    <row r="53" spans="1:18" hidden="1">
      <c r="B53" s="48" t="s">
        <v>33</v>
      </c>
      <c r="E53" s="9" t="e">
        <f>'Table 5'!$C$7/'Table 5'!$F$7</f>
        <v>#DIV/0!</v>
      </c>
      <c r="G53" s="216">
        <f>'Table 5'!$G$7</f>
        <v>0</v>
      </c>
      <c r="H53" s="36"/>
      <c r="I53"/>
      <c r="R53" s="193"/>
    </row>
    <row r="54" spans="1:18" hidden="1">
      <c r="B54" s="55"/>
      <c r="E54" s="5"/>
      <c r="H54" s="36"/>
    </row>
    <row r="55" spans="1:18" hidden="1">
      <c r="B55" s="47"/>
      <c r="C55" s="9"/>
      <c r="D55" s="9"/>
      <c r="H55" s="36"/>
    </row>
    <row r="56" spans="1:18" hidden="1">
      <c r="B56" s="48"/>
      <c r="E56" s="9"/>
      <c r="G56" s="108"/>
      <c r="H56" s="36"/>
    </row>
    <row r="57" spans="1:18" hidden="1">
      <c r="B57" s="47"/>
      <c r="C57" s="9"/>
      <c r="D57" s="9"/>
      <c r="H57" s="36"/>
    </row>
    <row r="58" spans="1:18" hidden="1">
      <c r="B58" s="55"/>
      <c r="E58" s="5"/>
      <c r="H58" s="36"/>
    </row>
    <row r="59" spans="1:18" hidden="1">
      <c r="B59" s="47"/>
      <c r="C59" s="9"/>
      <c r="D59" s="9"/>
      <c r="H59" s="36"/>
    </row>
    <row r="60" spans="1:18" hidden="1">
      <c r="A60" s="304">
        <f>'Table 5'!A10</f>
        <v>0</v>
      </c>
      <c r="B60" s="304"/>
      <c r="E60" s="9"/>
      <c r="G60" s="108"/>
      <c r="H60" s="36"/>
    </row>
    <row r="61" spans="1:18" hidden="1">
      <c r="B61" s="55" t="str">
        <f>"15 year Levelized Prices (Nominal) @ "&amp;TEXT(I62,"0.00%")&amp;" Discount Rate (1) (3) "</f>
        <v xml:space="preserve">15 year Levelized Prices (Nominal) @ 0.00% Discount Rate (1) (3) </v>
      </c>
      <c r="E61" s="5"/>
      <c r="H61" s="36"/>
    </row>
    <row r="62" spans="1:18" hidden="1">
      <c r="B62" s="47" t="s">
        <v>8</v>
      </c>
      <c r="C62" s="9" t="e">
        <f ca="1">'Table 5'!$D$10*(Study_CF*8.76)/'Table 5'!$F$10</f>
        <v>#DIV/0!</v>
      </c>
      <c r="D62" s="9"/>
      <c r="H62" s="36"/>
    </row>
    <row r="63" spans="1:18" hidden="1">
      <c r="B63" s="48" t="s">
        <v>33</v>
      </c>
      <c r="E63" s="9" t="e">
        <f>'Table 5'!$C$10/'Table 5'!$F$10</f>
        <v>#DIV/0!</v>
      </c>
      <c r="G63" s="216">
        <f>'Table 5'!$G$10</f>
        <v>0</v>
      </c>
      <c r="H63" s="36"/>
    </row>
    <row r="64" spans="1:18">
      <c r="B64" s="3" t="s">
        <v>16</v>
      </c>
      <c r="E64" s="38"/>
      <c r="G64" s="38"/>
      <c r="H64" s="36"/>
      <c r="I64" s="108"/>
    </row>
    <row r="65" spans="1:13">
      <c r="B65" s="50" t="str">
        <f>"(1)   "&amp;I38</f>
        <v>(1)   Discount Rate - 2017 IRP Update</v>
      </c>
      <c r="E65" s="36"/>
      <c r="F65" s="38"/>
      <c r="G65" s="36"/>
      <c r="H65" s="36"/>
      <c r="I65" s="108"/>
    </row>
    <row r="66" spans="1:13">
      <c r="B66" s="3" t="s">
        <v>22</v>
      </c>
      <c r="F66" s="38"/>
      <c r="H66" s="36"/>
      <c r="I66" s="108"/>
    </row>
    <row r="67" spans="1:13">
      <c r="G67" s="5"/>
    </row>
    <row r="68" spans="1:13">
      <c r="B68" s="3" t="str">
        <f>IF(Study_Cap_Adj&gt;0,"(4)  The capacity payment is derived from:","")</f>
        <v/>
      </c>
    </row>
    <row r="69" spans="1:13" hidden="1">
      <c r="B69" s="94" t="str">
        <f>IF(AND(Study_Cap_Adj&gt;0,_30_Geo_West&lt;&gt;0),"       2028 - "&amp;#REF!&amp;"   ("&amp;TEXT(_30_Geo_West," 0.0%")&amp;")","")</f>
        <v/>
      </c>
    </row>
    <row r="70" spans="1:13" ht="12.75" customHeight="1">
      <c r="B70" s="94"/>
    </row>
    <row r="71" spans="1:13" ht="12.75" customHeight="1">
      <c r="A71" s="3" t="b">
        <f>SUM(P13:AI28)&gt;0</f>
        <v>0</v>
      </c>
      <c r="B71" s="94"/>
    </row>
    <row r="72" spans="1:13">
      <c r="A72" s="3" t="b">
        <f>IF(SUM(P13:P28)&gt;0,1,IF(SUM(Q13:Q28)&gt;0,2,IF(SUM(R13:R28)&gt;0,3,IF(SUM(S13:S28)&gt;0,4,IF(SUM(T13:T28)&gt;0,5,IF(SUM(U13:U28)&gt;0,6,IF(SUM(V13:V28)&gt;0,7,IF(SUM(W13:W28)&gt;0,8,IF(SUM(X13:X28)&gt;0,9,IF(SUM(Z13:Z28)&gt;0,10,IF(SUM(Y13:Y28)&gt;0,11,IF(SUM(AA13:AA28)&gt;0,12,IF(SUM(AB13:AB28)&gt;0,13,IF(SUM(AC13:AC28)&gt;0,14,IF(SUM(AD13:AD28)&gt;0,15,IF(SUM(AE13:AE28)&gt;0,16,IF(SUM(AF13:AF28)&gt;0,17,IF(SUM(AG13:AG28)&gt;0,18))))))))))))))))))</f>
        <v>0</v>
      </c>
      <c r="B72" s="10"/>
      <c r="C72" s="7"/>
      <c r="D72" s="7"/>
      <c r="E72" s="7"/>
      <c r="G72" s="7"/>
    </row>
    <row r="73" spans="1:13">
      <c r="A73" t="e">
        <f>INDEX($O$13:$AI$33,IF(SUM($P$13:$AI$33)&gt;0,SUM($P$13:$AI$33),FALSE)-1,1)</f>
        <v>#VALUE!</v>
      </c>
      <c r="I73" t="s">
        <v>60</v>
      </c>
    </row>
    <row r="74" spans="1:13" s="53" customFormat="1">
      <c r="A74" s="54"/>
      <c r="B74" s="10"/>
      <c r="C74" s="54"/>
      <c r="D74" s="54"/>
      <c r="E74" s="54"/>
      <c r="F74" s="54"/>
      <c r="G74" s="54"/>
      <c r="I74" t="str">
        <f ca="1">"       Avoided Costs calculated annually are  "&amp;TEXT(PMT(Discount_Rate,COUNT($G$13:$G$27),-NPV(Discount_Rate,$G$13:$G$27)),"$0.00")&amp;"/MWH"</f>
        <v xml:space="preserve">       Avoided Costs calculated annually are  $28.79/MWH</v>
      </c>
      <c r="J74"/>
      <c r="K74"/>
      <c r="L74"/>
      <c r="M74"/>
    </row>
    <row r="75" spans="1:13" s="53" customFormat="1">
      <c r="A75" s="54"/>
      <c r="B75" s="10"/>
      <c r="C75" s="54"/>
      <c r="D75" s="54"/>
      <c r="E75" s="54"/>
      <c r="F75" s="54"/>
      <c r="G75" s="54"/>
      <c r="I75" s="10" t="str">
        <f ca="1">"       Avoided Costs calculated monthly are  "&amp;TEXT($G$40,"$0.00")&amp;"/MWH"</f>
        <v xml:space="preserve">       Avoided Costs calculated monthly are  $30.44/MWH</v>
      </c>
      <c r="J75"/>
      <c r="K75"/>
    </row>
    <row r="76" spans="1:13">
      <c r="A76"/>
      <c r="B76" s="51"/>
      <c r="I76" s="53"/>
      <c r="L76" s="53"/>
      <c r="M76" s="53"/>
    </row>
    <row r="77" spans="1:13">
      <c r="A77"/>
      <c r="F77" s="7"/>
    </row>
    <row r="80" spans="1:13">
      <c r="A80"/>
      <c r="J80" s="53"/>
      <c r="K80" s="53"/>
    </row>
    <row r="81" spans="1:11">
      <c r="A81"/>
      <c r="J81" s="53"/>
      <c r="K81" s="53"/>
    </row>
  </sheetData>
  <mergeCells count="5">
    <mergeCell ref="A37:B37"/>
    <mergeCell ref="A50:B50"/>
    <mergeCell ref="A60:B60"/>
    <mergeCell ref="A46:B46"/>
    <mergeCell ref="A42:B42"/>
  </mergeCells>
  <phoneticPr fontId="8" type="noConversion"/>
  <printOptions horizontalCentered="1"/>
  <pageMargins left="0.25" right="0.25" top="0.75" bottom="0.75" header="0.3" footer="0.3"/>
  <pageSetup scale="9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X102"/>
  <sheetViews>
    <sheetView zoomScaleNormal="100" workbookViewId="0">
      <selection activeCell="L93" sqref="L9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89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Utah Wind Resource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13.835082967085043</v>
      </c>
      <c r="G11" s="133">
        <f>$C$58</f>
        <v>0</v>
      </c>
      <c r="H11" s="132">
        <f>ROUND(H10*(1+$D66),2)</f>
        <v>0</v>
      </c>
      <c r="I11" s="134">
        <f t="shared" ref="I11:I36" si="2">F11+H11+G11</f>
        <v>13.835082967085043</v>
      </c>
      <c r="J11" s="134">
        <f t="shared" ref="J11:J36" si="3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14.151568714096333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14.151568714096333</v>
      </c>
      <c r="J12" s="134">
        <f t="shared" si="3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39.159999999999997</v>
      </c>
      <c r="F13" s="134">
        <f t="shared" si="1"/>
        <v>14.420385918397407</v>
      </c>
      <c r="G13" s="132">
        <f t="shared" si="5"/>
        <v>0</v>
      </c>
      <c r="H13" s="132">
        <f t="shared" si="5"/>
        <v>0</v>
      </c>
      <c r="I13" s="134">
        <f t="shared" si="2"/>
        <v>14.420385918397407</v>
      </c>
      <c r="J13" s="134">
        <f t="shared" si="3"/>
        <v>39.159999999999997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40.020000000000003</v>
      </c>
      <c r="F14" s="134">
        <f t="shared" si="1"/>
        <v>14.737074679628813</v>
      </c>
      <c r="G14" s="132">
        <f t="shared" si="5"/>
        <v>0</v>
      </c>
      <c r="H14" s="132">
        <f t="shared" si="5"/>
        <v>0</v>
      </c>
      <c r="I14" s="134">
        <f t="shared" si="2"/>
        <v>14.737074679628813</v>
      </c>
      <c r="J14" s="134">
        <f t="shared" si="3"/>
        <v>40.020000000000003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40.9</v>
      </c>
      <c r="F15" s="134">
        <f t="shared" si="1"/>
        <v>15.061128295772575</v>
      </c>
      <c r="G15" s="132">
        <f t="shared" si="5"/>
        <v>0</v>
      </c>
      <c r="H15" s="132">
        <f t="shared" si="5"/>
        <v>0</v>
      </c>
      <c r="I15" s="134">
        <f t="shared" si="2"/>
        <v>15.061128295772575</v>
      </c>
      <c r="J15" s="134">
        <f t="shared" si="3"/>
        <v>40.9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41.84</v>
      </c>
      <c r="F16" s="134">
        <f t="shared" si="1"/>
        <v>15.407276476653413</v>
      </c>
      <c r="G16" s="132">
        <f t="shared" si="5"/>
        <v>0</v>
      </c>
      <c r="H16" s="132">
        <f t="shared" si="5"/>
        <v>0</v>
      </c>
      <c r="I16" s="134">
        <f t="shared" si="2"/>
        <v>15.407276476653413</v>
      </c>
      <c r="J16" s="134">
        <f t="shared" si="3"/>
        <v>41.84</v>
      </c>
      <c r="K16" s="132">
        <f t="shared" si="6"/>
        <v>0.64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42.76</v>
      </c>
      <c r="F17" s="134">
        <f t="shared" si="1"/>
        <v>15.74605980262189</v>
      </c>
      <c r="G17" s="132">
        <f t="shared" si="5"/>
        <v>0</v>
      </c>
      <c r="H17" s="132">
        <f t="shared" si="5"/>
        <v>0</v>
      </c>
      <c r="I17" s="134">
        <f t="shared" si="2"/>
        <v>15.74605980262189</v>
      </c>
      <c r="J17" s="134">
        <f t="shared" si="3"/>
        <v>42.76</v>
      </c>
      <c r="K17" s="132">
        <f t="shared" si="6"/>
        <v>0.65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43.7</v>
      </c>
      <c r="F18" s="134">
        <f t="shared" si="1"/>
        <v>16.092207983502728</v>
      </c>
      <c r="G18" s="132">
        <f t="shared" si="5"/>
        <v>0</v>
      </c>
      <c r="H18" s="132">
        <f t="shared" si="5"/>
        <v>0</v>
      </c>
      <c r="I18" s="134">
        <f t="shared" si="2"/>
        <v>16.092207983502728</v>
      </c>
      <c r="J18" s="134">
        <f t="shared" si="3"/>
        <v>43.7</v>
      </c>
      <c r="K18" s="132">
        <f t="shared" si="6"/>
        <v>0.66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44.66</v>
      </c>
      <c r="F19" s="134">
        <f t="shared" si="1"/>
        <v>16.44572101929592</v>
      </c>
      <c r="G19" s="132">
        <f t="shared" si="5"/>
        <v>0</v>
      </c>
      <c r="H19" s="132">
        <f t="shared" si="5"/>
        <v>0</v>
      </c>
      <c r="I19" s="134">
        <f t="shared" si="2"/>
        <v>16.44572101929592</v>
      </c>
      <c r="J19" s="134">
        <f t="shared" si="3"/>
        <v>44.66</v>
      </c>
      <c r="K19" s="132">
        <f t="shared" si="6"/>
        <v>0.67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45.64</v>
      </c>
      <c r="F20" s="134">
        <f t="shared" si="1"/>
        <v>16.806598910001476</v>
      </c>
      <c r="G20" s="132">
        <f t="shared" si="5"/>
        <v>0</v>
      </c>
      <c r="H20" s="132">
        <f t="shared" si="5"/>
        <v>0</v>
      </c>
      <c r="I20" s="134">
        <f t="shared" si="2"/>
        <v>16.806598910001476</v>
      </c>
      <c r="J20" s="134">
        <f t="shared" si="3"/>
        <v>45.64</v>
      </c>
      <c r="K20" s="132">
        <f t="shared" si="6"/>
        <v>0.68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46.64</v>
      </c>
      <c r="F21" s="134">
        <f t="shared" si="1"/>
        <v>17.174841655619385</v>
      </c>
      <c r="G21" s="132">
        <f t="shared" si="5"/>
        <v>0</v>
      </c>
      <c r="H21" s="132">
        <f t="shared" si="5"/>
        <v>0</v>
      </c>
      <c r="I21" s="134">
        <f t="shared" si="2"/>
        <v>17.174841655619385</v>
      </c>
      <c r="J21" s="134">
        <f t="shared" si="3"/>
        <v>46.64</v>
      </c>
      <c r="K21" s="132">
        <f t="shared" si="6"/>
        <v>0.69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47.71</v>
      </c>
      <c r="F22" s="134">
        <f t="shared" si="1"/>
        <v>17.568861393430552</v>
      </c>
      <c r="G22" s="132">
        <f t="shared" si="5"/>
        <v>0</v>
      </c>
      <c r="H22" s="132">
        <f t="shared" si="5"/>
        <v>0</v>
      </c>
      <c r="I22" s="134">
        <f t="shared" si="2"/>
        <v>17.568861393430552</v>
      </c>
      <c r="J22" s="134">
        <f t="shared" si="3"/>
        <v>47.71</v>
      </c>
      <c r="K22" s="132">
        <f t="shared" si="6"/>
        <v>0.71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48.81</v>
      </c>
      <c r="F23" s="134">
        <f t="shared" si="1"/>
        <v>17.973928413610253</v>
      </c>
      <c r="G23" s="132">
        <f t="shared" si="5"/>
        <v>0</v>
      </c>
      <c r="H23" s="132">
        <f t="shared" si="5"/>
        <v>0</v>
      </c>
      <c r="I23" s="134">
        <f t="shared" si="2"/>
        <v>17.973928413610253</v>
      </c>
      <c r="J23" s="134">
        <f t="shared" si="3"/>
        <v>48.81</v>
      </c>
      <c r="K23" s="132">
        <f t="shared" si="6"/>
        <v>0.73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/>
      <c r="D24" s="132"/>
      <c r="E24" s="132">
        <f t="shared" si="5"/>
        <v>49.93</v>
      </c>
      <c r="F24" s="134">
        <f t="shared" si="1"/>
        <v>18.386360288702313</v>
      </c>
      <c r="G24" s="132">
        <f t="shared" si="5"/>
        <v>0</v>
      </c>
      <c r="H24" s="132">
        <f t="shared" si="5"/>
        <v>0</v>
      </c>
      <c r="I24" s="134">
        <f t="shared" si="2"/>
        <v>18.386360288702313</v>
      </c>
      <c r="J24" s="134">
        <f t="shared" si="3"/>
        <v>49.93</v>
      </c>
      <c r="K24" s="132">
        <f t="shared" si="6"/>
        <v>0.75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/>
      <c r="E25" s="132">
        <f t="shared" si="5"/>
        <v>51.08</v>
      </c>
      <c r="F25" s="134">
        <f t="shared" si="1"/>
        <v>18.809839446162911</v>
      </c>
      <c r="G25" s="132">
        <f t="shared" si="5"/>
        <v>0</v>
      </c>
      <c r="H25" s="132">
        <f t="shared" si="5"/>
        <v>0</v>
      </c>
      <c r="I25" s="134">
        <f t="shared" si="2"/>
        <v>18.809839446162911</v>
      </c>
      <c r="J25" s="134">
        <f t="shared" si="3"/>
        <v>51.08</v>
      </c>
      <c r="K25" s="132">
        <f t="shared" si="6"/>
        <v>0.77</v>
      </c>
      <c r="L25" s="123"/>
      <c r="P25" s="169">
        <f t="shared" si="7"/>
        <v>0</v>
      </c>
    </row>
    <row r="26" spans="2:17">
      <c r="B26" s="140">
        <f t="shared" si="0"/>
        <v>2032</v>
      </c>
      <c r="C26" s="141"/>
      <c r="D26" s="132"/>
      <c r="E26" s="132">
        <f t="shared" si="5"/>
        <v>52.25</v>
      </c>
      <c r="F26" s="134">
        <f t="shared" si="1"/>
        <v>19.240683458535869</v>
      </c>
      <c r="G26" s="132">
        <f t="shared" si="5"/>
        <v>0</v>
      </c>
      <c r="H26" s="132">
        <f t="shared" si="5"/>
        <v>0</v>
      </c>
      <c r="I26" s="134">
        <f t="shared" si="2"/>
        <v>19.240683458535869</v>
      </c>
      <c r="J26" s="134">
        <f t="shared" si="3"/>
        <v>52.25</v>
      </c>
      <c r="K26" s="132">
        <f t="shared" si="6"/>
        <v>0.79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/>
      <c r="E27" s="132">
        <f t="shared" si="5"/>
        <v>53.4</v>
      </c>
      <c r="F27" s="134">
        <f t="shared" si="1"/>
        <v>19.664162615996467</v>
      </c>
      <c r="G27" s="132">
        <f t="shared" si="5"/>
        <v>0</v>
      </c>
      <c r="H27" s="132">
        <f t="shared" si="5"/>
        <v>0</v>
      </c>
      <c r="I27" s="134">
        <f t="shared" si="2"/>
        <v>19.664162615996467</v>
      </c>
      <c r="J27" s="134">
        <f t="shared" si="3"/>
        <v>53.4</v>
      </c>
      <c r="K27" s="132">
        <f t="shared" si="6"/>
        <v>0.81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/>
      <c r="E28" s="132">
        <f t="shared" si="5"/>
        <v>54.57</v>
      </c>
      <c r="F28" s="134">
        <f t="shared" si="1"/>
        <v>20.095006628369422</v>
      </c>
      <c r="G28" s="132">
        <f t="shared" si="5"/>
        <v>0</v>
      </c>
      <c r="H28" s="132">
        <f t="shared" si="5"/>
        <v>0</v>
      </c>
      <c r="I28" s="134">
        <f t="shared" si="2"/>
        <v>20.095006628369422</v>
      </c>
      <c r="J28" s="134">
        <f t="shared" si="3"/>
        <v>54.57</v>
      </c>
      <c r="K28" s="132">
        <f t="shared" si="6"/>
        <v>0.83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/>
      <c r="E29" s="132">
        <f t="shared" si="5"/>
        <v>55.77</v>
      </c>
      <c r="F29" s="134">
        <f t="shared" si="1"/>
        <v>20.536897923110917</v>
      </c>
      <c r="G29" s="132">
        <f t="shared" si="5"/>
        <v>0</v>
      </c>
      <c r="H29" s="132">
        <f t="shared" si="5"/>
        <v>0</v>
      </c>
      <c r="I29" s="134">
        <f t="shared" si="2"/>
        <v>20.536897923110917</v>
      </c>
      <c r="J29" s="134">
        <f t="shared" si="3"/>
        <v>55.77</v>
      </c>
      <c r="K29" s="132">
        <f t="shared" si="6"/>
        <v>0.85</v>
      </c>
      <c r="L29" s="123"/>
      <c r="P29" s="169">
        <f t="shared" ref="P29:P36" si="8">ROUND(P28*(1+$J66),2)</f>
        <v>0</v>
      </c>
    </row>
    <row r="30" spans="2:17">
      <c r="B30" s="140">
        <f t="shared" si="0"/>
        <v>2036</v>
      </c>
      <c r="C30" s="141">
        <f>$C$55</f>
        <v>1369.7572941249264</v>
      </c>
      <c r="D30" s="132">
        <f>C30*$C$62</f>
        <v>97.334833987164757</v>
      </c>
      <c r="E30" s="132">
        <f t="shared" si="5"/>
        <v>57</v>
      </c>
      <c r="F30" s="134">
        <f t="shared" si="1"/>
        <v>56.832683011918093</v>
      </c>
      <c r="G30" s="132">
        <f t="shared" si="5"/>
        <v>0</v>
      </c>
      <c r="H30" s="132">
        <f t="shared" si="5"/>
        <v>0</v>
      </c>
      <c r="I30" s="134">
        <f t="shared" si="2"/>
        <v>56.832683011918093</v>
      </c>
      <c r="J30" s="134">
        <f t="shared" si="3"/>
        <v>154.33000000000001</v>
      </c>
      <c r="K30" s="132">
        <f t="shared" si="6"/>
        <v>0.87</v>
      </c>
      <c r="L30" s="123"/>
      <c r="P30" s="169">
        <f t="shared" si="8"/>
        <v>0</v>
      </c>
    </row>
    <row r="31" spans="2:17">
      <c r="B31" s="140">
        <f t="shared" si="0"/>
        <v>2037</v>
      </c>
      <c r="C31" s="141"/>
      <c r="D31" s="132">
        <f t="shared" si="5"/>
        <v>99.48</v>
      </c>
      <c r="E31" s="132">
        <f t="shared" si="5"/>
        <v>58.25</v>
      </c>
      <c r="F31" s="134">
        <f t="shared" si="1"/>
        <v>58.082928266313168</v>
      </c>
      <c r="G31" s="132">
        <f t="shared" si="5"/>
        <v>0</v>
      </c>
      <c r="H31" s="132">
        <f t="shared" si="5"/>
        <v>0</v>
      </c>
      <c r="I31" s="134">
        <f t="shared" si="2"/>
        <v>58.082928266313168</v>
      </c>
      <c r="J31" s="134">
        <f t="shared" si="3"/>
        <v>157.72999999999999</v>
      </c>
      <c r="K31" s="132">
        <f t="shared" si="6"/>
        <v>0.89</v>
      </c>
      <c r="L31" s="123"/>
      <c r="P31" s="169">
        <f t="shared" si="8"/>
        <v>0</v>
      </c>
    </row>
    <row r="32" spans="2:17">
      <c r="B32" s="140">
        <f t="shared" si="0"/>
        <v>2038</v>
      </c>
      <c r="C32" s="141"/>
      <c r="D32" s="132">
        <f t="shared" si="5"/>
        <v>101.67</v>
      </c>
      <c r="E32" s="132">
        <f t="shared" si="5"/>
        <v>59.53</v>
      </c>
      <c r="F32" s="134">
        <f t="shared" si="1"/>
        <v>59.360730593607308</v>
      </c>
      <c r="G32" s="132">
        <f t="shared" si="5"/>
        <v>0</v>
      </c>
      <c r="H32" s="132">
        <f t="shared" si="5"/>
        <v>0</v>
      </c>
      <c r="I32" s="134">
        <f t="shared" si="2"/>
        <v>59.360730593607308</v>
      </c>
      <c r="J32" s="134">
        <f t="shared" si="3"/>
        <v>161.19999999999999</v>
      </c>
      <c r="K32" s="132">
        <f t="shared" si="6"/>
        <v>0.91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103.91</v>
      </c>
      <c r="E33" s="132">
        <f t="shared" si="5"/>
        <v>60.84</v>
      </c>
      <c r="F33" s="134">
        <f t="shared" si="1"/>
        <v>60.667992340550896</v>
      </c>
      <c r="G33" s="132">
        <f t="shared" si="5"/>
        <v>0</v>
      </c>
      <c r="H33" s="132">
        <f t="shared" si="5"/>
        <v>0</v>
      </c>
      <c r="I33" s="134">
        <f t="shared" si="2"/>
        <v>60.667992340550896</v>
      </c>
      <c r="J33" s="134">
        <f t="shared" si="3"/>
        <v>164.75</v>
      </c>
      <c r="K33" s="132">
        <f t="shared" si="6"/>
        <v>0.93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106.2</v>
      </c>
      <c r="E34" s="132">
        <f t="shared" si="5"/>
        <v>62.18</v>
      </c>
      <c r="F34" s="134">
        <f t="shared" si="1"/>
        <v>62.004713507143911</v>
      </c>
      <c r="G34" s="132">
        <f t="shared" si="5"/>
        <v>0</v>
      </c>
      <c r="H34" s="132">
        <f t="shared" si="5"/>
        <v>0</v>
      </c>
      <c r="I34" s="134">
        <f t="shared" si="2"/>
        <v>62.004713507143911</v>
      </c>
      <c r="J34" s="134">
        <f t="shared" si="3"/>
        <v>168.38</v>
      </c>
      <c r="K34" s="132">
        <f t="shared" si="6"/>
        <v>0.95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108.54</v>
      </c>
      <c r="E35" s="132">
        <f t="shared" si="5"/>
        <v>63.55</v>
      </c>
      <c r="F35" s="134">
        <f t="shared" si="1"/>
        <v>63.370894093386369</v>
      </c>
      <c r="G35" s="132">
        <f t="shared" si="5"/>
        <v>0</v>
      </c>
      <c r="H35" s="132">
        <f t="shared" si="5"/>
        <v>0</v>
      </c>
      <c r="I35" s="134">
        <f t="shared" si="2"/>
        <v>63.370894093386369</v>
      </c>
      <c r="J35" s="134">
        <f t="shared" si="3"/>
        <v>172.09</v>
      </c>
      <c r="K35" s="132">
        <f t="shared" si="6"/>
        <v>0.97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111.04</v>
      </c>
      <c r="E36" s="132">
        <f t="shared" si="5"/>
        <v>65.010000000000005</v>
      </c>
      <c r="F36" s="134">
        <f t="shared" si="1"/>
        <v>64.829135366033299</v>
      </c>
      <c r="G36" s="132">
        <f t="shared" si="5"/>
        <v>0</v>
      </c>
      <c r="H36" s="132">
        <f t="shared" si="5"/>
        <v>0</v>
      </c>
      <c r="I36" s="134">
        <f t="shared" si="2"/>
        <v>64.829135366033299</v>
      </c>
      <c r="J36" s="134">
        <f t="shared" si="3"/>
        <v>176.05</v>
      </c>
      <c r="K36" s="132">
        <f t="shared" si="6"/>
        <v>0.99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1369.7572941249264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0.31</v>
      </c>
      <c r="D63" s="121" t="s">
        <v>39</v>
      </c>
      <c r="G63" s="222"/>
      <c r="H63" s="221"/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2.1999999999999999E-2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1.9E-2</v>
      </c>
      <c r="E68" s="85"/>
      <c r="F68" s="87">
        <f t="shared" si="10"/>
        <v>2028</v>
      </c>
      <c r="G68" s="41">
        <v>2.3E-2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2.3E-2</v>
      </c>
      <c r="H69" s="85"/>
      <c r="I69" s="87">
        <f t="shared" si="11"/>
        <v>2038</v>
      </c>
      <c r="J69" s="41">
        <v>2.1999999999999999E-2</v>
      </c>
    </row>
    <row r="70" spans="3:11">
      <c r="C70" s="87">
        <f t="shared" si="9"/>
        <v>2021</v>
      </c>
      <c r="D70" s="41">
        <v>2.1999999999999999E-2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2.1999999999999999E-2</v>
      </c>
    </row>
    <row r="71" spans="3:11">
      <c r="C71" s="87">
        <f t="shared" si="9"/>
        <v>2022</v>
      </c>
      <c r="D71" s="41">
        <v>2.3E-2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2.1999999999999999E-2</v>
      </c>
    </row>
    <row r="72" spans="3:11" s="123" customFormat="1">
      <c r="C72" s="87">
        <f t="shared" si="9"/>
        <v>2023</v>
      </c>
      <c r="D72" s="41">
        <v>2.1999999999999999E-2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2.1999999999999999E-2</v>
      </c>
    </row>
    <row r="73" spans="3:11" s="123" customFormat="1">
      <c r="C73" s="87">
        <f t="shared" si="9"/>
        <v>2024</v>
      </c>
      <c r="D73" s="41">
        <v>2.1999999999999999E-2</v>
      </c>
      <c r="E73" s="86"/>
      <c r="F73" s="87">
        <f t="shared" si="10"/>
        <v>2033</v>
      </c>
      <c r="G73" s="41">
        <v>2.1999999999999999E-2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2.1999999999999999E-2</v>
      </c>
      <c r="E74" s="86"/>
      <c r="F74" s="87">
        <f t="shared" si="10"/>
        <v>2034</v>
      </c>
      <c r="G74" s="41">
        <v>2.1999999999999999E-2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X102"/>
  <sheetViews>
    <sheetView view="pageBreakPreview" topLeftCell="A34" zoomScale="60" zoomScaleNormal="100" workbookViewId="0">
      <selection activeCell="L79" sqref="L79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128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Walla Walla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39.159999999999997</v>
      </c>
      <c r="F13" s="134">
        <f t="shared" si="1"/>
        <v>11.763999038692623</v>
      </c>
      <c r="G13" s="132">
        <f t="shared" si="5"/>
        <v>0</v>
      </c>
      <c r="H13" s="132">
        <f t="shared" si="5"/>
        <v>0</v>
      </c>
      <c r="I13" s="134">
        <f t="shared" si="3"/>
        <v>11.763999038692623</v>
      </c>
      <c r="J13" s="134">
        <f t="shared" si="2"/>
        <v>39.159999999999997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40.020000000000003</v>
      </c>
      <c r="F14" s="134">
        <f t="shared" si="1"/>
        <v>12.022350396539295</v>
      </c>
      <c r="G14" s="132">
        <f t="shared" si="5"/>
        <v>0</v>
      </c>
      <c r="H14" s="132">
        <f t="shared" si="5"/>
        <v>0</v>
      </c>
      <c r="I14" s="134">
        <f t="shared" si="3"/>
        <v>12.022350396539295</v>
      </c>
      <c r="J14" s="134">
        <f t="shared" si="2"/>
        <v>40.020000000000003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40.9</v>
      </c>
      <c r="F15" s="134">
        <f t="shared" si="1"/>
        <v>12.286709925498679</v>
      </c>
      <c r="G15" s="132">
        <f t="shared" si="5"/>
        <v>0</v>
      </c>
      <c r="H15" s="132">
        <f t="shared" si="5"/>
        <v>0</v>
      </c>
      <c r="I15" s="134">
        <f t="shared" si="3"/>
        <v>12.286709925498679</v>
      </c>
      <c r="J15" s="134">
        <f t="shared" si="2"/>
        <v>40.9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41.84</v>
      </c>
      <c r="F16" s="134">
        <f t="shared" si="1"/>
        <v>12.569093967796205</v>
      </c>
      <c r="G16" s="132">
        <f t="shared" si="5"/>
        <v>0</v>
      </c>
      <c r="H16" s="132">
        <f t="shared" si="5"/>
        <v>0</v>
      </c>
      <c r="I16" s="134">
        <f t="shared" si="3"/>
        <v>12.569093967796205</v>
      </c>
      <c r="J16" s="134">
        <f t="shared" si="2"/>
        <v>41.84</v>
      </c>
      <c r="K16" s="132">
        <f t="shared" si="6"/>
        <v>0.64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42.76</v>
      </c>
      <c r="F17" s="134">
        <f t="shared" si="1"/>
        <v>12.845469838981014</v>
      </c>
      <c r="G17" s="132">
        <f t="shared" si="5"/>
        <v>0</v>
      </c>
      <c r="H17" s="132">
        <f t="shared" si="5"/>
        <v>0</v>
      </c>
      <c r="I17" s="134">
        <f t="shared" si="3"/>
        <v>12.845469838981014</v>
      </c>
      <c r="J17" s="134">
        <f t="shared" si="2"/>
        <v>42.76</v>
      </c>
      <c r="K17" s="132">
        <f t="shared" si="6"/>
        <v>0.65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43.7</v>
      </c>
      <c r="F18" s="134">
        <f t="shared" si="1"/>
        <v>13.12785388127854</v>
      </c>
      <c r="G18" s="132">
        <f t="shared" si="5"/>
        <v>0</v>
      </c>
      <c r="H18" s="132">
        <f t="shared" si="5"/>
        <v>0</v>
      </c>
      <c r="I18" s="134">
        <f t="shared" si="3"/>
        <v>13.12785388127854</v>
      </c>
      <c r="J18" s="134">
        <f t="shared" si="2"/>
        <v>43.7</v>
      </c>
      <c r="K18" s="132">
        <f t="shared" si="6"/>
        <v>0.66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44.66</v>
      </c>
      <c r="F19" s="134">
        <f t="shared" si="1"/>
        <v>13.416246094688777</v>
      </c>
      <c r="G19" s="132">
        <f t="shared" si="5"/>
        <v>0</v>
      </c>
      <c r="H19" s="132">
        <f t="shared" si="5"/>
        <v>0</v>
      </c>
      <c r="I19" s="134">
        <f t="shared" si="3"/>
        <v>13.416246094688777</v>
      </c>
      <c r="J19" s="134">
        <f t="shared" si="2"/>
        <v>44.66</v>
      </c>
      <c r="K19" s="132">
        <f t="shared" si="6"/>
        <v>0.67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45.64</v>
      </c>
      <c r="F20" s="134">
        <f t="shared" si="1"/>
        <v>13.710646479211729</v>
      </c>
      <c r="G20" s="132">
        <f t="shared" si="5"/>
        <v>0</v>
      </c>
      <c r="H20" s="132">
        <f t="shared" si="5"/>
        <v>0</v>
      </c>
      <c r="I20" s="134">
        <f t="shared" si="3"/>
        <v>13.710646479211729</v>
      </c>
      <c r="J20" s="134">
        <f t="shared" si="2"/>
        <v>45.64</v>
      </c>
      <c r="K20" s="132">
        <f t="shared" si="6"/>
        <v>0.68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46.64</v>
      </c>
      <c r="F21" s="134">
        <f t="shared" si="1"/>
        <v>14.011055034847393</v>
      </c>
      <c r="G21" s="132">
        <f t="shared" si="5"/>
        <v>0</v>
      </c>
      <c r="H21" s="132">
        <f t="shared" si="5"/>
        <v>0</v>
      </c>
      <c r="I21" s="134">
        <f t="shared" si="3"/>
        <v>14.011055034847393</v>
      </c>
      <c r="J21" s="134">
        <f t="shared" si="2"/>
        <v>46.64</v>
      </c>
      <c r="K21" s="132">
        <f t="shared" si="6"/>
        <v>0.69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47.71</v>
      </c>
      <c r="F22" s="134">
        <f t="shared" si="1"/>
        <v>14.332492189377556</v>
      </c>
      <c r="G22" s="132">
        <f t="shared" si="5"/>
        <v>0</v>
      </c>
      <c r="H22" s="132">
        <f t="shared" si="5"/>
        <v>0</v>
      </c>
      <c r="I22" s="134">
        <f t="shared" si="3"/>
        <v>14.332492189377556</v>
      </c>
      <c r="J22" s="134">
        <f t="shared" si="2"/>
        <v>47.71</v>
      </c>
      <c r="K22" s="132">
        <f t="shared" si="6"/>
        <v>0.71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48.81</v>
      </c>
      <c r="F23" s="134">
        <f t="shared" si="1"/>
        <v>14.662941600576787</v>
      </c>
      <c r="G23" s="132">
        <f t="shared" si="5"/>
        <v>0</v>
      </c>
      <c r="H23" s="132">
        <f t="shared" si="5"/>
        <v>0</v>
      </c>
      <c r="I23" s="134">
        <f t="shared" si="3"/>
        <v>14.662941600576787</v>
      </c>
      <c r="J23" s="134">
        <f t="shared" si="2"/>
        <v>48.81</v>
      </c>
      <c r="K23" s="132">
        <f t="shared" si="6"/>
        <v>0.73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49.93</v>
      </c>
      <c r="F24" s="134">
        <f t="shared" si="1"/>
        <v>14.99939918288873</v>
      </c>
      <c r="G24" s="132">
        <f t="shared" si="5"/>
        <v>0</v>
      </c>
      <c r="H24" s="132">
        <f t="shared" si="5"/>
        <v>0</v>
      </c>
      <c r="I24" s="134">
        <f t="shared" si="3"/>
        <v>14.99939918288873</v>
      </c>
      <c r="J24" s="134">
        <f t="shared" si="2"/>
        <v>49.93</v>
      </c>
      <c r="K24" s="132">
        <f t="shared" si="6"/>
        <v>0.75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51.08</v>
      </c>
      <c r="F25" s="134">
        <f t="shared" si="1"/>
        <v>15.344869021869744</v>
      </c>
      <c r="G25" s="132">
        <f t="shared" si="5"/>
        <v>0</v>
      </c>
      <c r="H25" s="132">
        <f t="shared" si="5"/>
        <v>0</v>
      </c>
      <c r="I25" s="134">
        <f t="shared" si="3"/>
        <v>15.344869021869744</v>
      </c>
      <c r="J25" s="134">
        <f t="shared" si="2"/>
        <v>51.08</v>
      </c>
      <c r="K25" s="132">
        <f t="shared" si="6"/>
        <v>0.77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52.25</v>
      </c>
      <c r="F26" s="134">
        <f t="shared" si="1"/>
        <v>15.696347031963471</v>
      </c>
      <c r="G26" s="132">
        <f t="shared" si="5"/>
        <v>0</v>
      </c>
      <c r="H26" s="132">
        <f t="shared" si="5"/>
        <v>0</v>
      </c>
      <c r="I26" s="134">
        <f t="shared" si="3"/>
        <v>15.696347031963471</v>
      </c>
      <c r="J26" s="134">
        <f t="shared" si="2"/>
        <v>52.25</v>
      </c>
      <c r="K26" s="132">
        <f t="shared" si="6"/>
        <v>0.79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53.4</v>
      </c>
      <c r="F27" s="134">
        <f t="shared" si="1"/>
        <v>16.041816870944483</v>
      </c>
      <c r="G27" s="132">
        <f t="shared" si="5"/>
        <v>0</v>
      </c>
      <c r="H27" s="132">
        <f t="shared" si="5"/>
        <v>0</v>
      </c>
      <c r="I27" s="134">
        <f t="shared" si="3"/>
        <v>16.041816870944483</v>
      </c>
      <c r="J27" s="134">
        <f t="shared" si="2"/>
        <v>53.4</v>
      </c>
      <c r="K27" s="132">
        <f t="shared" si="6"/>
        <v>0.81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54.57</v>
      </c>
      <c r="F28" s="134">
        <f t="shared" si="1"/>
        <v>16.393294881038212</v>
      </c>
      <c r="G28" s="132">
        <f t="shared" si="5"/>
        <v>0</v>
      </c>
      <c r="H28" s="132">
        <f t="shared" si="5"/>
        <v>0</v>
      </c>
      <c r="I28" s="134">
        <f t="shared" si="3"/>
        <v>16.393294881038212</v>
      </c>
      <c r="J28" s="134">
        <f t="shared" si="2"/>
        <v>54.57</v>
      </c>
      <c r="K28" s="132">
        <f t="shared" si="6"/>
        <v>0.83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1417.4139219193135</v>
      </c>
      <c r="D29" s="132">
        <f>C29*$C$62</f>
        <v>100.72130980638511</v>
      </c>
      <c r="E29" s="132">
        <f t="shared" si="5"/>
        <v>55.77</v>
      </c>
      <c r="F29" s="134">
        <f t="shared" si="1"/>
        <v>47.011328348469455</v>
      </c>
      <c r="G29" s="132">
        <f t="shared" si="5"/>
        <v>0</v>
      </c>
      <c r="H29" s="132">
        <f t="shared" si="5"/>
        <v>0</v>
      </c>
      <c r="I29" s="134">
        <f t="shared" si="3"/>
        <v>47.011328348469455</v>
      </c>
      <c r="J29" s="134">
        <f t="shared" si="2"/>
        <v>156.49</v>
      </c>
      <c r="K29" s="132">
        <f t="shared" si="6"/>
        <v>0.85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102.94</v>
      </c>
      <c r="E30" s="132">
        <f t="shared" si="5"/>
        <v>57</v>
      </c>
      <c r="F30" s="134">
        <f t="shared" si="1"/>
        <v>48.047344388368181</v>
      </c>
      <c r="G30" s="132">
        <f t="shared" si="5"/>
        <v>0</v>
      </c>
      <c r="H30" s="132">
        <f t="shared" si="5"/>
        <v>0</v>
      </c>
      <c r="I30" s="134">
        <f t="shared" si="3"/>
        <v>48.047344388368181</v>
      </c>
      <c r="J30" s="134">
        <f t="shared" si="2"/>
        <v>159.94</v>
      </c>
      <c r="K30" s="132">
        <f t="shared" si="6"/>
        <v>0.87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105.2</v>
      </c>
      <c r="E31" s="132">
        <f t="shared" si="5"/>
        <v>58.25</v>
      </c>
      <c r="F31" s="134">
        <f t="shared" si="1"/>
        <v>49.10177841864936</v>
      </c>
      <c r="G31" s="132">
        <f t="shared" si="5"/>
        <v>0</v>
      </c>
      <c r="H31" s="132">
        <f t="shared" si="5"/>
        <v>0</v>
      </c>
      <c r="I31" s="134">
        <f t="shared" si="3"/>
        <v>49.10177841864936</v>
      </c>
      <c r="J31" s="134">
        <f t="shared" si="2"/>
        <v>163.44999999999999</v>
      </c>
      <c r="K31" s="132">
        <f t="shared" si="6"/>
        <v>0.89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107.51</v>
      </c>
      <c r="E32" s="132">
        <f t="shared" si="5"/>
        <v>59.53</v>
      </c>
      <c r="F32" s="134">
        <f t="shared" si="1"/>
        <v>50.180245133381412</v>
      </c>
      <c r="G32" s="132">
        <f t="shared" si="5"/>
        <v>0</v>
      </c>
      <c r="H32" s="132">
        <f t="shared" si="5"/>
        <v>0</v>
      </c>
      <c r="I32" s="134">
        <f t="shared" si="3"/>
        <v>50.180245133381412</v>
      </c>
      <c r="J32" s="134">
        <f t="shared" si="2"/>
        <v>167.04</v>
      </c>
      <c r="K32" s="132">
        <f t="shared" si="6"/>
        <v>0.91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109.88</v>
      </c>
      <c r="E33" s="132">
        <f t="shared" si="5"/>
        <v>60.84</v>
      </c>
      <c r="F33" s="134">
        <f t="shared" si="1"/>
        <v>51.28574861812065</v>
      </c>
      <c r="G33" s="132">
        <f t="shared" si="5"/>
        <v>0</v>
      </c>
      <c r="H33" s="132">
        <f t="shared" si="5"/>
        <v>0</v>
      </c>
      <c r="I33" s="134">
        <f t="shared" si="3"/>
        <v>51.28574861812065</v>
      </c>
      <c r="J33" s="134">
        <f t="shared" si="2"/>
        <v>170.72</v>
      </c>
      <c r="K33" s="132">
        <f t="shared" si="6"/>
        <v>0.93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112.3</v>
      </c>
      <c r="E34" s="132">
        <f t="shared" si="5"/>
        <v>62.18</v>
      </c>
      <c r="F34" s="134">
        <f t="shared" si="1"/>
        <v>52.415284787310746</v>
      </c>
      <c r="G34" s="132">
        <f t="shared" si="5"/>
        <v>0</v>
      </c>
      <c r="H34" s="132">
        <f t="shared" si="5"/>
        <v>0</v>
      </c>
      <c r="I34" s="134">
        <f t="shared" si="3"/>
        <v>52.415284787310746</v>
      </c>
      <c r="J34" s="134">
        <f t="shared" si="2"/>
        <v>174.48</v>
      </c>
      <c r="K34" s="132">
        <f t="shared" si="6"/>
        <v>0.95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114.77</v>
      </c>
      <c r="E35" s="132">
        <f t="shared" si="5"/>
        <v>63.55</v>
      </c>
      <c r="F35" s="134">
        <f t="shared" si="1"/>
        <v>53.568853640951694</v>
      </c>
      <c r="G35" s="132">
        <f t="shared" si="5"/>
        <v>0</v>
      </c>
      <c r="H35" s="132">
        <f t="shared" si="5"/>
        <v>0</v>
      </c>
      <c r="I35" s="134">
        <f t="shared" si="3"/>
        <v>53.568853640951694</v>
      </c>
      <c r="J35" s="134">
        <f t="shared" si="2"/>
        <v>178.32</v>
      </c>
      <c r="K35" s="132">
        <f t="shared" si="6"/>
        <v>0.97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117.41</v>
      </c>
      <c r="E36" s="132">
        <f t="shared" si="5"/>
        <v>65.010000000000005</v>
      </c>
      <c r="F36" s="134">
        <f t="shared" si="1"/>
        <v>54.80052871905793</v>
      </c>
      <c r="G36" s="132">
        <f t="shared" si="5"/>
        <v>0</v>
      </c>
      <c r="H36" s="132">
        <f t="shared" si="5"/>
        <v>0</v>
      </c>
      <c r="I36" s="134">
        <f t="shared" si="3"/>
        <v>54.80052871905793</v>
      </c>
      <c r="J36" s="134">
        <f t="shared" si="2"/>
        <v>182.42</v>
      </c>
      <c r="K36" s="132">
        <f t="shared" si="6"/>
        <v>0.99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Walla Walla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127</v>
      </c>
      <c r="C55" s="185">
        <v>1417.4139219193135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2.1999999999999999E-2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1.9E-2</v>
      </c>
      <c r="E68" s="85"/>
      <c r="F68" s="87">
        <f t="shared" si="10"/>
        <v>2028</v>
      </c>
      <c r="G68" s="41">
        <v>2.3E-2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2.3E-2</v>
      </c>
      <c r="H69" s="85"/>
      <c r="I69" s="87">
        <f t="shared" si="11"/>
        <v>2038</v>
      </c>
      <c r="J69" s="41">
        <v>2.1999999999999999E-2</v>
      </c>
    </row>
    <row r="70" spans="3:11">
      <c r="C70" s="87">
        <f t="shared" si="9"/>
        <v>2021</v>
      </c>
      <c r="D70" s="41">
        <v>2.1999999999999999E-2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2.1999999999999999E-2</v>
      </c>
    </row>
    <row r="71" spans="3:11">
      <c r="C71" s="87">
        <f t="shared" si="9"/>
        <v>2022</v>
      </c>
      <c r="D71" s="41">
        <v>2.3E-2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2.1999999999999999E-2</v>
      </c>
    </row>
    <row r="72" spans="3:11" s="123" customFormat="1">
      <c r="C72" s="87">
        <f t="shared" si="9"/>
        <v>2023</v>
      </c>
      <c r="D72" s="41">
        <v>2.1999999999999999E-2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2.1999999999999999E-2</v>
      </c>
    </row>
    <row r="73" spans="3:11" s="123" customFormat="1">
      <c r="C73" s="87">
        <f t="shared" si="9"/>
        <v>2024</v>
      </c>
      <c r="D73" s="41">
        <v>2.1999999999999999E-2</v>
      </c>
      <c r="E73" s="86"/>
      <c r="F73" s="87">
        <f t="shared" si="10"/>
        <v>2033</v>
      </c>
      <c r="G73" s="41">
        <v>2.1999999999999999E-2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2.1999999999999999E-2</v>
      </c>
      <c r="E74" s="86"/>
      <c r="F74" s="87">
        <f t="shared" si="10"/>
        <v>2034</v>
      </c>
      <c r="G74" s="41">
        <v>2.1999999999999999E-2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X102"/>
  <sheetViews>
    <sheetView view="pageBreakPreview" zoomScale="60" zoomScaleNormal="100"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129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39.159999999999997</v>
      </c>
      <c r="F13" s="134">
        <f t="shared" si="1"/>
        <v>11.763999038692623</v>
      </c>
      <c r="G13" s="132">
        <f t="shared" si="5"/>
        <v>0</v>
      </c>
      <c r="H13" s="132">
        <f t="shared" si="5"/>
        <v>0</v>
      </c>
      <c r="I13" s="134">
        <f t="shared" si="3"/>
        <v>11.763999038692623</v>
      </c>
      <c r="J13" s="134">
        <f t="shared" si="2"/>
        <v>39.159999999999997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40.020000000000003</v>
      </c>
      <c r="F14" s="134">
        <f t="shared" si="1"/>
        <v>12.022350396539295</v>
      </c>
      <c r="G14" s="132">
        <f t="shared" si="5"/>
        <v>0</v>
      </c>
      <c r="H14" s="132">
        <f t="shared" si="5"/>
        <v>0</v>
      </c>
      <c r="I14" s="134">
        <f t="shared" si="3"/>
        <v>12.022350396539295</v>
      </c>
      <c r="J14" s="134">
        <f t="shared" si="2"/>
        <v>40.020000000000003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40.9</v>
      </c>
      <c r="F15" s="134">
        <f t="shared" si="1"/>
        <v>12.286709925498679</v>
      </c>
      <c r="G15" s="132">
        <f t="shared" si="5"/>
        <v>0</v>
      </c>
      <c r="H15" s="132">
        <f t="shared" si="5"/>
        <v>0</v>
      </c>
      <c r="I15" s="134">
        <f t="shared" si="3"/>
        <v>12.286709925498679</v>
      </c>
      <c r="J15" s="134">
        <f t="shared" si="2"/>
        <v>40.9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41.84</v>
      </c>
      <c r="F16" s="134">
        <f t="shared" si="1"/>
        <v>12.569093967796205</v>
      </c>
      <c r="G16" s="132">
        <f t="shared" si="5"/>
        <v>0</v>
      </c>
      <c r="H16" s="132">
        <f t="shared" si="5"/>
        <v>0</v>
      </c>
      <c r="I16" s="134">
        <f t="shared" si="3"/>
        <v>12.569093967796205</v>
      </c>
      <c r="J16" s="134">
        <f t="shared" si="2"/>
        <v>41.84</v>
      </c>
      <c r="K16" s="132">
        <f t="shared" si="6"/>
        <v>0.64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42.76</v>
      </c>
      <c r="F17" s="134">
        <f t="shared" si="1"/>
        <v>12.845469838981014</v>
      </c>
      <c r="G17" s="132">
        <f t="shared" si="5"/>
        <v>0</v>
      </c>
      <c r="H17" s="132">
        <f t="shared" si="5"/>
        <v>0</v>
      </c>
      <c r="I17" s="134">
        <f t="shared" si="3"/>
        <v>12.845469838981014</v>
      </c>
      <c r="J17" s="134">
        <f t="shared" si="2"/>
        <v>42.76</v>
      </c>
      <c r="K17" s="132">
        <f t="shared" si="6"/>
        <v>0.65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43.7</v>
      </c>
      <c r="F18" s="134">
        <f t="shared" si="1"/>
        <v>13.12785388127854</v>
      </c>
      <c r="G18" s="132">
        <f t="shared" si="5"/>
        <v>0</v>
      </c>
      <c r="H18" s="132">
        <f t="shared" si="5"/>
        <v>0</v>
      </c>
      <c r="I18" s="134">
        <f t="shared" si="3"/>
        <v>13.12785388127854</v>
      </c>
      <c r="J18" s="134">
        <f t="shared" si="2"/>
        <v>43.7</v>
      </c>
      <c r="K18" s="132">
        <f t="shared" si="6"/>
        <v>0.66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44.66</v>
      </c>
      <c r="F19" s="134">
        <f t="shared" si="1"/>
        <v>13.416246094688777</v>
      </c>
      <c r="G19" s="132">
        <f t="shared" si="5"/>
        <v>0</v>
      </c>
      <c r="H19" s="132">
        <f t="shared" si="5"/>
        <v>0</v>
      </c>
      <c r="I19" s="134">
        <f t="shared" si="3"/>
        <v>13.416246094688777</v>
      </c>
      <c r="J19" s="134">
        <f t="shared" si="2"/>
        <v>44.66</v>
      </c>
      <c r="K19" s="132">
        <f t="shared" si="6"/>
        <v>0.67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45.64</v>
      </c>
      <c r="F20" s="134">
        <f t="shared" si="1"/>
        <v>13.710646479211729</v>
      </c>
      <c r="G20" s="132">
        <f t="shared" si="5"/>
        <v>0</v>
      </c>
      <c r="H20" s="132">
        <f t="shared" si="5"/>
        <v>0</v>
      </c>
      <c r="I20" s="134">
        <f t="shared" si="3"/>
        <v>13.710646479211729</v>
      </c>
      <c r="J20" s="134">
        <f t="shared" si="2"/>
        <v>45.64</v>
      </c>
      <c r="K20" s="132">
        <f t="shared" si="6"/>
        <v>0.68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46.64</v>
      </c>
      <c r="F21" s="134">
        <f t="shared" si="1"/>
        <v>14.011055034847393</v>
      </c>
      <c r="G21" s="132">
        <f t="shared" si="5"/>
        <v>0</v>
      </c>
      <c r="H21" s="132">
        <f t="shared" si="5"/>
        <v>0</v>
      </c>
      <c r="I21" s="134">
        <f t="shared" si="3"/>
        <v>14.011055034847393</v>
      </c>
      <c r="J21" s="134">
        <f t="shared" si="2"/>
        <v>46.64</v>
      </c>
      <c r="K21" s="132">
        <f t="shared" si="6"/>
        <v>0.69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47.71</v>
      </c>
      <c r="F22" s="134">
        <f t="shared" si="1"/>
        <v>14.332492189377556</v>
      </c>
      <c r="G22" s="132">
        <f t="shared" si="5"/>
        <v>0</v>
      </c>
      <c r="H22" s="132">
        <f t="shared" si="5"/>
        <v>0</v>
      </c>
      <c r="I22" s="134">
        <f t="shared" si="3"/>
        <v>14.332492189377556</v>
      </c>
      <c r="J22" s="134">
        <f t="shared" si="2"/>
        <v>47.71</v>
      </c>
      <c r="K22" s="132">
        <f t="shared" si="6"/>
        <v>0.71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48.81</v>
      </c>
      <c r="F23" s="134">
        <f t="shared" si="1"/>
        <v>14.662941600576787</v>
      </c>
      <c r="G23" s="132">
        <f t="shared" si="5"/>
        <v>0</v>
      </c>
      <c r="H23" s="132">
        <f t="shared" si="5"/>
        <v>0</v>
      </c>
      <c r="I23" s="134">
        <f t="shared" si="3"/>
        <v>14.662941600576787</v>
      </c>
      <c r="J23" s="134">
        <f t="shared" si="2"/>
        <v>48.81</v>
      </c>
      <c r="K23" s="132">
        <f t="shared" si="6"/>
        <v>0.73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49.93</v>
      </c>
      <c r="F24" s="134">
        <f t="shared" si="1"/>
        <v>14.99939918288873</v>
      </c>
      <c r="G24" s="132">
        <f t="shared" si="5"/>
        <v>0</v>
      </c>
      <c r="H24" s="132">
        <f t="shared" si="5"/>
        <v>0</v>
      </c>
      <c r="I24" s="134">
        <f t="shared" si="3"/>
        <v>14.99939918288873</v>
      </c>
      <c r="J24" s="134">
        <f t="shared" si="2"/>
        <v>49.93</v>
      </c>
      <c r="K24" s="132">
        <f t="shared" si="6"/>
        <v>0.75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51.08</v>
      </c>
      <c r="F25" s="134">
        <f t="shared" si="1"/>
        <v>15.344869021869744</v>
      </c>
      <c r="G25" s="132">
        <f t="shared" si="5"/>
        <v>0</v>
      </c>
      <c r="H25" s="132">
        <f t="shared" si="5"/>
        <v>0</v>
      </c>
      <c r="I25" s="134">
        <f t="shared" si="3"/>
        <v>15.344869021869744</v>
      </c>
      <c r="J25" s="134">
        <f t="shared" si="2"/>
        <v>51.08</v>
      </c>
      <c r="K25" s="132">
        <f t="shared" si="6"/>
        <v>0.77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52.25</v>
      </c>
      <c r="F26" s="134">
        <f t="shared" si="1"/>
        <v>15.696347031963471</v>
      </c>
      <c r="G26" s="132">
        <f t="shared" si="5"/>
        <v>0</v>
      </c>
      <c r="H26" s="132">
        <f t="shared" si="5"/>
        <v>0</v>
      </c>
      <c r="I26" s="134">
        <f t="shared" si="3"/>
        <v>15.696347031963471</v>
      </c>
      <c r="J26" s="134">
        <f t="shared" si="2"/>
        <v>52.25</v>
      </c>
      <c r="K26" s="132">
        <f t="shared" si="6"/>
        <v>0.79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53.4</v>
      </c>
      <c r="F27" s="134">
        <f t="shared" si="1"/>
        <v>16.041816870944483</v>
      </c>
      <c r="G27" s="132">
        <f t="shared" si="5"/>
        <v>0</v>
      </c>
      <c r="H27" s="132">
        <f t="shared" si="5"/>
        <v>0</v>
      </c>
      <c r="I27" s="134">
        <f t="shared" si="3"/>
        <v>16.041816870944483</v>
      </c>
      <c r="J27" s="134">
        <f t="shared" si="2"/>
        <v>53.4</v>
      </c>
      <c r="K27" s="132">
        <f t="shared" si="6"/>
        <v>0.81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54.57</v>
      </c>
      <c r="F28" s="134">
        <f t="shared" si="1"/>
        <v>16.393294881038212</v>
      </c>
      <c r="G28" s="132">
        <f t="shared" si="5"/>
        <v>0</v>
      </c>
      <c r="H28" s="132">
        <f t="shared" si="5"/>
        <v>0</v>
      </c>
      <c r="I28" s="134">
        <f t="shared" si="3"/>
        <v>16.393294881038212</v>
      </c>
      <c r="J28" s="134">
        <f t="shared" si="2"/>
        <v>54.57</v>
      </c>
      <c r="K28" s="132">
        <f t="shared" si="6"/>
        <v>0.83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1417.4139219193135</v>
      </c>
      <c r="D29" s="132">
        <f>C29*$C$62</f>
        <v>100.72130980638511</v>
      </c>
      <c r="E29" s="132">
        <f t="shared" si="5"/>
        <v>55.77</v>
      </c>
      <c r="F29" s="134">
        <f t="shared" si="1"/>
        <v>47.011328348469455</v>
      </c>
      <c r="G29" s="132">
        <f t="shared" si="5"/>
        <v>0</v>
      </c>
      <c r="H29" s="132">
        <f t="shared" si="5"/>
        <v>0</v>
      </c>
      <c r="I29" s="134">
        <f t="shared" si="3"/>
        <v>47.011328348469455</v>
      </c>
      <c r="J29" s="134">
        <f t="shared" si="2"/>
        <v>156.49</v>
      </c>
      <c r="K29" s="132">
        <f t="shared" si="6"/>
        <v>0.85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102.94</v>
      </c>
      <c r="E30" s="132">
        <f t="shared" si="5"/>
        <v>57</v>
      </c>
      <c r="F30" s="134">
        <f t="shared" si="1"/>
        <v>48.047344388368181</v>
      </c>
      <c r="G30" s="132">
        <f t="shared" si="5"/>
        <v>0</v>
      </c>
      <c r="H30" s="132">
        <f t="shared" si="5"/>
        <v>0</v>
      </c>
      <c r="I30" s="134">
        <f t="shared" si="3"/>
        <v>48.047344388368181</v>
      </c>
      <c r="J30" s="134">
        <f t="shared" si="2"/>
        <v>159.94</v>
      </c>
      <c r="K30" s="132">
        <f t="shared" si="6"/>
        <v>0.87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105.2</v>
      </c>
      <c r="E31" s="132">
        <f t="shared" si="5"/>
        <v>58.25</v>
      </c>
      <c r="F31" s="134">
        <f t="shared" si="1"/>
        <v>49.10177841864936</v>
      </c>
      <c r="G31" s="132">
        <f t="shared" si="5"/>
        <v>0</v>
      </c>
      <c r="H31" s="132">
        <f t="shared" si="5"/>
        <v>0</v>
      </c>
      <c r="I31" s="134">
        <f t="shared" si="3"/>
        <v>49.10177841864936</v>
      </c>
      <c r="J31" s="134">
        <f t="shared" si="2"/>
        <v>163.44999999999999</v>
      </c>
      <c r="K31" s="132">
        <f t="shared" si="6"/>
        <v>0.89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107.51</v>
      </c>
      <c r="E32" s="132">
        <f t="shared" si="5"/>
        <v>59.53</v>
      </c>
      <c r="F32" s="134">
        <f t="shared" si="1"/>
        <v>50.180245133381412</v>
      </c>
      <c r="G32" s="132">
        <f t="shared" si="5"/>
        <v>0</v>
      </c>
      <c r="H32" s="132">
        <f t="shared" si="5"/>
        <v>0</v>
      </c>
      <c r="I32" s="134">
        <f t="shared" si="3"/>
        <v>50.180245133381412</v>
      </c>
      <c r="J32" s="134">
        <f t="shared" si="2"/>
        <v>167.04</v>
      </c>
      <c r="K32" s="132">
        <f t="shared" si="6"/>
        <v>0.91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109.88</v>
      </c>
      <c r="E33" s="132">
        <f t="shared" si="5"/>
        <v>60.84</v>
      </c>
      <c r="F33" s="134">
        <f t="shared" si="1"/>
        <v>51.28574861812065</v>
      </c>
      <c r="G33" s="132">
        <f t="shared" si="5"/>
        <v>0</v>
      </c>
      <c r="H33" s="132">
        <f t="shared" si="5"/>
        <v>0</v>
      </c>
      <c r="I33" s="134">
        <f t="shared" si="3"/>
        <v>51.28574861812065</v>
      </c>
      <c r="J33" s="134">
        <f t="shared" si="2"/>
        <v>170.72</v>
      </c>
      <c r="K33" s="132">
        <f t="shared" si="6"/>
        <v>0.93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112.3</v>
      </c>
      <c r="E34" s="132">
        <f t="shared" si="5"/>
        <v>62.18</v>
      </c>
      <c r="F34" s="134">
        <f t="shared" si="1"/>
        <v>52.415284787310746</v>
      </c>
      <c r="G34" s="132">
        <f t="shared" si="5"/>
        <v>0</v>
      </c>
      <c r="H34" s="132">
        <f t="shared" si="5"/>
        <v>0</v>
      </c>
      <c r="I34" s="134">
        <f t="shared" si="3"/>
        <v>52.415284787310746</v>
      </c>
      <c r="J34" s="134">
        <f t="shared" si="2"/>
        <v>174.48</v>
      </c>
      <c r="K34" s="132">
        <f t="shared" si="6"/>
        <v>0.95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114.77</v>
      </c>
      <c r="E35" s="132">
        <f t="shared" si="5"/>
        <v>63.55</v>
      </c>
      <c r="F35" s="134">
        <f t="shared" si="1"/>
        <v>53.568853640951694</v>
      </c>
      <c r="G35" s="132">
        <f t="shared" si="5"/>
        <v>0</v>
      </c>
      <c r="H35" s="132">
        <f t="shared" si="5"/>
        <v>0</v>
      </c>
      <c r="I35" s="134">
        <f t="shared" si="3"/>
        <v>53.568853640951694</v>
      </c>
      <c r="J35" s="134">
        <f t="shared" si="2"/>
        <v>178.32</v>
      </c>
      <c r="K35" s="132">
        <f t="shared" si="6"/>
        <v>0.97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117.41</v>
      </c>
      <c r="E36" s="132">
        <f t="shared" si="5"/>
        <v>65.010000000000005</v>
      </c>
      <c r="F36" s="134">
        <f t="shared" si="1"/>
        <v>54.80052871905793</v>
      </c>
      <c r="G36" s="132">
        <f t="shared" si="5"/>
        <v>0</v>
      </c>
      <c r="H36" s="132">
        <f t="shared" si="5"/>
        <v>0</v>
      </c>
      <c r="I36" s="134">
        <f t="shared" si="3"/>
        <v>54.80052871905793</v>
      </c>
      <c r="J36" s="134">
        <f t="shared" si="2"/>
        <v>182.42</v>
      </c>
      <c r="K36" s="132">
        <f t="shared" si="6"/>
        <v>0.99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127</v>
      </c>
      <c r="C55" s="185">
        <v>1417.4139219193135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2.1999999999999999E-2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1.9E-2</v>
      </c>
      <c r="E68" s="85"/>
      <c r="F68" s="87">
        <f t="shared" si="10"/>
        <v>2028</v>
      </c>
      <c r="G68" s="41">
        <v>2.3E-2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2.3E-2</v>
      </c>
      <c r="H69" s="85"/>
      <c r="I69" s="87">
        <f t="shared" si="11"/>
        <v>2038</v>
      </c>
      <c r="J69" s="41">
        <v>2.1999999999999999E-2</v>
      </c>
    </row>
    <row r="70" spans="3:11">
      <c r="C70" s="87">
        <f t="shared" si="9"/>
        <v>2021</v>
      </c>
      <c r="D70" s="41">
        <v>2.1999999999999999E-2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2.1999999999999999E-2</v>
      </c>
    </row>
    <row r="71" spans="3:11">
      <c r="C71" s="87">
        <f t="shared" si="9"/>
        <v>2022</v>
      </c>
      <c r="D71" s="41">
        <v>2.3E-2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2.1999999999999999E-2</v>
      </c>
    </row>
    <row r="72" spans="3:11" s="123" customFormat="1">
      <c r="C72" s="87">
        <f t="shared" si="9"/>
        <v>2023</v>
      </c>
      <c r="D72" s="41">
        <v>2.1999999999999999E-2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2.1999999999999999E-2</v>
      </c>
    </row>
    <row r="73" spans="3:11" s="123" customFormat="1">
      <c r="C73" s="87">
        <f t="shared" si="9"/>
        <v>2024</v>
      </c>
      <c r="D73" s="41">
        <v>2.1999999999999999E-2</v>
      </c>
      <c r="E73" s="86"/>
      <c r="F73" s="87">
        <f t="shared" si="10"/>
        <v>2033</v>
      </c>
      <c r="G73" s="41">
        <v>2.1999999999999999E-2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2.1999999999999999E-2</v>
      </c>
      <c r="E74" s="86"/>
      <c r="F74" s="87">
        <f t="shared" si="10"/>
        <v>2034</v>
      </c>
      <c r="G74" s="41">
        <v>2.1999999999999999E-2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130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39.159999999999997</v>
      </c>
      <c r="F13" s="134">
        <f t="shared" si="1"/>
        <v>11.763999038692623</v>
      </c>
      <c r="G13" s="132">
        <f t="shared" si="5"/>
        <v>0</v>
      </c>
      <c r="H13" s="132">
        <f t="shared" si="5"/>
        <v>0</v>
      </c>
      <c r="I13" s="134">
        <f t="shared" si="3"/>
        <v>11.763999038692623</v>
      </c>
      <c r="J13" s="134">
        <f t="shared" si="2"/>
        <v>39.159999999999997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40.020000000000003</v>
      </c>
      <c r="F14" s="134">
        <f t="shared" si="1"/>
        <v>12.022350396539295</v>
      </c>
      <c r="G14" s="132">
        <f t="shared" si="5"/>
        <v>0</v>
      </c>
      <c r="H14" s="132">
        <f t="shared" si="5"/>
        <v>0</v>
      </c>
      <c r="I14" s="134">
        <f t="shared" si="3"/>
        <v>12.022350396539295</v>
      </c>
      <c r="J14" s="134">
        <f t="shared" si="2"/>
        <v>40.020000000000003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40.9</v>
      </c>
      <c r="F15" s="134">
        <f t="shared" si="1"/>
        <v>12.286709925498679</v>
      </c>
      <c r="G15" s="132">
        <f t="shared" si="5"/>
        <v>0</v>
      </c>
      <c r="H15" s="132">
        <f t="shared" si="5"/>
        <v>0</v>
      </c>
      <c r="I15" s="134">
        <f t="shared" si="3"/>
        <v>12.286709925498679</v>
      </c>
      <c r="J15" s="134">
        <f t="shared" si="2"/>
        <v>40.9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41.84</v>
      </c>
      <c r="F16" s="134">
        <f t="shared" si="1"/>
        <v>12.569093967796205</v>
      </c>
      <c r="G16" s="132">
        <f t="shared" si="5"/>
        <v>0</v>
      </c>
      <c r="H16" s="132">
        <f t="shared" si="5"/>
        <v>0</v>
      </c>
      <c r="I16" s="134">
        <f t="shared" si="3"/>
        <v>12.569093967796205</v>
      </c>
      <c r="J16" s="134">
        <f t="shared" si="2"/>
        <v>41.84</v>
      </c>
      <c r="K16" s="132">
        <f t="shared" si="6"/>
        <v>0.64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42.76</v>
      </c>
      <c r="F17" s="134">
        <f t="shared" si="1"/>
        <v>12.845469838981014</v>
      </c>
      <c r="G17" s="132">
        <f t="shared" si="5"/>
        <v>0</v>
      </c>
      <c r="H17" s="132">
        <f t="shared" si="5"/>
        <v>0</v>
      </c>
      <c r="I17" s="134">
        <f t="shared" si="3"/>
        <v>12.845469838981014</v>
      </c>
      <c r="J17" s="134">
        <f t="shared" si="2"/>
        <v>42.76</v>
      </c>
      <c r="K17" s="132">
        <f t="shared" si="6"/>
        <v>0.65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43.7</v>
      </c>
      <c r="F18" s="134">
        <f t="shared" si="1"/>
        <v>13.12785388127854</v>
      </c>
      <c r="G18" s="132">
        <f t="shared" si="5"/>
        <v>0</v>
      </c>
      <c r="H18" s="132">
        <f t="shared" si="5"/>
        <v>0</v>
      </c>
      <c r="I18" s="134">
        <f t="shared" si="3"/>
        <v>13.12785388127854</v>
      </c>
      <c r="J18" s="134">
        <f t="shared" si="2"/>
        <v>43.7</v>
      </c>
      <c r="K18" s="132">
        <f t="shared" si="6"/>
        <v>0.66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44.66</v>
      </c>
      <c r="F19" s="134">
        <f t="shared" si="1"/>
        <v>13.416246094688777</v>
      </c>
      <c r="G19" s="132">
        <f t="shared" si="5"/>
        <v>0</v>
      </c>
      <c r="H19" s="132">
        <f t="shared" si="5"/>
        <v>0</v>
      </c>
      <c r="I19" s="134">
        <f t="shared" si="3"/>
        <v>13.416246094688777</v>
      </c>
      <c r="J19" s="134">
        <f t="shared" si="2"/>
        <v>44.66</v>
      </c>
      <c r="K19" s="132">
        <f t="shared" si="6"/>
        <v>0.67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45.64</v>
      </c>
      <c r="F20" s="134">
        <f t="shared" si="1"/>
        <v>13.710646479211729</v>
      </c>
      <c r="G20" s="132">
        <f t="shared" si="5"/>
        <v>0</v>
      </c>
      <c r="H20" s="132">
        <f t="shared" si="5"/>
        <v>0</v>
      </c>
      <c r="I20" s="134">
        <f t="shared" si="3"/>
        <v>13.710646479211729</v>
      </c>
      <c r="J20" s="134">
        <f t="shared" si="2"/>
        <v>45.64</v>
      </c>
      <c r="K20" s="132">
        <f t="shared" si="6"/>
        <v>0.68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46.64</v>
      </c>
      <c r="F21" s="134">
        <f t="shared" si="1"/>
        <v>14.011055034847393</v>
      </c>
      <c r="G21" s="132">
        <f t="shared" si="5"/>
        <v>0</v>
      </c>
      <c r="H21" s="132">
        <f t="shared" si="5"/>
        <v>0</v>
      </c>
      <c r="I21" s="134">
        <f t="shared" si="3"/>
        <v>14.011055034847393</v>
      </c>
      <c r="J21" s="134">
        <f t="shared" si="2"/>
        <v>46.64</v>
      </c>
      <c r="K21" s="132">
        <f t="shared" si="6"/>
        <v>0.69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47.71</v>
      </c>
      <c r="F22" s="134">
        <f t="shared" si="1"/>
        <v>14.332492189377556</v>
      </c>
      <c r="G22" s="132">
        <f t="shared" si="5"/>
        <v>0</v>
      </c>
      <c r="H22" s="132">
        <f t="shared" si="5"/>
        <v>0</v>
      </c>
      <c r="I22" s="134">
        <f t="shared" si="3"/>
        <v>14.332492189377556</v>
      </c>
      <c r="J22" s="134">
        <f t="shared" si="2"/>
        <v>47.71</v>
      </c>
      <c r="K22" s="132">
        <f t="shared" si="6"/>
        <v>0.71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48.81</v>
      </c>
      <c r="F23" s="134">
        <f t="shared" si="1"/>
        <v>14.662941600576787</v>
      </c>
      <c r="G23" s="132">
        <f t="shared" si="5"/>
        <v>0</v>
      </c>
      <c r="H23" s="132">
        <f t="shared" si="5"/>
        <v>0</v>
      </c>
      <c r="I23" s="134">
        <f t="shared" si="3"/>
        <v>14.662941600576787</v>
      </c>
      <c r="J23" s="134">
        <f t="shared" si="2"/>
        <v>48.81</v>
      </c>
      <c r="K23" s="132">
        <f t="shared" si="6"/>
        <v>0.73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49.93</v>
      </c>
      <c r="F24" s="134">
        <f t="shared" si="1"/>
        <v>14.99939918288873</v>
      </c>
      <c r="G24" s="132">
        <f t="shared" si="5"/>
        <v>0</v>
      </c>
      <c r="H24" s="132">
        <f t="shared" si="5"/>
        <v>0</v>
      </c>
      <c r="I24" s="134">
        <f t="shared" si="3"/>
        <v>14.99939918288873</v>
      </c>
      <c r="J24" s="134">
        <f t="shared" si="2"/>
        <v>49.93</v>
      </c>
      <c r="K24" s="132">
        <f t="shared" si="6"/>
        <v>0.75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51.08</v>
      </c>
      <c r="F25" s="134">
        <f t="shared" si="1"/>
        <v>15.344869021869744</v>
      </c>
      <c r="G25" s="132">
        <f t="shared" si="5"/>
        <v>0</v>
      </c>
      <c r="H25" s="132">
        <f t="shared" si="5"/>
        <v>0</v>
      </c>
      <c r="I25" s="134">
        <f t="shared" si="3"/>
        <v>15.344869021869744</v>
      </c>
      <c r="J25" s="134">
        <f t="shared" si="2"/>
        <v>51.08</v>
      </c>
      <c r="K25" s="132">
        <f t="shared" si="6"/>
        <v>0.77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52.25</v>
      </c>
      <c r="F26" s="134">
        <f t="shared" si="1"/>
        <v>15.696347031963471</v>
      </c>
      <c r="G26" s="132">
        <f t="shared" si="5"/>
        <v>0</v>
      </c>
      <c r="H26" s="132">
        <f t="shared" si="5"/>
        <v>0</v>
      </c>
      <c r="I26" s="134">
        <f t="shared" si="3"/>
        <v>15.696347031963471</v>
      </c>
      <c r="J26" s="134">
        <f t="shared" si="2"/>
        <v>52.25</v>
      </c>
      <c r="K26" s="132">
        <f t="shared" si="6"/>
        <v>0.79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53.4</v>
      </c>
      <c r="F27" s="134">
        <f t="shared" si="1"/>
        <v>16.041816870944483</v>
      </c>
      <c r="G27" s="132">
        <f t="shared" si="5"/>
        <v>0</v>
      </c>
      <c r="H27" s="132">
        <f t="shared" si="5"/>
        <v>0</v>
      </c>
      <c r="I27" s="134">
        <f t="shared" si="3"/>
        <v>16.041816870944483</v>
      </c>
      <c r="J27" s="134">
        <f t="shared" si="2"/>
        <v>53.4</v>
      </c>
      <c r="K27" s="132">
        <f t="shared" si="6"/>
        <v>0.81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54.57</v>
      </c>
      <c r="F28" s="134">
        <f t="shared" si="1"/>
        <v>16.393294881038212</v>
      </c>
      <c r="G28" s="132">
        <f t="shared" si="5"/>
        <v>0</v>
      </c>
      <c r="H28" s="132">
        <f t="shared" si="5"/>
        <v>0</v>
      </c>
      <c r="I28" s="134">
        <f t="shared" si="3"/>
        <v>16.393294881038212</v>
      </c>
      <c r="J28" s="134">
        <f t="shared" si="2"/>
        <v>54.57</v>
      </c>
      <c r="K28" s="132">
        <f t="shared" si="6"/>
        <v>0.83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1397.0737350359179</v>
      </c>
      <c r="D29" s="132">
        <f>C29*$C$62</f>
        <v>99.275937898489545</v>
      </c>
      <c r="E29" s="132">
        <f t="shared" si="5"/>
        <v>55.77</v>
      </c>
      <c r="F29" s="134">
        <f t="shared" si="1"/>
        <v>46.57712626126218</v>
      </c>
      <c r="G29" s="132">
        <f t="shared" si="5"/>
        <v>0</v>
      </c>
      <c r="H29" s="132">
        <f t="shared" si="5"/>
        <v>0</v>
      </c>
      <c r="I29" s="134">
        <f t="shared" si="3"/>
        <v>46.57712626126218</v>
      </c>
      <c r="J29" s="134">
        <f t="shared" si="2"/>
        <v>155.05000000000001</v>
      </c>
      <c r="K29" s="132">
        <f t="shared" si="6"/>
        <v>0.85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101.46</v>
      </c>
      <c r="E30" s="132">
        <f t="shared" si="5"/>
        <v>57</v>
      </c>
      <c r="F30" s="134">
        <f t="shared" si="1"/>
        <v>47.602739726027394</v>
      </c>
      <c r="G30" s="132">
        <f t="shared" si="5"/>
        <v>0</v>
      </c>
      <c r="H30" s="132">
        <f t="shared" si="5"/>
        <v>0</v>
      </c>
      <c r="I30" s="134">
        <f t="shared" si="3"/>
        <v>47.602739726027394</v>
      </c>
      <c r="J30" s="134">
        <f t="shared" si="2"/>
        <v>158.46</v>
      </c>
      <c r="K30" s="132">
        <f t="shared" si="6"/>
        <v>0.87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103.69</v>
      </c>
      <c r="E31" s="132">
        <f t="shared" si="5"/>
        <v>58.25</v>
      </c>
      <c r="F31" s="134">
        <f t="shared" si="1"/>
        <v>48.648161499639514</v>
      </c>
      <c r="G31" s="132">
        <f t="shared" si="5"/>
        <v>0</v>
      </c>
      <c r="H31" s="132">
        <f t="shared" si="5"/>
        <v>0</v>
      </c>
      <c r="I31" s="134">
        <f t="shared" si="3"/>
        <v>48.648161499639514</v>
      </c>
      <c r="J31" s="134">
        <f t="shared" si="2"/>
        <v>161.94</v>
      </c>
      <c r="K31" s="132">
        <f t="shared" si="6"/>
        <v>0.89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105.97</v>
      </c>
      <c r="E32" s="132">
        <f t="shared" si="5"/>
        <v>59.53</v>
      </c>
      <c r="F32" s="134">
        <f t="shared" si="1"/>
        <v>49.717615957702478</v>
      </c>
      <c r="G32" s="132">
        <f t="shared" si="5"/>
        <v>0</v>
      </c>
      <c r="H32" s="132">
        <f t="shared" si="5"/>
        <v>0</v>
      </c>
      <c r="I32" s="134">
        <f t="shared" si="3"/>
        <v>49.717615957702478</v>
      </c>
      <c r="J32" s="134">
        <f t="shared" si="2"/>
        <v>165.5</v>
      </c>
      <c r="K32" s="132">
        <f t="shared" si="6"/>
        <v>0.91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108.3</v>
      </c>
      <c r="E33" s="132">
        <f t="shared" si="5"/>
        <v>60.84</v>
      </c>
      <c r="F33" s="134">
        <f t="shared" si="1"/>
        <v>50.811103100216293</v>
      </c>
      <c r="G33" s="132">
        <f t="shared" si="5"/>
        <v>0</v>
      </c>
      <c r="H33" s="132">
        <f t="shared" si="5"/>
        <v>0</v>
      </c>
      <c r="I33" s="134">
        <f t="shared" si="3"/>
        <v>50.811103100216293</v>
      </c>
      <c r="J33" s="134">
        <f t="shared" si="2"/>
        <v>169.14</v>
      </c>
      <c r="K33" s="132">
        <f t="shared" si="6"/>
        <v>0.93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110.68</v>
      </c>
      <c r="E34" s="132">
        <f t="shared" si="5"/>
        <v>62.18</v>
      </c>
      <c r="F34" s="134">
        <f t="shared" si="1"/>
        <v>51.928622927180975</v>
      </c>
      <c r="G34" s="132">
        <f t="shared" si="5"/>
        <v>0</v>
      </c>
      <c r="H34" s="132">
        <f t="shared" si="5"/>
        <v>0</v>
      </c>
      <c r="I34" s="134">
        <f t="shared" si="3"/>
        <v>51.928622927180975</v>
      </c>
      <c r="J34" s="134">
        <f t="shared" si="2"/>
        <v>172.86</v>
      </c>
      <c r="K34" s="132">
        <f t="shared" si="6"/>
        <v>0.95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113.11</v>
      </c>
      <c r="E35" s="132">
        <f t="shared" si="5"/>
        <v>63.55</v>
      </c>
      <c r="F35" s="134">
        <f t="shared" si="1"/>
        <v>53.070175438596493</v>
      </c>
      <c r="G35" s="132">
        <f t="shared" si="5"/>
        <v>0</v>
      </c>
      <c r="H35" s="132">
        <f t="shared" si="5"/>
        <v>0</v>
      </c>
      <c r="I35" s="134">
        <f t="shared" si="3"/>
        <v>53.070175438596493</v>
      </c>
      <c r="J35" s="134">
        <f t="shared" si="2"/>
        <v>176.66</v>
      </c>
      <c r="K35" s="132">
        <f t="shared" si="6"/>
        <v>0.97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115.71</v>
      </c>
      <c r="E36" s="132">
        <f t="shared" si="5"/>
        <v>65.010000000000005</v>
      </c>
      <c r="F36" s="134">
        <f t="shared" si="1"/>
        <v>54.289834174477292</v>
      </c>
      <c r="G36" s="132">
        <f t="shared" si="5"/>
        <v>0</v>
      </c>
      <c r="H36" s="132">
        <f t="shared" si="5"/>
        <v>0</v>
      </c>
      <c r="I36" s="134">
        <f t="shared" si="3"/>
        <v>54.289834174477292</v>
      </c>
      <c r="J36" s="134">
        <f t="shared" si="2"/>
        <v>180.72</v>
      </c>
      <c r="K36" s="132">
        <f t="shared" si="6"/>
        <v>0.99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127</v>
      </c>
      <c r="C55" s="185">
        <v>1397.0737350359179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2.1999999999999999E-2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1.9E-2</v>
      </c>
      <c r="E68" s="85"/>
      <c r="F68" s="87">
        <f t="shared" si="10"/>
        <v>2028</v>
      </c>
      <c r="G68" s="41">
        <v>2.3E-2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2.3E-2</v>
      </c>
      <c r="H69" s="85"/>
      <c r="I69" s="87">
        <f t="shared" si="11"/>
        <v>2038</v>
      </c>
      <c r="J69" s="41">
        <v>2.1999999999999999E-2</v>
      </c>
    </row>
    <row r="70" spans="3:11">
      <c r="C70" s="87">
        <f t="shared" si="9"/>
        <v>2021</v>
      </c>
      <c r="D70" s="41">
        <v>2.1999999999999999E-2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2.1999999999999999E-2</v>
      </c>
    </row>
    <row r="71" spans="3:11">
      <c r="C71" s="87">
        <f t="shared" si="9"/>
        <v>2022</v>
      </c>
      <c r="D71" s="41">
        <v>2.3E-2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2.1999999999999999E-2</v>
      </c>
    </row>
    <row r="72" spans="3:11" s="123" customFormat="1">
      <c r="C72" s="87">
        <f t="shared" si="9"/>
        <v>2023</v>
      </c>
      <c r="D72" s="41">
        <v>2.1999999999999999E-2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2.1999999999999999E-2</v>
      </c>
    </row>
    <row r="73" spans="3:11" s="123" customFormat="1">
      <c r="C73" s="87">
        <f t="shared" si="9"/>
        <v>2024</v>
      </c>
      <c r="D73" s="41">
        <v>2.1999999999999999E-2</v>
      </c>
      <c r="E73" s="86"/>
      <c r="F73" s="87">
        <f t="shared" si="10"/>
        <v>2033</v>
      </c>
      <c r="G73" s="41">
        <v>2.1999999999999999E-2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2.1999999999999999E-2</v>
      </c>
      <c r="E74" s="86"/>
      <c r="F74" s="87">
        <f t="shared" si="10"/>
        <v>2034</v>
      </c>
      <c r="G74" s="41">
        <v>2.1999999999999999E-2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171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Resource-2030 - 25%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M11" s="239">
        <v>34.793006303232339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19.53</v>
      </c>
      <c r="F13" s="134">
        <f t="shared" si="1"/>
        <v>8.9536227100181556</v>
      </c>
      <c r="G13" s="132">
        <f t="shared" si="4"/>
        <v>0</v>
      </c>
      <c r="H13" s="132">
        <f t="shared" si="4"/>
        <v>0</v>
      </c>
      <c r="I13" s="134">
        <f t="shared" si="2"/>
        <v>8.9536227100181556</v>
      </c>
      <c r="J13" s="134">
        <f t="shared" si="3"/>
        <v>19.53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19.96</v>
      </c>
      <c r="F14" s="134">
        <f t="shared" si="1"/>
        <v>9.1507582842786679</v>
      </c>
      <c r="G14" s="132">
        <f t="shared" si="4"/>
        <v>0</v>
      </c>
      <c r="H14" s="132">
        <f t="shared" si="4"/>
        <v>0</v>
      </c>
      <c r="I14" s="134">
        <f t="shared" si="2"/>
        <v>9.1507582842786679</v>
      </c>
      <c r="J14" s="134">
        <f t="shared" si="3"/>
        <v>19.96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20.399999999999999</v>
      </c>
      <c r="F15" s="134">
        <f t="shared" si="1"/>
        <v>9.3524784067777968</v>
      </c>
      <c r="G15" s="132">
        <f t="shared" si="4"/>
        <v>0</v>
      </c>
      <c r="H15" s="132">
        <f t="shared" si="4"/>
        <v>0</v>
      </c>
      <c r="I15" s="134">
        <f t="shared" si="2"/>
        <v>9.3524784067777968</v>
      </c>
      <c r="J15" s="134">
        <f t="shared" si="3"/>
        <v>20.399999999999999</v>
      </c>
      <c r="K15" s="132">
        <f t="shared" si="5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20.87</v>
      </c>
      <c r="F16" s="134">
        <f t="shared" si="1"/>
        <v>9.5679521739927758</v>
      </c>
      <c r="G16" s="132">
        <f t="shared" si="4"/>
        <v>0</v>
      </c>
      <c r="H16" s="132">
        <f t="shared" si="4"/>
        <v>0</v>
      </c>
      <c r="I16" s="134">
        <f t="shared" si="2"/>
        <v>9.5679521739927758</v>
      </c>
      <c r="J16" s="134">
        <f t="shared" si="3"/>
        <v>20.87</v>
      </c>
      <c r="K16" s="132">
        <f t="shared" si="5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21.33</v>
      </c>
      <c r="F17" s="134">
        <f t="shared" si="1"/>
        <v>9.7788413929691362</v>
      </c>
      <c r="G17" s="132">
        <f t="shared" si="4"/>
        <v>0</v>
      </c>
      <c r="H17" s="132">
        <f t="shared" si="4"/>
        <v>0</v>
      </c>
      <c r="I17" s="134">
        <f t="shared" si="2"/>
        <v>9.7788413929691362</v>
      </c>
      <c r="J17" s="134">
        <f t="shared" si="3"/>
        <v>21.33</v>
      </c>
      <c r="K17" s="132">
        <f t="shared" si="5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21.8</v>
      </c>
      <c r="F18" s="134">
        <f t="shared" si="1"/>
        <v>9.9943151601841169</v>
      </c>
      <c r="G18" s="132">
        <f t="shared" si="4"/>
        <v>0</v>
      </c>
      <c r="H18" s="132">
        <f t="shared" si="4"/>
        <v>0</v>
      </c>
      <c r="I18" s="134">
        <f t="shared" si="2"/>
        <v>9.9943151601841169</v>
      </c>
      <c r="J18" s="134">
        <f t="shared" si="3"/>
        <v>21.8</v>
      </c>
      <c r="K18" s="132">
        <f t="shared" si="5"/>
        <v>0.71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22.28</v>
      </c>
      <c r="F19" s="134">
        <f t="shared" si="1"/>
        <v>10.214373475637712</v>
      </c>
      <c r="G19" s="132">
        <f t="shared" si="4"/>
        <v>0</v>
      </c>
      <c r="H19" s="132">
        <f t="shared" si="4"/>
        <v>0</v>
      </c>
      <c r="I19" s="134">
        <f t="shared" si="2"/>
        <v>10.214373475637712</v>
      </c>
      <c r="J19" s="134">
        <f t="shared" si="3"/>
        <v>22.28</v>
      </c>
      <c r="K19" s="132">
        <f t="shared" si="5"/>
        <v>0.73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22.77</v>
      </c>
      <c r="F20" s="134">
        <f t="shared" si="1"/>
        <v>10.439016339329923</v>
      </c>
      <c r="G20" s="132">
        <f t="shared" si="4"/>
        <v>0</v>
      </c>
      <c r="H20" s="132">
        <f t="shared" si="4"/>
        <v>0</v>
      </c>
      <c r="I20" s="134">
        <f t="shared" si="2"/>
        <v>10.439016339329923</v>
      </c>
      <c r="J20" s="134">
        <f t="shared" si="3"/>
        <v>22.77</v>
      </c>
      <c r="K20" s="132">
        <f t="shared" si="5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23.27</v>
      </c>
      <c r="F21" s="134">
        <f t="shared" si="1"/>
        <v>10.668243751260752</v>
      </c>
      <c r="G21" s="132">
        <f t="shared" si="4"/>
        <v>0</v>
      </c>
      <c r="H21" s="132">
        <f t="shared" si="4"/>
        <v>0</v>
      </c>
      <c r="I21" s="134">
        <f t="shared" si="2"/>
        <v>10.668243751260752</v>
      </c>
      <c r="J21" s="134">
        <f t="shared" si="3"/>
        <v>23.27</v>
      </c>
      <c r="K21" s="132">
        <f t="shared" si="5"/>
        <v>0.77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23.81</v>
      </c>
      <c r="F22" s="134">
        <f t="shared" si="1"/>
        <v>10.915809356146045</v>
      </c>
      <c r="G22" s="132">
        <f t="shared" si="4"/>
        <v>0</v>
      </c>
      <c r="H22" s="132">
        <f t="shared" si="4"/>
        <v>0</v>
      </c>
      <c r="I22" s="134">
        <f t="shared" si="2"/>
        <v>10.915809356146045</v>
      </c>
      <c r="J22" s="134">
        <f t="shared" si="3"/>
        <v>23.81</v>
      </c>
      <c r="K22" s="132">
        <f t="shared" si="5"/>
        <v>0.79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24.36</v>
      </c>
      <c r="F23" s="134">
        <f t="shared" si="1"/>
        <v>11.167959509269958</v>
      </c>
      <c r="G23" s="132">
        <f t="shared" si="4"/>
        <v>0</v>
      </c>
      <c r="H23" s="132">
        <f t="shared" si="4"/>
        <v>0</v>
      </c>
      <c r="I23" s="134">
        <f t="shared" si="2"/>
        <v>11.167959509269958</v>
      </c>
      <c r="J23" s="134">
        <f t="shared" si="3"/>
        <v>24.36</v>
      </c>
      <c r="K23" s="132">
        <f t="shared" si="5"/>
        <v>0.81</v>
      </c>
      <c r="L23" s="123"/>
      <c r="P23" s="169"/>
    </row>
    <row r="24" spans="2:17">
      <c r="B24" s="140">
        <f t="shared" si="0"/>
        <v>2030</v>
      </c>
      <c r="C24" s="131">
        <f>$C$55</f>
        <v>1192.5044909019937</v>
      </c>
      <c r="D24" s="132">
        <f>C24*$C$62</f>
        <v>92.05729505283152</v>
      </c>
      <c r="E24" s="132">
        <f t="shared" si="4"/>
        <v>24.92</v>
      </c>
      <c r="F24" s="134">
        <f t="shared" si="1"/>
        <v>53.62880519925892</v>
      </c>
      <c r="G24" s="132">
        <f t="shared" si="4"/>
        <v>0</v>
      </c>
      <c r="H24" s="132">
        <f t="shared" si="4"/>
        <v>0</v>
      </c>
      <c r="I24" s="134">
        <f t="shared" si="2"/>
        <v>53.62880519925892</v>
      </c>
      <c r="J24" s="134">
        <f t="shared" si="3"/>
        <v>116.98</v>
      </c>
      <c r="K24" s="132">
        <f t="shared" si="5"/>
        <v>0.83</v>
      </c>
      <c r="L24" s="123"/>
      <c r="P24" s="169"/>
    </row>
    <row r="25" spans="2:17">
      <c r="B25" s="140">
        <f t="shared" si="0"/>
        <v>2031</v>
      </c>
      <c r="C25" s="141"/>
      <c r="D25" s="132">
        <f t="shared" si="4"/>
        <v>94.17</v>
      </c>
      <c r="E25" s="132">
        <f t="shared" si="4"/>
        <v>25.49</v>
      </c>
      <c r="F25" s="134">
        <f t="shared" si="1"/>
        <v>54.858704223285841</v>
      </c>
      <c r="G25" s="132">
        <f t="shared" si="4"/>
        <v>0</v>
      </c>
      <c r="H25" s="132">
        <f t="shared" si="4"/>
        <v>0</v>
      </c>
      <c r="I25" s="134">
        <f t="shared" si="2"/>
        <v>54.858704223285841</v>
      </c>
      <c r="J25" s="134">
        <f t="shared" si="3"/>
        <v>119.66</v>
      </c>
      <c r="K25" s="132">
        <f t="shared" si="5"/>
        <v>0.85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96.34</v>
      </c>
      <c r="E26" s="132">
        <f t="shared" si="4"/>
        <v>26.08</v>
      </c>
      <c r="F26" s="134">
        <f t="shared" si="1"/>
        <v>56.124039537144014</v>
      </c>
      <c r="G26" s="132">
        <f t="shared" si="4"/>
        <v>0</v>
      </c>
      <c r="H26" s="132">
        <f t="shared" si="4"/>
        <v>0</v>
      </c>
      <c r="I26" s="134">
        <f t="shared" si="2"/>
        <v>56.124039537144014</v>
      </c>
      <c r="J26" s="134">
        <f t="shared" si="3"/>
        <v>122.42</v>
      </c>
      <c r="K26" s="132">
        <f t="shared" si="5"/>
        <v>0.87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98.46</v>
      </c>
      <c r="E27" s="132">
        <f t="shared" si="4"/>
        <v>26.65</v>
      </c>
      <c r="F27" s="134">
        <f t="shared" si="1"/>
        <v>57.357283013331866</v>
      </c>
      <c r="G27" s="132">
        <f t="shared" si="4"/>
        <v>0</v>
      </c>
      <c r="H27" s="132">
        <f t="shared" si="4"/>
        <v>0</v>
      </c>
      <c r="I27" s="134">
        <f t="shared" si="2"/>
        <v>57.357283013331866</v>
      </c>
      <c r="J27" s="134">
        <f t="shared" si="3"/>
        <v>125.11</v>
      </c>
      <c r="K27" s="132">
        <f t="shared" si="5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100.63</v>
      </c>
      <c r="E28" s="132">
        <f t="shared" si="4"/>
        <v>27.24</v>
      </c>
      <c r="F28" s="134">
        <f t="shared" si="1"/>
        <v>58.62261832719004</v>
      </c>
      <c r="G28" s="132">
        <f t="shared" si="4"/>
        <v>0</v>
      </c>
      <c r="H28" s="132">
        <f t="shared" si="4"/>
        <v>0</v>
      </c>
      <c r="I28" s="134">
        <f t="shared" si="2"/>
        <v>58.62261832719004</v>
      </c>
      <c r="J28" s="134">
        <f t="shared" si="3"/>
        <v>127.87</v>
      </c>
      <c r="K28" s="132">
        <f t="shared" si="5"/>
        <v>0.91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102.84</v>
      </c>
      <c r="E29" s="132">
        <f t="shared" si="4"/>
        <v>27.84</v>
      </c>
      <c r="F29" s="134">
        <f t="shared" si="1"/>
        <v>59.910876382241298</v>
      </c>
      <c r="G29" s="132">
        <f t="shared" si="4"/>
        <v>0</v>
      </c>
      <c r="H29" s="132">
        <f t="shared" si="4"/>
        <v>0</v>
      </c>
      <c r="I29" s="134">
        <f t="shared" si="2"/>
        <v>59.910876382241298</v>
      </c>
      <c r="J29" s="134">
        <f t="shared" si="3"/>
        <v>130.68</v>
      </c>
      <c r="K29" s="132">
        <f t="shared" si="5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105.1</v>
      </c>
      <c r="E30" s="132">
        <f t="shared" si="4"/>
        <v>28.45</v>
      </c>
      <c r="F30" s="134">
        <f t="shared" si="1"/>
        <v>61.226641726724246</v>
      </c>
      <c r="G30" s="132">
        <f t="shared" si="4"/>
        <v>0</v>
      </c>
      <c r="H30" s="132">
        <f t="shared" si="4"/>
        <v>0</v>
      </c>
      <c r="I30" s="134">
        <f t="shared" si="2"/>
        <v>61.226641726724246</v>
      </c>
      <c r="J30" s="134">
        <f t="shared" si="3"/>
        <v>133.55000000000001</v>
      </c>
      <c r="K30" s="132">
        <f t="shared" si="5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107.41</v>
      </c>
      <c r="E31" s="132">
        <f t="shared" si="4"/>
        <v>29.08</v>
      </c>
      <c r="F31" s="134">
        <f t="shared" si="1"/>
        <v>62.57449890887753</v>
      </c>
      <c r="G31" s="132">
        <f t="shared" si="4"/>
        <v>0</v>
      </c>
      <c r="H31" s="132">
        <f t="shared" si="4"/>
        <v>0</v>
      </c>
      <c r="I31" s="134">
        <f t="shared" si="2"/>
        <v>62.57449890887753</v>
      </c>
      <c r="J31" s="134">
        <f t="shared" si="3"/>
        <v>136.49</v>
      </c>
      <c r="K31" s="132">
        <f t="shared" si="5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109.77</v>
      </c>
      <c r="E32" s="132">
        <f t="shared" si="4"/>
        <v>29.72</v>
      </c>
      <c r="F32" s="134">
        <f t="shared" si="1"/>
        <v>63.949863380462496</v>
      </c>
      <c r="G32" s="132">
        <f t="shared" si="4"/>
        <v>0</v>
      </c>
      <c r="H32" s="132">
        <f t="shared" si="4"/>
        <v>0</v>
      </c>
      <c r="I32" s="134">
        <f t="shared" si="2"/>
        <v>63.949863380462496</v>
      </c>
      <c r="J32" s="134">
        <f t="shared" si="3"/>
        <v>139.49</v>
      </c>
      <c r="K32" s="132">
        <f t="shared" si="5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112.18</v>
      </c>
      <c r="E33" s="132">
        <f t="shared" si="4"/>
        <v>30.37</v>
      </c>
      <c r="F33" s="134">
        <f t="shared" si="1"/>
        <v>65.352735141479172</v>
      </c>
      <c r="G33" s="132">
        <f t="shared" si="4"/>
        <v>0</v>
      </c>
      <c r="H33" s="132">
        <f t="shared" si="4"/>
        <v>0</v>
      </c>
      <c r="I33" s="134">
        <f t="shared" si="2"/>
        <v>65.352735141479172</v>
      </c>
      <c r="J33" s="134">
        <f t="shared" si="3"/>
        <v>142.55000000000001</v>
      </c>
      <c r="K33" s="132">
        <f t="shared" si="5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114.65</v>
      </c>
      <c r="E34" s="132">
        <f t="shared" si="4"/>
        <v>31.04</v>
      </c>
      <c r="F34" s="134">
        <f t="shared" si="1"/>
        <v>66.792283288404761</v>
      </c>
      <c r="G34" s="132">
        <f t="shared" si="4"/>
        <v>0</v>
      </c>
      <c r="H34" s="132">
        <f t="shared" si="4"/>
        <v>0</v>
      </c>
      <c r="I34" s="134">
        <f t="shared" si="2"/>
        <v>66.792283288404761</v>
      </c>
      <c r="J34" s="134">
        <f t="shared" si="3"/>
        <v>145.69</v>
      </c>
      <c r="K34" s="132">
        <f t="shared" si="5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117.17</v>
      </c>
      <c r="E35" s="132">
        <f t="shared" si="4"/>
        <v>31.72</v>
      </c>
      <c r="F35" s="134">
        <f t="shared" si="1"/>
        <v>68.25933872476206</v>
      </c>
      <c r="G35" s="132">
        <f t="shared" si="4"/>
        <v>0</v>
      </c>
      <c r="H35" s="132">
        <f t="shared" si="4"/>
        <v>0</v>
      </c>
      <c r="I35" s="134">
        <f t="shared" si="2"/>
        <v>68.25933872476206</v>
      </c>
      <c r="J35" s="134">
        <f t="shared" si="3"/>
        <v>148.88999999999999</v>
      </c>
      <c r="K35" s="132">
        <f t="shared" si="5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119.86</v>
      </c>
      <c r="E36" s="132">
        <f t="shared" si="4"/>
        <v>32.450000000000003</v>
      </c>
      <c r="F36" s="134">
        <f t="shared" si="1"/>
        <v>69.827254222368936</v>
      </c>
      <c r="G36" s="132">
        <f t="shared" si="4"/>
        <v>0</v>
      </c>
      <c r="H36" s="132">
        <f t="shared" si="4"/>
        <v>0</v>
      </c>
      <c r="I36" s="134">
        <f t="shared" si="2"/>
        <v>69.827254222368936</v>
      </c>
      <c r="J36" s="134">
        <f t="shared" si="3"/>
        <v>152.31</v>
      </c>
      <c r="K36" s="132">
        <f t="shared" si="5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Resource-2030 - 25%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1192.5044909019937</v>
      </c>
      <c r="D55" s="121" t="s">
        <v>75</v>
      </c>
      <c r="H55" s="121" t="s">
        <v>9</v>
      </c>
    </row>
    <row r="56" spans="2:24">
      <c r="B56" s="85" t="s">
        <v>112</v>
      </c>
      <c r="C56" s="154">
        <v>18.74175672264068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2.1999999999999999E-2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1.9E-2</v>
      </c>
      <c r="E68" s="85"/>
      <c r="F68" s="87">
        <f t="shared" si="7"/>
        <v>2028</v>
      </c>
      <c r="G68" s="41">
        <v>2.3E-2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2.3E-2</v>
      </c>
      <c r="H69" s="85"/>
      <c r="I69" s="87">
        <f t="shared" si="8"/>
        <v>2038</v>
      </c>
      <c r="J69" s="41">
        <v>2.1999999999999999E-2</v>
      </c>
    </row>
    <row r="70" spans="3:11">
      <c r="C70" s="87">
        <f t="shared" si="6"/>
        <v>2021</v>
      </c>
      <c r="D70" s="41">
        <v>2.1999999999999999E-2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2.1999999999999999E-2</v>
      </c>
    </row>
    <row r="71" spans="3:11">
      <c r="C71" s="87">
        <f t="shared" si="6"/>
        <v>2022</v>
      </c>
      <c r="D71" s="41">
        <v>2.3E-2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2.1999999999999999E-2</v>
      </c>
    </row>
    <row r="72" spans="3:11" s="123" customFormat="1">
      <c r="C72" s="87">
        <f t="shared" si="6"/>
        <v>2023</v>
      </c>
      <c r="D72" s="41">
        <v>2.1999999999999999E-2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2.1999999999999999E-2</v>
      </c>
    </row>
    <row r="73" spans="3:11" s="123" customFormat="1">
      <c r="C73" s="87">
        <f t="shared" si="6"/>
        <v>2024</v>
      </c>
      <c r="D73" s="41">
        <v>2.1999999999999999E-2</v>
      </c>
      <c r="E73" s="86"/>
      <c r="F73" s="87">
        <f t="shared" si="7"/>
        <v>2033</v>
      </c>
      <c r="G73" s="41">
        <v>2.1999999999999999E-2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2.1999999999999999E-2</v>
      </c>
      <c r="E74" s="86"/>
      <c r="F74" s="87">
        <f t="shared" si="7"/>
        <v>2034</v>
      </c>
      <c r="G74" s="41">
        <v>2.1999999999999999E-2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Resource-2032 - 25%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19.53</v>
      </c>
      <c r="F13" s="134">
        <f t="shared" si="1"/>
        <v>8.9536227100181556</v>
      </c>
      <c r="G13" s="132">
        <f t="shared" si="4"/>
        <v>0</v>
      </c>
      <c r="H13" s="132">
        <f t="shared" si="4"/>
        <v>0</v>
      </c>
      <c r="I13" s="134">
        <f t="shared" si="2"/>
        <v>8.9536227100181556</v>
      </c>
      <c r="J13" s="134">
        <f t="shared" si="3"/>
        <v>19.53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19.96</v>
      </c>
      <c r="F14" s="134">
        <f t="shared" si="1"/>
        <v>9.1507582842786679</v>
      </c>
      <c r="G14" s="132">
        <f t="shared" si="4"/>
        <v>0</v>
      </c>
      <c r="H14" s="132">
        <f t="shared" si="4"/>
        <v>0</v>
      </c>
      <c r="I14" s="134">
        <f t="shared" si="2"/>
        <v>9.1507582842786679</v>
      </c>
      <c r="J14" s="134">
        <f t="shared" si="3"/>
        <v>19.96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20.399999999999999</v>
      </c>
      <c r="F15" s="134">
        <f t="shared" si="1"/>
        <v>9.3524784067777968</v>
      </c>
      <c r="G15" s="132">
        <f t="shared" si="4"/>
        <v>0</v>
      </c>
      <c r="H15" s="132">
        <f t="shared" si="4"/>
        <v>0</v>
      </c>
      <c r="I15" s="134">
        <f t="shared" si="2"/>
        <v>9.3524784067777968</v>
      </c>
      <c r="J15" s="134">
        <f t="shared" si="3"/>
        <v>20.399999999999999</v>
      </c>
      <c r="K15" s="132">
        <f t="shared" si="5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20.87</v>
      </c>
      <c r="F16" s="134">
        <f t="shared" si="1"/>
        <v>9.5679521739927758</v>
      </c>
      <c r="G16" s="132">
        <f t="shared" si="4"/>
        <v>0</v>
      </c>
      <c r="H16" s="132">
        <f t="shared" si="4"/>
        <v>0</v>
      </c>
      <c r="I16" s="134">
        <f t="shared" si="2"/>
        <v>9.5679521739927758</v>
      </c>
      <c r="J16" s="134">
        <f t="shared" si="3"/>
        <v>20.87</v>
      </c>
      <c r="K16" s="132">
        <f t="shared" si="5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21.33</v>
      </c>
      <c r="F17" s="134">
        <f t="shared" si="1"/>
        <v>9.7788413929691362</v>
      </c>
      <c r="G17" s="132">
        <f t="shared" si="4"/>
        <v>0</v>
      </c>
      <c r="H17" s="132">
        <f t="shared" si="4"/>
        <v>0</v>
      </c>
      <c r="I17" s="134">
        <f t="shared" si="2"/>
        <v>9.7788413929691362</v>
      </c>
      <c r="J17" s="134">
        <f t="shared" si="3"/>
        <v>21.33</v>
      </c>
      <c r="K17" s="132">
        <f t="shared" si="5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21.8</v>
      </c>
      <c r="F18" s="134">
        <f t="shared" si="1"/>
        <v>9.9943151601841169</v>
      </c>
      <c r="G18" s="132">
        <f t="shared" si="4"/>
        <v>0</v>
      </c>
      <c r="H18" s="132">
        <f t="shared" si="4"/>
        <v>0</v>
      </c>
      <c r="I18" s="134">
        <f t="shared" si="2"/>
        <v>9.9943151601841169</v>
      </c>
      <c r="J18" s="134">
        <f t="shared" si="3"/>
        <v>21.8</v>
      </c>
      <c r="K18" s="132">
        <f t="shared" si="5"/>
        <v>0.71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22.28</v>
      </c>
      <c r="F19" s="134">
        <f t="shared" si="1"/>
        <v>10.214373475637712</v>
      </c>
      <c r="G19" s="132">
        <f t="shared" si="4"/>
        <v>0</v>
      </c>
      <c r="H19" s="132">
        <f t="shared" si="4"/>
        <v>0</v>
      </c>
      <c r="I19" s="134">
        <f t="shared" si="2"/>
        <v>10.214373475637712</v>
      </c>
      <c r="J19" s="134">
        <f t="shared" si="3"/>
        <v>22.28</v>
      </c>
      <c r="K19" s="132">
        <f t="shared" si="5"/>
        <v>0.73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22.77</v>
      </c>
      <c r="F20" s="134">
        <f t="shared" si="1"/>
        <v>10.439016339329923</v>
      </c>
      <c r="G20" s="132">
        <f t="shared" si="4"/>
        <v>0</v>
      </c>
      <c r="H20" s="132">
        <f t="shared" si="4"/>
        <v>0</v>
      </c>
      <c r="I20" s="134">
        <f t="shared" si="2"/>
        <v>10.439016339329923</v>
      </c>
      <c r="J20" s="134">
        <f t="shared" si="3"/>
        <v>22.77</v>
      </c>
      <c r="K20" s="132">
        <f t="shared" si="5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23.27</v>
      </c>
      <c r="F21" s="134">
        <f t="shared" si="1"/>
        <v>10.668243751260752</v>
      </c>
      <c r="G21" s="132">
        <f t="shared" si="4"/>
        <v>0</v>
      </c>
      <c r="H21" s="132">
        <f t="shared" si="4"/>
        <v>0</v>
      </c>
      <c r="I21" s="134">
        <f t="shared" si="2"/>
        <v>10.668243751260752</v>
      </c>
      <c r="J21" s="134">
        <f t="shared" si="3"/>
        <v>23.27</v>
      </c>
      <c r="K21" s="132">
        <f t="shared" si="5"/>
        <v>0.77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23.81</v>
      </c>
      <c r="F22" s="134">
        <f t="shared" si="1"/>
        <v>10.915809356146045</v>
      </c>
      <c r="G22" s="132">
        <f t="shared" si="4"/>
        <v>0</v>
      </c>
      <c r="H22" s="132">
        <f t="shared" si="4"/>
        <v>0</v>
      </c>
      <c r="I22" s="134">
        <f t="shared" si="2"/>
        <v>10.915809356146045</v>
      </c>
      <c r="J22" s="134">
        <f t="shared" si="3"/>
        <v>23.81</v>
      </c>
      <c r="K22" s="132">
        <f t="shared" si="5"/>
        <v>0.79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24.36</v>
      </c>
      <c r="F23" s="134">
        <f t="shared" si="1"/>
        <v>11.167959509269958</v>
      </c>
      <c r="G23" s="132">
        <f t="shared" si="4"/>
        <v>0</v>
      </c>
      <c r="H23" s="132">
        <f t="shared" si="4"/>
        <v>0</v>
      </c>
      <c r="I23" s="134">
        <f t="shared" si="2"/>
        <v>11.167959509269958</v>
      </c>
      <c r="J23" s="134">
        <f t="shared" si="3"/>
        <v>24.36</v>
      </c>
      <c r="K23" s="132">
        <f t="shared" si="5"/>
        <v>0.81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24.92</v>
      </c>
      <c r="F24" s="134">
        <f t="shared" si="1"/>
        <v>11.424694210632486</v>
      </c>
      <c r="G24" s="132">
        <f t="shared" si="4"/>
        <v>0</v>
      </c>
      <c r="H24" s="132">
        <f t="shared" si="4"/>
        <v>0</v>
      </c>
      <c r="I24" s="134">
        <f t="shared" si="2"/>
        <v>11.424694210632486</v>
      </c>
      <c r="J24" s="134">
        <f t="shared" si="3"/>
        <v>24.92</v>
      </c>
      <c r="K24" s="132">
        <f t="shared" si="5"/>
        <v>0.83</v>
      </c>
      <c r="L24" s="123"/>
      <c r="P24" s="169"/>
    </row>
    <row r="25" spans="2:17">
      <c r="B25" s="140">
        <f t="shared" si="0"/>
        <v>2031</v>
      </c>
      <c r="C25" s="141"/>
      <c r="D25" s="132"/>
      <c r="E25" s="132">
        <f t="shared" si="4"/>
        <v>25.49</v>
      </c>
      <c r="F25" s="134">
        <f t="shared" si="1"/>
        <v>11.686013460233628</v>
      </c>
      <c r="G25" s="132">
        <f t="shared" si="4"/>
        <v>0</v>
      </c>
      <c r="H25" s="132">
        <f t="shared" si="4"/>
        <v>0</v>
      </c>
      <c r="I25" s="134">
        <f t="shared" si="2"/>
        <v>11.686013460233628</v>
      </c>
      <c r="J25" s="134">
        <f t="shared" si="3"/>
        <v>25.49</v>
      </c>
      <c r="K25" s="132">
        <f t="shared" si="5"/>
        <v>0.85</v>
      </c>
      <c r="L25" s="123"/>
      <c r="P25" s="169"/>
    </row>
    <row r="26" spans="2:17">
      <c r="B26" s="140">
        <f t="shared" si="0"/>
        <v>2032</v>
      </c>
      <c r="C26" s="131">
        <f>$C$55</f>
        <v>1178.9486841766204</v>
      </c>
      <c r="D26" s="132">
        <f>C26*$C$62</f>
        <v>91.010832830745514</v>
      </c>
      <c r="E26" s="132">
        <f t="shared" si="4"/>
        <v>26.08</v>
      </c>
      <c r="F26" s="134">
        <f t="shared" si="1"/>
        <v>53.680857141234121</v>
      </c>
      <c r="G26" s="132">
        <f t="shared" si="4"/>
        <v>0</v>
      </c>
      <c r="H26" s="132">
        <f t="shared" si="4"/>
        <v>0</v>
      </c>
      <c r="I26" s="134">
        <f t="shared" si="2"/>
        <v>53.680857141234121</v>
      </c>
      <c r="J26" s="134">
        <f t="shared" si="3"/>
        <v>117.09</v>
      </c>
      <c r="K26" s="132">
        <f t="shared" si="5"/>
        <v>0.87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93.01</v>
      </c>
      <c r="E27" s="132">
        <f t="shared" si="4"/>
        <v>26.65</v>
      </c>
      <c r="F27" s="134">
        <f t="shared" si="1"/>
        <v>54.858704223285841</v>
      </c>
      <c r="G27" s="132">
        <f t="shared" si="4"/>
        <v>0</v>
      </c>
      <c r="H27" s="132">
        <f t="shared" si="4"/>
        <v>0</v>
      </c>
      <c r="I27" s="134">
        <f t="shared" si="2"/>
        <v>54.858704223285841</v>
      </c>
      <c r="J27" s="134">
        <f t="shared" si="3"/>
        <v>119.66</v>
      </c>
      <c r="K27" s="132">
        <f t="shared" si="5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95.06</v>
      </c>
      <c r="E28" s="132">
        <f t="shared" si="4"/>
        <v>27.24</v>
      </c>
      <c r="F28" s="134">
        <f t="shared" si="1"/>
        <v>56.069024958280615</v>
      </c>
      <c r="G28" s="132">
        <f t="shared" si="4"/>
        <v>0</v>
      </c>
      <c r="H28" s="132">
        <f t="shared" si="4"/>
        <v>0</v>
      </c>
      <c r="I28" s="134">
        <f t="shared" si="2"/>
        <v>56.069024958280615</v>
      </c>
      <c r="J28" s="134">
        <f t="shared" si="3"/>
        <v>122.3</v>
      </c>
      <c r="K28" s="132">
        <f t="shared" si="5"/>
        <v>0.91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97.15</v>
      </c>
      <c r="E29" s="132">
        <f t="shared" si="4"/>
        <v>27.84</v>
      </c>
      <c r="F29" s="134">
        <f t="shared" si="1"/>
        <v>57.302268434468473</v>
      </c>
      <c r="G29" s="132">
        <f t="shared" si="4"/>
        <v>0</v>
      </c>
      <c r="H29" s="132">
        <f t="shared" si="4"/>
        <v>0</v>
      </c>
      <c r="I29" s="134">
        <f t="shared" si="2"/>
        <v>57.302268434468473</v>
      </c>
      <c r="J29" s="134">
        <f t="shared" si="3"/>
        <v>124.99</v>
      </c>
      <c r="K29" s="132">
        <f t="shared" si="5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99.29</v>
      </c>
      <c r="E30" s="132">
        <f t="shared" si="4"/>
        <v>28.45</v>
      </c>
      <c r="F30" s="134">
        <f t="shared" si="1"/>
        <v>58.563019200088029</v>
      </c>
      <c r="G30" s="132">
        <f t="shared" si="4"/>
        <v>0</v>
      </c>
      <c r="H30" s="132">
        <f t="shared" si="4"/>
        <v>0</v>
      </c>
      <c r="I30" s="134">
        <f t="shared" si="2"/>
        <v>58.563019200088029</v>
      </c>
      <c r="J30" s="134">
        <f t="shared" si="3"/>
        <v>127.74</v>
      </c>
      <c r="K30" s="132">
        <f t="shared" si="5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101.47</v>
      </c>
      <c r="E31" s="132">
        <f t="shared" si="4"/>
        <v>29.08</v>
      </c>
      <c r="F31" s="134">
        <f t="shared" si="1"/>
        <v>59.851277255139287</v>
      </c>
      <c r="G31" s="132">
        <f t="shared" si="4"/>
        <v>0</v>
      </c>
      <c r="H31" s="132">
        <f t="shared" si="4"/>
        <v>0</v>
      </c>
      <c r="I31" s="134">
        <f t="shared" si="2"/>
        <v>59.851277255139287</v>
      </c>
      <c r="J31" s="134">
        <f t="shared" si="3"/>
        <v>130.55000000000001</v>
      </c>
      <c r="K31" s="132">
        <f t="shared" si="5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103.7</v>
      </c>
      <c r="E32" s="132">
        <f t="shared" si="4"/>
        <v>29.72</v>
      </c>
      <c r="F32" s="134">
        <f t="shared" si="1"/>
        <v>61.167042599622242</v>
      </c>
      <c r="G32" s="132">
        <f t="shared" si="4"/>
        <v>0</v>
      </c>
      <c r="H32" s="132">
        <f t="shared" si="4"/>
        <v>0</v>
      </c>
      <c r="I32" s="134">
        <f t="shared" si="2"/>
        <v>61.167042599622242</v>
      </c>
      <c r="J32" s="134">
        <f t="shared" si="3"/>
        <v>133.41999999999999</v>
      </c>
      <c r="K32" s="132">
        <f t="shared" si="5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105.98</v>
      </c>
      <c r="E33" s="132">
        <f t="shared" si="4"/>
        <v>30.37</v>
      </c>
      <c r="F33" s="134">
        <f t="shared" si="1"/>
        <v>62.510315233536886</v>
      </c>
      <c r="G33" s="132">
        <f t="shared" si="4"/>
        <v>0</v>
      </c>
      <c r="H33" s="132">
        <f t="shared" si="4"/>
        <v>0</v>
      </c>
      <c r="I33" s="134">
        <f t="shared" si="2"/>
        <v>62.510315233536886</v>
      </c>
      <c r="J33" s="134">
        <f t="shared" si="3"/>
        <v>136.35</v>
      </c>
      <c r="K33" s="132">
        <f t="shared" si="5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108.31</v>
      </c>
      <c r="E34" s="132">
        <f t="shared" si="4"/>
        <v>31.04</v>
      </c>
      <c r="F34" s="134">
        <f t="shared" si="1"/>
        <v>63.885679705121859</v>
      </c>
      <c r="G34" s="132">
        <f t="shared" si="4"/>
        <v>0</v>
      </c>
      <c r="H34" s="132">
        <f t="shared" si="4"/>
        <v>0</v>
      </c>
      <c r="I34" s="134">
        <f t="shared" si="2"/>
        <v>63.885679705121859</v>
      </c>
      <c r="J34" s="134">
        <f t="shared" si="3"/>
        <v>139.35</v>
      </c>
      <c r="K34" s="132">
        <f t="shared" si="5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110.69</v>
      </c>
      <c r="E35" s="132">
        <f t="shared" si="4"/>
        <v>31.72</v>
      </c>
      <c r="F35" s="134">
        <f t="shared" si="1"/>
        <v>65.288551466138529</v>
      </c>
      <c r="G35" s="132">
        <f t="shared" si="4"/>
        <v>0</v>
      </c>
      <c r="H35" s="132">
        <f t="shared" si="4"/>
        <v>0</v>
      </c>
      <c r="I35" s="134">
        <f t="shared" si="2"/>
        <v>65.288551466138529</v>
      </c>
      <c r="J35" s="134">
        <f t="shared" si="3"/>
        <v>142.41</v>
      </c>
      <c r="K35" s="132">
        <f t="shared" si="5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113.24</v>
      </c>
      <c r="E36" s="132">
        <f t="shared" si="4"/>
        <v>32.450000000000003</v>
      </c>
      <c r="F36" s="134">
        <f t="shared" si="1"/>
        <v>66.792283288404761</v>
      </c>
      <c r="G36" s="132">
        <f t="shared" si="4"/>
        <v>0</v>
      </c>
      <c r="H36" s="132">
        <f t="shared" si="4"/>
        <v>0</v>
      </c>
      <c r="I36" s="134">
        <f t="shared" si="2"/>
        <v>66.792283288404761</v>
      </c>
      <c r="J36" s="134">
        <f t="shared" si="3"/>
        <v>145.69</v>
      </c>
      <c r="K36" s="132">
        <f t="shared" si="5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YK Solar 2030'!D44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Resource-2032 - 25%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131</v>
      </c>
      <c r="C55" s="185">
        <v>1178.9486841766204</v>
      </c>
      <c r="D55" s="121" t="s">
        <v>75</v>
      </c>
      <c r="H55" s="121" t="s">
        <v>9</v>
      </c>
    </row>
    <row r="56" spans="2:24">
      <c r="B56" s="85" t="s">
        <v>112</v>
      </c>
      <c r="C56" s="154">
        <v>18.74175672264068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2.1999999999999999E-2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1.9E-2</v>
      </c>
      <c r="E68" s="85"/>
      <c r="F68" s="87">
        <f t="shared" si="7"/>
        <v>2028</v>
      </c>
      <c r="G68" s="41">
        <v>2.3E-2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2.3E-2</v>
      </c>
      <c r="H69" s="85"/>
      <c r="I69" s="87">
        <f t="shared" si="8"/>
        <v>2038</v>
      </c>
      <c r="J69" s="41">
        <v>2.1999999999999999E-2</v>
      </c>
    </row>
    <row r="70" spans="3:11">
      <c r="C70" s="87">
        <f t="shared" si="6"/>
        <v>2021</v>
      </c>
      <c r="D70" s="41">
        <v>2.1999999999999999E-2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2.1999999999999999E-2</v>
      </c>
    </row>
    <row r="71" spans="3:11">
      <c r="C71" s="87">
        <f t="shared" si="6"/>
        <v>2022</v>
      </c>
      <c r="D71" s="41">
        <v>2.3E-2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2.1999999999999999E-2</v>
      </c>
    </row>
    <row r="72" spans="3:11" s="123" customFormat="1">
      <c r="C72" s="87">
        <f t="shared" si="6"/>
        <v>2023</v>
      </c>
      <c r="D72" s="41">
        <v>2.1999999999999999E-2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2.1999999999999999E-2</v>
      </c>
    </row>
    <row r="73" spans="3:11" s="123" customFormat="1">
      <c r="C73" s="87">
        <f t="shared" si="6"/>
        <v>2024</v>
      </c>
      <c r="D73" s="41">
        <v>2.1999999999999999E-2</v>
      </c>
      <c r="E73" s="86"/>
      <c r="F73" s="87">
        <f t="shared" si="7"/>
        <v>2033</v>
      </c>
      <c r="G73" s="41">
        <v>2.1999999999999999E-2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2.1999999999999999E-2</v>
      </c>
      <c r="E74" s="86"/>
      <c r="F74" s="87">
        <f t="shared" si="7"/>
        <v>2034</v>
      </c>
      <c r="G74" s="41">
        <v>2.1999999999999999E-2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Resource-2033 - 25%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19.53</v>
      </c>
      <c r="F13" s="134">
        <f t="shared" si="1"/>
        <v>8.9536227100181556</v>
      </c>
      <c r="G13" s="132">
        <f t="shared" si="4"/>
        <v>0</v>
      </c>
      <c r="H13" s="132">
        <f t="shared" si="4"/>
        <v>0</v>
      </c>
      <c r="I13" s="134">
        <f t="shared" si="2"/>
        <v>8.9536227100181556</v>
      </c>
      <c r="J13" s="134">
        <f t="shared" si="3"/>
        <v>19.53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19.96</v>
      </c>
      <c r="F14" s="134">
        <f t="shared" si="1"/>
        <v>9.1507582842786679</v>
      </c>
      <c r="G14" s="132">
        <f t="shared" si="4"/>
        <v>0</v>
      </c>
      <c r="H14" s="132">
        <f t="shared" si="4"/>
        <v>0</v>
      </c>
      <c r="I14" s="134">
        <f t="shared" si="2"/>
        <v>9.1507582842786679</v>
      </c>
      <c r="J14" s="134">
        <f t="shared" si="3"/>
        <v>19.96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20.399999999999999</v>
      </c>
      <c r="F15" s="134">
        <f t="shared" si="1"/>
        <v>9.3524784067777968</v>
      </c>
      <c r="G15" s="132">
        <f t="shared" si="4"/>
        <v>0</v>
      </c>
      <c r="H15" s="132">
        <f t="shared" si="4"/>
        <v>0</v>
      </c>
      <c r="I15" s="134">
        <f t="shared" si="2"/>
        <v>9.3524784067777968</v>
      </c>
      <c r="J15" s="134">
        <f t="shared" si="3"/>
        <v>20.399999999999999</v>
      </c>
      <c r="K15" s="132">
        <f t="shared" si="5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20.87</v>
      </c>
      <c r="F16" s="134">
        <f t="shared" si="1"/>
        <v>9.5679521739927758</v>
      </c>
      <c r="G16" s="132">
        <f t="shared" si="4"/>
        <v>0</v>
      </c>
      <c r="H16" s="132">
        <f t="shared" si="4"/>
        <v>0</v>
      </c>
      <c r="I16" s="134">
        <f t="shared" si="2"/>
        <v>9.5679521739927758</v>
      </c>
      <c r="J16" s="134">
        <f t="shared" si="3"/>
        <v>20.87</v>
      </c>
      <c r="K16" s="132">
        <f t="shared" si="5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21.33</v>
      </c>
      <c r="F17" s="134">
        <f t="shared" si="1"/>
        <v>9.7788413929691362</v>
      </c>
      <c r="G17" s="132">
        <f t="shared" si="4"/>
        <v>0</v>
      </c>
      <c r="H17" s="132">
        <f t="shared" si="4"/>
        <v>0</v>
      </c>
      <c r="I17" s="134">
        <f t="shared" si="2"/>
        <v>9.7788413929691362</v>
      </c>
      <c r="J17" s="134">
        <f t="shared" si="3"/>
        <v>21.33</v>
      </c>
      <c r="K17" s="132">
        <f t="shared" si="5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21.8</v>
      </c>
      <c r="F18" s="134">
        <f t="shared" si="1"/>
        <v>9.9943151601841169</v>
      </c>
      <c r="G18" s="132">
        <f t="shared" si="4"/>
        <v>0</v>
      </c>
      <c r="H18" s="132">
        <f t="shared" si="4"/>
        <v>0</v>
      </c>
      <c r="I18" s="134">
        <f t="shared" si="2"/>
        <v>9.9943151601841169</v>
      </c>
      <c r="J18" s="134">
        <f t="shared" si="3"/>
        <v>21.8</v>
      </c>
      <c r="K18" s="132">
        <f t="shared" si="5"/>
        <v>0.71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22.28</v>
      </c>
      <c r="F19" s="134">
        <f t="shared" si="1"/>
        <v>10.214373475637712</v>
      </c>
      <c r="G19" s="132">
        <f t="shared" si="4"/>
        <v>0</v>
      </c>
      <c r="H19" s="132">
        <f t="shared" si="4"/>
        <v>0</v>
      </c>
      <c r="I19" s="134">
        <f t="shared" si="2"/>
        <v>10.214373475637712</v>
      </c>
      <c r="J19" s="134">
        <f t="shared" si="3"/>
        <v>22.28</v>
      </c>
      <c r="K19" s="132">
        <f t="shared" si="5"/>
        <v>0.73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22.77</v>
      </c>
      <c r="F20" s="134">
        <f t="shared" si="1"/>
        <v>10.439016339329923</v>
      </c>
      <c r="G20" s="132">
        <f t="shared" si="4"/>
        <v>0</v>
      </c>
      <c r="H20" s="132">
        <f t="shared" si="4"/>
        <v>0</v>
      </c>
      <c r="I20" s="134">
        <f t="shared" si="2"/>
        <v>10.439016339329923</v>
      </c>
      <c r="J20" s="134">
        <f t="shared" si="3"/>
        <v>22.77</v>
      </c>
      <c r="K20" s="132">
        <f t="shared" si="5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23.27</v>
      </c>
      <c r="F21" s="134">
        <f t="shared" si="1"/>
        <v>10.668243751260752</v>
      </c>
      <c r="G21" s="132">
        <f t="shared" si="4"/>
        <v>0</v>
      </c>
      <c r="H21" s="132">
        <f t="shared" si="4"/>
        <v>0</v>
      </c>
      <c r="I21" s="134">
        <f t="shared" si="2"/>
        <v>10.668243751260752</v>
      </c>
      <c r="J21" s="134">
        <f t="shared" si="3"/>
        <v>23.27</v>
      </c>
      <c r="K21" s="132">
        <f t="shared" si="5"/>
        <v>0.77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23.81</v>
      </c>
      <c r="F22" s="134">
        <f t="shared" si="1"/>
        <v>10.915809356146045</v>
      </c>
      <c r="G22" s="132">
        <f t="shared" si="4"/>
        <v>0</v>
      </c>
      <c r="H22" s="132">
        <f t="shared" si="4"/>
        <v>0</v>
      </c>
      <c r="I22" s="134">
        <f t="shared" si="2"/>
        <v>10.915809356146045</v>
      </c>
      <c r="J22" s="134">
        <f t="shared" si="3"/>
        <v>23.81</v>
      </c>
      <c r="K22" s="132">
        <f t="shared" si="5"/>
        <v>0.79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24.36</v>
      </c>
      <c r="F23" s="134">
        <f t="shared" si="1"/>
        <v>11.167959509269958</v>
      </c>
      <c r="G23" s="132">
        <f t="shared" si="4"/>
        <v>0</v>
      </c>
      <c r="H23" s="132">
        <f t="shared" si="4"/>
        <v>0</v>
      </c>
      <c r="I23" s="134">
        <f t="shared" si="2"/>
        <v>11.167959509269958</v>
      </c>
      <c r="J23" s="134">
        <f t="shared" si="3"/>
        <v>24.36</v>
      </c>
      <c r="K23" s="132">
        <f t="shared" si="5"/>
        <v>0.81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24.92</v>
      </c>
      <c r="F24" s="134">
        <f t="shared" si="1"/>
        <v>11.424694210632486</v>
      </c>
      <c r="G24" s="132">
        <f t="shared" si="4"/>
        <v>0</v>
      </c>
      <c r="H24" s="132">
        <f t="shared" si="4"/>
        <v>0</v>
      </c>
      <c r="I24" s="134">
        <f t="shared" si="2"/>
        <v>11.424694210632486</v>
      </c>
      <c r="J24" s="134">
        <f t="shared" si="3"/>
        <v>24.92</v>
      </c>
      <c r="K24" s="132">
        <f t="shared" si="5"/>
        <v>0.83</v>
      </c>
      <c r="L24" s="123"/>
      <c r="P24" s="169"/>
    </row>
    <row r="25" spans="2:17">
      <c r="B25" s="140">
        <f t="shared" si="0"/>
        <v>2031</v>
      </c>
      <c r="C25" s="141"/>
      <c r="D25" s="132"/>
      <c r="E25" s="132">
        <f t="shared" si="4"/>
        <v>25.49</v>
      </c>
      <c r="F25" s="134">
        <f t="shared" si="1"/>
        <v>11.686013460233628</v>
      </c>
      <c r="G25" s="132">
        <f t="shared" si="4"/>
        <v>0</v>
      </c>
      <c r="H25" s="132">
        <f t="shared" si="4"/>
        <v>0</v>
      </c>
      <c r="I25" s="134">
        <f t="shared" si="2"/>
        <v>11.686013460233628</v>
      </c>
      <c r="J25" s="134">
        <f t="shared" si="3"/>
        <v>25.49</v>
      </c>
      <c r="K25" s="132">
        <f t="shared" si="5"/>
        <v>0.85</v>
      </c>
      <c r="L25" s="123"/>
      <c r="P25" s="169"/>
    </row>
    <row r="26" spans="2:17">
      <c r="B26" s="140">
        <f t="shared" si="0"/>
        <v>2032</v>
      </c>
      <c r="C26" s="131"/>
      <c r="D26" s="132"/>
      <c r="E26" s="132">
        <f t="shared" si="4"/>
        <v>26.08</v>
      </c>
      <c r="F26" s="134">
        <f t="shared" si="1"/>
        <v>11.956501806312007</v>
      </c>
      <c r="G26" s="132">
        <f t="shared" si="4"/>
        <v>0</v>
      </c>
      <c r="H26" s="132">
        <f t="shared" si="4"/>
        <v>0</v>
      </c>
      <c r="I26" s="134">
        <f t="shared" si="2"/>
        <v>11.956501806312007</v>
      </c>
      <c r="J26" s="134">
        <f t="shared" si="3"/>
        <v>26.08</v>
      </c>
      <c r="K26" s="132">
        <f t="shared" si="5"/>
        <v>0.87</v>
      </c>
      <c r="L26" s="123"/>
      <c r="P26" s="169"/>
    </row>
    <row r="27" spans="2:17">
      <c r="B27" s="140">
        <f t="shared" si="0"/>
        <v>2033</v>
      </c>
      <c r="C27" s="131">
        <f>$C$55</f>
        <v>1172.2286766768136</v>
      </c>
      <c r="D27" s="132">
        <f>C27*$C$62</f>
        <v>90.49207108361027</v>
      </c>
      <c r="E27" s="132">
        <f t="shared" si="4"/>
        <v>26.65</v>
      </c>
      <c r="F27" s="134">
        <f t="shared" si="1"/>
        <v>53.704347565426211</v>
      </c>
      <c r="G27" s="132">
        <f t="shared" si="4"/>
        <v>0</v>
      </c>
      <c r="H27" s="132">
        <f t="shared" si="4"/>
        <v>0</v>
      </c>
      <c r="I27" s="134">
        <f t="shared" si="2"/>
        <v>53.704347565426211</v>
      </c>
      <c r="J27" s="134">
        <f t="shared" si="3"/>
        <v>117.14</v>
      </c>
      <c r="K27" s="132">
        <f t="shared" si="5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92.48</v>
      </c>
      <c r="E28" s="132">
        <f t="shared" si="4"/>
        <v>27.24</v>
      </c>
      <c r="F28" s="134">
        <f t="shared" si="1"/>
        <v>54.886211512717537</v>
      </c>
      <c r="G28" s="132">
        <f t="shared" si="4"/>
        <v>0</v>
      </c>
      <c r="H28" s="132">
        <f t="shared" si="4"/>
        <v>0</v>
      </c>
      <c r="I28" s="134">
        <f t="shared" si="2"/>
        <v>54.886211512717537</v>
      </c>
      <c r="J28" s="134">
        <f t="shared" si="3"/>
        <v>119.72</v>
      </c>
      <c r="K28" s="132">
        <f t="shared" si="5"/>
        <v>0.91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94.51</v>
      </c>
      <c r="E29" s="132">
        <f t="shared" si="4"/>
        <v>27.84</v>
      </c>
      <c r="F29" s="134">
        <f t="shared" si="1"/>
        <v>56.0919476994737</v>
      </c>
      <c r="G29" s="132">
        <f t="shared" si="4"/>
        <v>0</v>
      </c>
      <c r="H29" s="132">
        <f t="shared" si="4"/>
        <v>0</v>
      </c>
      <c r="I29" s="134">
        <f t="shared" si="2"/>
        <v>56.0919476994737</v>
      </c>
      <c r="J29" s="134">
        <f t="shared" si="3"/>
        <v>122.35</v>
      </c>
      <c r="K29" s="132">
        <f t="shared" si="5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96.59</v>
      </c>
      <c r="E30" s="132">
        <f t="shared" si="4"/>
        <v>28.45</v>
      </c>
      <c r="F30" s="134">
        <f t="shared" si="1"/>
        <v>57.325191175661558</v>
      </c>
      <c r="G30" s="132">
        <f t="shared" si="4"/>
        <v>0</v>
      </c>
      <c r="H30" s="132">
        <f t="shared" si="4"/>
        <v>0</v>
      </c>
      <c r="I30" s="134">
        <f t="shared" si="2"/>
        <v>57.325191175661558</v>
      </c>
      <c r="J30" s="134">
        <f t="shared" si="3"/>
        <v>125.04</v>
      </c>
      <c r="K30" s="132">
        <f t="shared" si="5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98.71</v>
      </c>
      <c r="E31" s="132">
        <f t="shared" si="4"/>
        <v>29.08</v>
      </c>
      <c r="F31" s="134">
        <f t="shared" si="1"/>
        <v>58.585941941281106</v>
      </c>
      <c r="G31" s="132">
        <f t="shared" si="4"/>
        <v>0</v>
      </c>
      <c r="H31" s="132">
        <f t="shared" si="4"/>
        <v>0</v>
      </c>
      <c r="I31" s="134">
        <f t="shared" si="2"/>
        <v>58.585941941281106</v>
      </c>
      <c r="J31" s="134">
        <f t="shared" si="3"/>
        <v>127.79</v>
      </c>
      <c r="K31" s="132">
        <f t="shared" si="5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100.88</v>
      </c>
      <c r="E32" s="132">
        <f t="shared" si="4"/>
        <v>29.72</v>
      </c>
      <c r="F32" s="134">
        <f t="shared" si="1"/>
        <v>59.874199996332365</v>
      </c>
      <c r="G32" s="132">
        <f t="shared" si="4"/>
        <v>0</v>
      </c>
      <c r="H32" s="132">
        <f t="shared" si="4"/>
        <v>0</v>
      </c>
      <c r="I32" s="134">
        <f t="shared" si="2"/>
        <v>59.874199996332365</v>
      </c>
      <c r="J32" s="134">
        <f t="shared" si="3"/>
        <v>130.6</v>
      </c>
      <c r="K32" s="132">
        <f t="shared" si="5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103.1</v>
      </c>
      <c r="E33" s="132">
        <f t="shared" si="4"/>
        <v>30.37</v>
      </c>
      <c r="F33" s="134">
        <f t="shared" si="1"/>
        <v>61.18996534081532</v>
      </c>
      <c r="G33" s="132">
        <f t="shared" si="4"/>
        <v>0</v>
      </c>
      <c r="H33" s="132">
        <f t="shared" si="4"/>
        <v>0</v>
      </c>
      <c r="I33" s="134">
        <f t="shared" si="2"/>
        <v>61.18996534081532</v>
      </c>
      <c r="J33" s="134">
        <f t="shared" si="3"/>
        <v>133.47</v>
      </c>
      <c r="K33" s="132">
        <f t="shared" si="5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105.37</v>
      </c>
      <c r="E34" s="132">
        <f t="shared" si="4"/>
        <v>31.04</v>
      </c>
      <c r="F34" s="134">
        <f t="shared" si="1"/>
        <v>62.53782252296859</v>
      </c>
      <c r="G34" s="132">
        <f t="shared" si="4"/>
        <v>0</v>
      </c>
      <c r="H34" s="132">
        <f t="shared" si="4"/>
        <v>0</v>
      </c>
      <c r="I34" s="134">
        <f t="shared" si="2"/>
        <v>62.53782252296859</v>
      </c>
      <c r="J34" s="134">
        <f t="shared" si="3"/>
        <v>136.41</v>
      </c>
      <c r="K34" s="132">
        <f t="shared" si="5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107.69</v>
      </c>
      <c r="E35" s="132">
        <f t="shared" si="4"/>
        <v>31.72</v>
      </c>
      <c r="F35" s="134">
        <f t="shared" si="1"/>
        <v>63.913186994553563</v>
      </c>
      <c r="G35" s="132">
        <f t="shared" si="4"/>
        <v>0</v>
      </c>
      <c r="H35" s="132">
        <f t="shared" si="4"/>
        <v>0</v>
      </c>
      <c r="I35" s="134">
        <f t="shared" si="2"/>
        <v>63.913186994553563</v>
      </c>
      <c r="J35" s="134">
        <f t="shared" si="3"/>
        <v>139.41</v>
      </c>
      <c r="K35" s="132">
        <f t="shared" si="5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110.17</v>
      </c>
      <c r="E36" s="132">
        <f t="shared" si="4"/>
        <v>32.450000000000003</v>
      </c>
      <c r="F36" s="134">
        <f t="shared" si="1"/>
        <v>65.38482697914948</v>
      </c>
      <c r="G36" s="132">
        <f t="shared" si="4"/>
        <v>0</v>
      </c>
      <c r="H36" s="132">
        <f t="shared" si="4"/>
        <v>0</v>
      </c>
      <c r="I36" s="134">
        <f t="shared" si="2"/>
        <v>65.38482697914948</v>
      </c>
      <c r="J36" s="134">
        <f t="shared" si="3"/>
        <v>142.62</v>
      </c>
      <c r="K36" s="132">
        <f t="shared" si="5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YK Solar 2032'!D44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Resource-2033 - 25%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1172.2286766768136</v>
      </c>
      <c r="D55" s="121" t="s">
        <v>75</v>
      </c>
      <c r="H55" s="121" t="s">
        <v>9</v>
      </c>
    </row>
    <row r="56" spans="2:24">
      <c r="B56" s="85" t="s">
        <v>112</v>
      </c>
      <c r="C56" s="154">
        <v>18.74175672264068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2.1999999999999999E-2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1.9E-2</v>
      </c>
      <c r="E68" s="85"/>
      <c r="F68" s="87">
        <f t="shared" si="7"/>
        <v>2028</v>
      </c>
      <c r="G68" s="41">
        <v>2.3E-2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2.3E-2</v>
      </c>
      <c r="H69" s="85"/>
      <c r="I69" s="87">
        <f t="shared" si="8"/>
        <v>2038</v>
      </c>
      <c r="J69" s="41">
        <v>2.1999999999999999E-2</v>
      </c>
    </row>
    <row r="70" spans="3:11">
      <c r="C70" s="87">
        <f t="shared" si="6"/>
        <v>2021</v>
      </c>
      <c r="D70" s="41">
        <v>2.1999999999999999E-2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2.1999999999999999E-2</v>
      </c>
    </row>
    <row r="71" spans="3:11">
      <c r="C71" s="87">
        <f t="shared" si="6"/>
        <v>2022</v>
      </c>
      <c r="D71" s="41">
        <v>2.3E-2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2.1999999999999999E-2</v>
      </c>
    </row>
    <row r="72" spans="3:11" s="123" customFormat="1">
      <c r="C72" s="87">
        <f t="shared" si="6"/>
        <v>2023</v>
      </c>
      <c r="D72" s="41">
        <v>2.1999999999999999E-2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2.1999999999999999E-2</v>
      </c>
    </row>
    <row r="73" spans="3:11" s="123" customFormat="1">
      <c r="C73" s="87">
        <f t="shared" si="6"/>
        <v>2024</v>
      </c>
      <c r="D73" s="41">
        <v>2.1999999999999999E-2</v>
      </c>
      <c r="E73" s="86"/>
      <c r="F73" s="87">
        <f t="shared" si="7"/>
        <v>2033</v>
      </c>
      <c r="G73" s="41">
        <v>2.1999999999999999E-2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2.1999999999999999E-2</v>
      </c>
      <c r="E74" s="86"/>
      <c r="F74" s="87">
        <f t="shared" si="7"/>
        <v>2034</v>
      </c>
      <c r="G74" s="41">
        <v>2.1999999999999999E-2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X102"/>
  <sheetViews>
    <sheetView topLeftCell="A2"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Resource-2033 - 31%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19.691768539314772</v>
      </c>
      <c r="F11" s="133">
        <f t="shared" ref="F11:F33" si="1">(D11+E11)/(8.76*$C$63)</f>
        <v>7.2280346721118987</v>
      </c>
      <c r="G11" s="133">
        <f>$C$58</f>
        <v>0</v>
      </c>
      <c r="H11" s="142">
        <f>$C$59</f>
        <v>0</v>
      </c>
      <c r="I11" s="134">
        <f t="shared" ref="I11:I36" si="2">F11+H11+G11</f>
        <v>7.2280346721118987</v>
      </c>
      <c r="J11" s="134">
        <f t="shared" ref="J11:J36" si="3">ROUND(I11*$C$63*8.76,2)</f>
        <v>19.690000000000001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20.14</v>
      </c>
      <c r="F12" s="134">
        <f t="shared" si="1"/>
        <v>7.3925619228002182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7.3925619228002182</v>
      </c>
      <c r="J12" s="134">
        <f t="shared" si="3"/>
        <v>20.14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20.52</v>
      </c>
      <c r="F13" s="134">
        <f t="shared" si="1"/>
        <v>7.5320442232304101</v>
      </c>
      <c r="G13" s="132">
        <f t="shared" si="5"/>
        <v>0</v>
      </c>
      <c r="H13" s="132">
        <f t="shared" si="5"/>
        <v>0</v>
      </c>
      <c r="I13" s="134">
        <f t="shared" si="2"/>
        <v>7.5320442232304101</v>
      </c>
      <c r="J13" s="134">
        <f t="shared" si="3"/>
        <v>20.52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20.97</v>
      </c>
      <c r="F14" s="134">
        <f t="shared" si="1"/>
        <v>7.6972206316345853</v>
      </c>
      <c r="G14" s="132">
        <f t="shared" si="5"/>
        <v>0</v>
      </c>
      <c r="H14" s="132">
        <f t="shared" si="5"/>
        <v>0</v>
      </c>
      <c r="I14" s="134">
        <f t="shared" si="2"/>
        <v>7.6972206316345853</v>
      </c>
      <c r="J14" s="134">
        <f t="shared" si="3"/>
        <v>20.97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21.43</v>
      </c>
      <c r="F15" s="134">
        <f t="shared" si="1"/>
        <v>7.8660676268921881</v>
      </c>
      <c r="G15" s="132">
        <f t="shared" si="5"/>
        <v>0</v>
      </c>
      <c r="H15" s="132">
        <f t="shared" si="5"/>
        <v>0</v>
      </c>
      <c r="I15" s="134">
        <f t="shared" si="2"/>
        <v>7.8660676268921881</v>
      </c>
      <c r="J15" s="134">
        <f t="shared" si="3"/>
        <v>21.43</v>
      </c>
      <c r="K15" s="132">
        <f t="shared" si="6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21.92</v>
      </c>
      <c r="F16" s="134">
        <f t="shared" si="1"/>
        <v>8.0459263827100678</v>
      </c>
      <c r="G16" s="132">
        <f t="shared" si="5"/>
        <v>0</v>
      </c>
      <c r="H16" s="132">
        <f t="shared" si="5"/>
        <v>0</v>
      </c>
      <c r="I16" s="134">
        <f t="shared" si="2"/>
        <v>8.0459263827100678</v>
      </c>
      <c r="J16" s="134">
        <f t="shared" si="3"/>
        <v>21.92</v>
      </c>
      <c r="K16" s="132">
        <f t="shared" si="6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22.4</v>
      </c>
      <c r="F17" s="134">
        <f t="shared" si="1"/>
        <v>8.2221145516745207</v>
      </c>
      <c r="G17" s="132">
        <f t="shared" si="5"/>
        <v>0</v>
      </c>
      <c r="H17" s="132">
        <f t="shared" si="5"/>
        <v>0</v>
      </c>
      <c r="I17" s="134">
        <f t="shared" si="2"/>
        <v>8.2221145516745207</v>
      </c>
      <c r="J17" s="134">
        <f t="shared" si="3"/>
        <v>22.4</v>
      </c>
      <c r="K17" s="132">
        <f t="shared" si="6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22.89</v>
      </c>
      <c r="F18" s="134">
        <f t="shared" si="1"/>
        <v>8.401973307492403</v>
      </c>
      <c r="G18" s="132">
        <f t="shared" si="5"/>
        <v>0</v>
      </c>
      <c r="H18" s="132">
        <f t="shared" si="5"/>
        <v>0</v>
      </c>
      <c r="I18" s="134">
        <f t="shared" si="2"/>
        <v>8.401973307492403</v>
      </c>
      <c r="J18" s="134">
        <f t="shared" si="3"/>
        <v>22.89</v>
      </c>
      <c r="K18" s="132">
        <f t="shared" si="6"/>
        <v>0.71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23.39</v>
      </c>
      <c r="F19" s="134">
        <f t="shared" si="1"/>
        <v>8.5855026501637095</v>
      </c>
      <c r="G19" s="132">
        <f t="shared" si="5"/>
        <v>0</v>
      </c>
      <c r="H19" s="132">
        <f t="shared" si="5"/>
        <v>0</v>
      </c>
      <c r="I19" s="134">
        <f t="shared" si="2"/>
        <v>8.5855026501637095</v>
      </c>
      <c r="J19" s="134">
        <f t="shared" si="3"/>
        <v>23.39</v>
      </c>
      <c r="K19" s="132">
        <f t="shared" si="6"/>
        <v>0.73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23.9</v>
      </c>
      <c r="F20" s="134">
        <f t="shared" si="1"/>
        <v>8.7727025796884401</v>
      </c>
      <c r="G20" s="132">
        <f t="shared" si="5"/>
        <v>0</v>
      </c>
      <c r="H20" s="132">
        <f t="shared" si="5"/>
        <v>0</v>
      </c>
      <c r="I20" s="134">
        <f t="shared" si="2"/>
        <v>8.7727025796884401</v>
      </c>
      <c r="J20" s="134">
        <f t="shared" si="3"/>
        <v>23.9</v>
      </c>
      <c r="K20" s="132">
        <f t="shared" si="6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6" si="7">ROUND(D20*(1+$G67),2)</f>
        <v>0</v>
      </c>
      <c r="E21" s="132">
        <f t="shared" si="5"/>
        <v>24.43</v>
      </c>
      <c r="F21" s="134">
        <f t="shared" si="1"/>
        <v>8.9672436829200262</v>
      </c>
      <c r="G21" s="132">
        <f t="shared" si="5"/>
        <v>0</v>
      </c>
      <c r="H21" s="132">
        <f t="shared" si="5"/>
        <v>0</v>
      </c>
      <c r="I21" s="134">
        <f t="shared" si="2"/>
        <v>8.9672436829200262</v>
      </c>
      <c r="J21" s="134">
        <f t="shared" si="3"/>
        <v>24.43</v>
      </c>
      <c r="K21" s="132">
        <f t="shared" si="6"/>
        <v>0.77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24.99</v>
      </c>
      <c r="F22" s="134">
        <f t="shared" si="1"/>
        <v>9.1727965467118882</v>
      </c>
      <c r="G22" s="132">
        <f t="shared" si="5"/>
        <v>0</v>
      </c>
      <c r="H22" s="132">
        <f t="shared" si="5"/>
        <v>0</v>
      </c>
      <c r="I22" s="134">
        <f t="shared" si="2"/>
        <v>9.1727965467118882</v>
      </c>
      <c r="J22" s="134">
        <f t="shared" si="3"/>
        <v>24.99</v>
      </c>
      <c r="K22" s="132">
        <f t="shared" si="6"/>
        <v>0.79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25.56</v>
      </c>
      <c r="F23" s="134">
        <f t="shared" si="1"/>
        <v>9.3820199973571778</v>
      </c>
      <c r="G23" s="132">
        <f t="shared" si="5"/>
        <v>0</v>
      </c>
      <c r="H23" s="132">
        <f t="shared" si="5"/>
        <v>0</v>
      </c>
      <c r="I23" s="134">
        <f t="shared" si="2"/>
        <v>9.3820199973571778</v>
      </c>
      <c r="J23" s="134">
        <f t="shared" si="3"/>
        <v>25.56</v>
      </c>
      <c r="K23" s="132">
        <f t="shared" si="6"/>
        <v>0.81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26.15</v>
      </c>
      <c r="F24" s="134">
        <f t="shared" si="1"/>
        <v>9.5985846217093194</v>
      </c>
      <c r="G24" s="132">
        <f t="shared" si="5"/>
        <v>0</v>
      </c>
      <c r="H24" s="132">
        <f t="shared" si="5"/>
        <v>0</v>
      </c>
      <c r="I24" s="134">
        <f t="shared" si="2"/>
        <v>9.5985846217093194</v>
      </c>
      <c r="J24" s="134">
        <f t="shared" si="3"/>
        <v>26.15</v>
      </c>
      <c r="K24" s="132">
        <f t="shared" si="6"/>
        <v>0.83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26.75</v>
      </c>
      <c r="F25" s="134">
        <f t="shared" si="1"/>
        <v>9.8188198329148868</v>
      </c>
      <c r="G25" s="132">
        <f t="shared" si="5"/>
        <v>0</v>
      </c>
      <c r="H25" s="132">
        <f t="shared" si="5"/>
        <v>0</v>
      </c>
      <c r="I25" s="134">
        <f t="shared" si="2"/>
        <v>9.8188198329148868</v>
      </c>
      <c r="J25" s="134">
        <f t="shared" si="3"/>
        <v>26.75</v>
      </c>
      <c r="K25" s="132">
        <f t="shared" si="6"/>
        <v>0.85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27.37</v>
      </c>
      <c r="F26" s="134">
        <f t="shared" si="1"/>
        <v>10.046396217827308</v>
      </c>
      <c r="G26" s="132">
        <f t="shared" si="5"/>
        <v>0</v>
      </c>
      <c r="H26" s="132">
        <f t="shared" si="5"/>
        <v>0</v>
      </c>
      <c r="I26" s="134">
        <f t="shared" si="2"/>
        <v>10.046396217827308</v>
      </c>
      <c r="J26" s="134">
        <f t="shared" si="3"/>
        <v>27.37</v>
      </c>
      <c r="K26" s="132">
        <f t="shared" si="6"/>
        <v>0.87</v>
      </c>
      <c r="L26" s="123"/>
      <c r="P26" s="169"/>
    </row>
    <row r="27" spans="2:17">
      <c r="B27" s="140">
        <f t="shared" si="0"/>
        <v>2033</v>
      </c>
      <c r="C27" s="131">
        <f>$C$55</f>
        <v>1165.8805905559132</v>
      </c>
      <c r="D27" s="132">
        <f>C27*$C$62</f>
        <v>90.002020403289137</v>
      </c>
      <c r="E27" s="132">
        <f t="shared" si="5"/>
        <v>27.97</v>
      </c>
      <c r="F27" s="134">
        <f t="shared" si="1"/>
        <v>43.302654716443179</v>
      </c>
      <c r="G27" s="132">
        <f t="shared" si="5"/>
        <v>0</v>
      </c>
      <c r="H27" s="132">
        <f t="shared" si="5"/>
        <v>0</v>
      </c>
      <c r="I27" s="134">
        <f t="shared" si="2"/>
        <v>43.302654716443179</v>
      </c>
      <c r="J27" s="134">
        <f t="shared" si="3"/>
        <v>117.97</v>
      </c>
      <c r="K27" s="132">
        <f t="shared" si="6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si="5"/>
        <v>91.98</v>
      </c>
      <c r="E28" s="132">
        <f t="shared" si="5"/>
        <v>28.59</v>
      </c>
      <c r="F28" s="134">
        <f t="shared" si="1"/>
        <v>44.256265691758806</v>
      </c>
      <c r="G28" s="132">
        <f t="shared" si="5"/>
        <v>0</v>
      </c>
      <c r="H28" s="132">
        <f t="shared" si="5"/>
        <v>0</v>
      </c>
      <c r="I28" s="134">
        <f t="shared" si="2"/>
        <v>44.256265691758806</v>
      </c>
      <c r="J28" s="134">
        <f t="shared" si="3"/>
        <v>120.57</v>
      </c>
      <c r="K28" s="132">
        <f t="shared" si="6"/>
        <v>0.91</v>
      </c>
      <c r="L28" s="123"/>
      <c r="P28" s="169"/>
    </row>
    <row r="29" spans="2:17">
      <c r="B29" s="140">
        <f t="shared" si="0"/>
        <v>2035</v>
      </c>
      <c r="C29" s="141"/>
      <c r="D29" s="132">
        <f t="shared" si="5"/>
        <v>94</v>
      </c>
      <c r="E29" s="132">
        <f t="shared" si="5"/>
        <v>29.22</v>
      </c>
      <c r="F29" s="134">
        <f t="shared" si="1"/>
        <v>45.228971207916722</v>
      </c>
      <c r="G29" s="132">
        <f t="shared" si="5"/>
        <v>0</v>
      </c>
      <c r="H29" s="132">
        <f t="shared" si="5"/>
        <v>0</v>
      </c>
      <c r="I29" s="134">
        <f t="shared" si="2"/>
        <v>45.228971207916722</v>
      </c>
      <c r="J29" s="134">
        <f t="shared" si="3"/>
        <v>123.22</v>
      </c>
      <c r="K29" s="132">
        <f t="shared" si="6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96.07</v>
      </c>
      <c r="E30" s="132">
        <f t="shared" si="5"/>
        <v>29.86</v>
      </c>
      <c r="F30" s="134">
        <f t="shared" si="1"/>
        <v>46.223700245195204</v>
      </c>
      <c r="G30" s="132">
        <f t="shared" si="5"/>
        <v>0</v>
      </c>
      <c r="H30" s="132">
        <f t="shared" si="5"/>
        <v>0</v>
      </c>
      <c r="I30" s="134">
        <f t="shared" si="2"/>
        <v>46.223700245195204</v>
      </c>
      <c r="J30" s="134">
        <f t="shared" si="3"/>
        <v>125.93</v>
      </c>
      <c r="K30" s="132">
        <f t="shared" si="6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98.18</v>
      </c>
      <c r="E31" s="132">
        <f t="shared" si="5"/>
        <v>30.52</v>
      </c>
      <c r="F31" s="134">
        <f t="shared" si="1"/>
        <v>47.240452803594245</v>
      </c>
      <c r="G31" s="132">
        <f t="shared" si="5"/>
        <v>0</v>
      </c>
      <c r="H31" s="132">
        <f t="shared" si="5"/>
        <v>0</v>
      </c>
      <c r="I31" s="134">
        <f t="shared" si="2"/>
        <v>47.240452803594245</v>
      </c>
      <c r="J31" s="134">
        <f t="shared" si="3"/>
        <v>128.69999999999999</v>
      </c>
      <c r="K31" s="132">
        <f t="shared" si="6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100.34</v>
      </c>
      <c r="E32" s="132">
        <f t="shared" si="5"/>
        <v>31.19</v>
      </c>
      <c r="F32" s="134">
        <f t="shared" si="1"/>
        <v>48.279228883113838</v>
      </c>
      <c r="G32" s="132">
        <f t="shared" si="5"/>
        <v>0</v>
      </c>
      <c r="H32" s="132">
        <f t="shared" si="5"/>
        <v>0</v>
      </c>
      <c r="I32" s="134">
        <f t="shared" si="2"/>
        <v>48.279228883113838</v>
      </c>
      <c r="J32" s="134">
        <f t="shared" si="3"/>
        <v>131.53</v>
      </c>
      <c r="K32" s="132">
        <f t="shared" si="6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102.55</v>
      </c>
      <c r="E33" s="132">
        <f t="shared" si="5"/>
        <v>31.88</v>
      </c>
      <c r="F33" s="134">
        <f t="shared" si="1"/>
        <v>49.343699070607414</v>
      </c>
      <c r="G33" s="132">
        <f t="shared" si="5"/>
        <v>0</v>
      </c>
      <c r="H33" s="132">
        <f t="shared" si="5"/>
        <v>0</v>
      </c>
      <c r="I33" s="134">
        <f t="shared" si="2"/>
        <v>49.343699070607414</v>
      </c>
      <c r="J33" s="134">
        <f t="shared" si="3"/>
        <v>134.43</v>
      </c>
      <c r="K33" s="132">
        <f t="shared" si="6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104.81</v>
      </c>
      <c r="E34" s="132">
        <f t="shared" si="5"/>
        <v>32.58</v>
      </c>
      <c r="F34" s="134">
        <f t="shared" ref="F34:F36" si="8">(D34+E34)/(8.76*$C$63)</f>
        <v>50.430192779221542</v>
      </c>
      <c r="G34" s="132">
        <f t="shared" si="5"/>
        <v>0</v>
      </c>
      <c r="H34" s="132">
        <f t="shared" si="5"/>
        <v>0</v>
      </c>
      <c r="I34" s="134">
        <f t="shared" si="2"/>
        <v>50.430192779221542</v>
      </c>
      <c r="J34" s="134">
        <f t="shared" si="3"/>
        <v>137.38999999999999</v>
      </c>
      <c r="K34" s="132">
        <f t="shared" si="6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107.12</v>
      </c>
      <c r="E35" s="132">
        <f t="shared" si="5"/>
        <v>33.299999999999997</v>
      </c>
      <c r="F35" s="134">
        <f t="shared" si="8"/>
        <v>51.542380595809668</v>
      </c>
      <c r="G35" s="132">
        <f t="shared" si="5"/>
        <v>0</v>
      </c>
      <c r="H35" s="132">
        <f t="shared" si="5"/>
        <v>0</v>
      </c>
      <c r="I35" s="134">
        <f t="shared" si="2"/>
        <v>51.542380595809668</v>
      </c>
      <c r="J35" s="134">
        <f t="shared" si="3"/>
        <v>140.41999999999999</v>
      </c>
      <c r="K35" s="132">
        <f t="shared" si="6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109.58</v>
      </c>
      <c r="E36" s="132">
        <f t="shared" si="5"/>
        <v>34.07</v>
      </c>
      <c r="F36" s="134">
        <f t="shared" si="8"/>
        <v>52.727980149466298</v>
      </c>
      <c r="G36" s="132">
        <f t="shared" si="5"/>
        <v>0</v>
      </c>
      <c r="H36" s="132">
        <f t="shared" si="5"/>
        <v>0</v>
      </c>
      <c r="I36" s="134">
        <f t="shared" si="2"/>
        <v>52.727980149466298</v>
      </c>
      <c r="J36" s="134">
        <f t="shared" si="3"/>
        <v>143.65</v>
      </c>
      <c r="K36" s="132">
        <f t="shared" si="6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OR Solar 2033'!D44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31.1%)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1165.8805905559132</v>
      </c>
      <c r="D55" s="121" t="s">
        <v>75</v>
      </c>
      <c r="H55" s="121" t="s">
        <v>9</v>
      </c>
    </row>
    <row r="56" spans="2:24">
      <c r="B56" s="85" t="s">
        <v>112</v>
      </c>
      <c r="C56" s="154">
        <v>19.691768539314772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0.311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2.1999999999999999E-2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1.9E-2</v>
      </c>
      <c r="E68" s="85"/>
      <c r="F68" s="87">
        <f t="shared" si="10"/>
        <v>2028</v>
      </c>
      <c r="G68" s="41">
        <v>2.3E-2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2.3E-2</v>
      </c>
      <c r="H69" s="85"/>
      <c r="I69" s="87">
        <f t="shared" si="11"/>
        <v>2038</v>
      </c>
      <c r="J69" s="41">
        <v>2.1999999999999999E-2</v>
      </c>
    </row>
    <row r="70" spans="3:11">
      <c r="C70" s="87">
        <f t="shared" si="9"/>
        <v>2021</v>
      </c>
      <c r="D70" s="41">
        <v>2.1999999999999999E-2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2.1999999999999999E-2</v>
      </c>
    </row>
    <row r="71" spans="3:11">
      <c r="C71" s="87">
        <f t="shared" si="9"/>
        <v>2022</v>
      </c>
      <c r="D71" s="41">
        <v>2.3E-2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2.1999999999999999E-2</v>
      </c>
    </row>
    <row r="72" spans="3:11" s="123" customFormat="1">
      <c r="C72" s="87">
        <f t="shared" si="9"/>
        <v>2023</v>
      </c>
      <c r="D72" s="41">
        <v>2.1999999999999999E-2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2.1999999999999999E-2</v>
      </c>
    </row>
    <row r="73" spans="3:11" s="123" customFormat="1">
      <c r="C73" s="87">
        <f t="shared" si="9"/>
        <v>2024</v>
      </c>
      <c r="D73" s="41">
        <v>2.1999999999999999E-2</v>
      </c>
      <c r="E73" s="86"/>
      <c r="F73" s="87">
        <f t="shared" si="10"/>
        <v>2033</v>
      </c>
      <c r="G73" s="41">
        <v>2.1999999999999999E-2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2.1999999999999999E-2</v>
      </c>
      <c r="E74" s="86"/>
      <c r="F74" s="87">
        <f t="shared" si="10"/>
        <v>2034</v>
      </c>
      <c r="G74" s="41">
        <v>2.1999999999999999E-2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Resource-2033 - 31%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19.691768539314772</v>
      </c>
      <c r="F11" s="133">
        <f t="shared" ref="F11:F36" si="1">(D11+E11)/(8.76*$C$63)</f>
        <v>7.2280346721118987</v>
      </c>
      <c r="G11" s="133">
        <f>$C$58</f>
        <v>0</v>
      </c>
      <c r="H11" s="142">
        <f>$C$59</f>
        <v>0</v>
      </c>
      <c r="I11" s="134">
        <f t="shared" ref="I11:I36" si="2">F11+H11+G11</f>
        <v>7.2280346721118987</v>
      </c>
      <c r="J11" s="134">
        <f t="shared" ref="J11:J36" si="3">ROUND(I11*$C$63*8.76,2)</f>
        <v>19.690000000000001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20.14</v>
      </c>
      <c r="F12" s="134">
        <f t="shared" si="1"/>
        <v>7.3925619228002182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7.3925619228002182</v>
      </c>
      <c r="J12" s="134">
        <f t="shared" si="3"/>
        <v>20.14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20.52</v>
      </c>
      <c r="F13" s="134">
        <f t="shared" si="1"/>
        <v>7.5320442232304101</v>
      </c>
      <c r="G13" s="132">
        <f t="shared" si="5"/>
        <v>0</v>
      </c>
      <c r="H13" s="132">
        <f t="shared" si="5"/>
        <v>0</v>
      </c>
      <c r="I13" s="134">
        <f t="shared" si="2"/>
        <v>7.5320442232304101</v>
      </c>
      <c r="J13" s="134">
        <f t="shared" si="3"/>
        <v>20.52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20.97</v>
      </c>
      <c r="F14" s="134">
        <f t="shared" si="1"/>
        <v>7.6972206316345853</v>
      </c>
      <c r="G14" s="132">
        <f t="shared" si="5"/>
        <v>0</v>
      </c>
      <c r="H14" s="132">
        <f t="shared" si="5"/>
        <v>0</v>
      </c>
      <c r="I14" s="134">
        <f t="shared" si="2"/>
        <v>7.6972206316345853</v>
      </c>
      <c r="J14" s="134">
        <f t="shared" si="3"/>
        <v>20.97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21.43</v>
      </c>
      <c r="F15" s="134">
        <f t="shared" si="1"/>
        <v>7.8660676268921881</v>
      </c>
      <c r="G15" s="132">
        <f t="shared" si="5"/>
        <v>0</v>
      </c>
      <c r="H15" s="132">
        <f t="shared" si="5"/>
        <v>0</v>
      </c>
      <c r="I15" s="134">
        <f t="shared" si="2"/>
        <v>7.8660676268921881</v>
      </c>
      <c r="J15" s="134">
        <f t="shared" si="3"/>
        <v>21.43</v>
      </c>
      <c r="K15" s="132">
        <f t="shared" si="6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21.92</v>
      </c>
      <c r="F16" s="134">
        <f t="shared" si="1"/>
        <v>8.0459263827100678</v>
      </c>
      <c r="G16" s="132">
        <f t="shared" si="5"/>
        <v>0</v>
      </c>
      <c r="H16" s="132">
        <f t="shared" si="5"/>
        <v>0</v>
      </c>
      <c r="I16" s="134">
        <f t="shared" si="2"/>
        <v>8.0459263827100678</v>
      </c>
      <c r="J16" s="134">
        <f t="shared" si="3"/>
        <v>21.92</v>
      </c>
      <c r="K16" s="132">
        <f t="shared" si="6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22.4</v>
      </c>
      <c r="F17" s="134">
        <f t="shared" si="1"/>
        <v>8.2221145516745207</v>
      </c>
      <c r="G17" s="132">
        <f t="shared" si="5"/>
        <v>0</v>
      </c>
      <c r="H17" s="132">
        <f t="shared" si="5"/>
        <v>0</v>
      </c>
      <c r="I17" s="134">
        <f t="shared" si="2"/>
        <v>8.2221145516745207</v>
      </c>
      <c r="J17" s="134">
        <f t="shared" si="3"/>
        <v>22.4</v>
      </c>
      <c r="K17" s="132">
        <f t="shared" si="6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22.89</v>
      </c>
      <c r="F18" s="134">
        <f t="shared" si="1"/>
        <v>8.401973307492403</v>
      </c>
      <c r="G18" s="132">
        <f t="shared" si="5"/>
        <v>0</v>
      </c>
      <c r="H18" s="132">
        <f t="shared" si="5"/>
        <v>0</v>
      </c>
      <c r="I18" s="134">
        <f t="shared" si="2"/>
        <v>8.401973307492403</v>
      </c>
      <c r="J18" s="134">
        <f t="shared" si="3"/>
        <v>22.89</v>
      </c>
      <c r="K18" s="132">
        <f t="shared" si="6"/>
        <v>0.71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23.39</v>
      </c>
      <c r="F19" s="134">
        <f t="shared" si="1"/>
        <v>8.5855026501637095</v>
      </c>
      <c r="G19" s="132">
        <f t="shared" si="5"/>
        <v>0</v>
      </c>
      <c r="H19" s="132">
        <f t="shared" si="5"/>
        <v>0</v>
      </c>
      <c r="I19" s="134">
        <f t="shared" si="2"/>
        <v>8.5855026501637095</v>
      </c>
      <c r="J19" s="134">
        <f t="shared" si="3"/>
        <v>23.39</v>
      </c>
      <c r="K19" s="132">
        <f t="shared" si="6"/>
        <v>0.73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23.9</v>
      </c>
      <c r="F20" s="134">
        <f t="shared" si="1"/>
        <v>8.7727025796884401</v>
      </c>
      <c r="G20" s="132">
        <f t="shared" si="5"/>
        <v>0</v>
      </c>
      <c r="H20" s="132">
        <f t="shared" si="5"/>
        <v>0</v>
      </c>
      <c r="I20" s="134">
        <f t="shared" si="2"/>
        <v>8.7727025796884401</v>
      </c>
      <c r="J20" s="134">
        <f t="shared" si="3"/>
        <v>23.9</v>
      </c>
      <c r="K20" s="132">
        <f t="shared" si="6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6" si="7">ROUND(D20*(1+$G67),2)</f>
        <v>0</v>
      </c>
      <c r="E21" s="132">
        <f t="shared" si="5"/>
        <v>24.43</v>
      </c>
      <c r="F21" s="134">
        <f t="shared" si="1"/>
        <v>8.9672436829200262</v>
      </c>
      <c r="G21" s="132">
        <f t="shared" si="5"/>
        <v>0</v>
      </c>
      <c r="H21" s="132">
        <f t="shared" si="5"/>
        <v>0</v>
      </c>
      <c r="I21" s="134">
        <f t="shared" si="2"/>
        <v>8.9672436829200262</v>
      </c>
      <c r="J21" s="134">
        <f t="shared" si="3"/>
        <v>24.43</v>
      </c>
      <c r="K21" s="132">
        <f t="shared" si="6"/>
        <v>0.77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24.99</v>
      </c>
      <c r="F22" s="134">
        <f t="shared" si="1"/>
        <v>9.1727965467118882</v>
      </c>
      <c r="G22" s="132">
        <f t="shared" si="5"/>
        <v>0</v>
      </c>
      <c r="H22" s="132">
        <f t="shared" si="5"/>
        <v>0</v>
      </c>
      <c r="I22" s="134">
        <f t="shared" si="2"/>
        <v>9.1727965467118882</v>
      </c>
      <c r="J22" s="134">
        <f t="shared" si="3"/>
        <v>24.99</v>
      </c>
      <c r="K22" s="132">
        <f t="shared" si="6"/>
        <v>0.79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25.56</v>
      </c>
      <c r="F23" s="134">
        <f t="shared" si="1"/>
        <v>9.3820199973571778</v>
      </c>
      <c r="G23" s="132">
        <f t="shared" si="5"/>
        <v>0</v>
      </c>
      <c r="H23" s="132">
        <f t="shared" si="5"/>
        <v>0</v>
      </c>
      <c r="I23" s="134">
        <f t="shared" si="2"/>
        <v>9.3820199973571778</v>
      </c>
      <c r="J23" s="134">
        <f t="shared" si="3"/>
        <v>25.56</v>
      </c>
      <c r="K23" s="132">
        <f t="shared" si="6"/>
        <v>0.81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26.15</v>
      </c>
      <c r="F24" s="134">
        <f t="shared" si="1"/>
        <v>9.5985846217093194</v>
      </c>
      <c r="G24" s="132">
        <f t="shared" si="5"/>
        <v>0</v>
      </c>
      <c r="H24" s="132">
        <f t="shared" si="5"/>
        <v>0</v>
      </c>
      <c r="I24" s="134">
        <f t="shared" si="2"/>
        <v>9.5985846217093194</v>
      </c>
      <c r="J24" s="134">
        <f t="shared" si="3"/>
        <v>26.15</v>
      </c>
      <c r="K24" s="132">
        <f t="shared" si="6"/>
        <v>0.83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26.75</v>
      </c>
      <c r="F25" s="134">
        <f t="shared" si="1"/>
        <v>9.8188198329148868</v>
      </c>
      <c r="G25" s="132">
        <f t="shared" si="5"/>
        <v>0</v>
      </c>
      <c r="H25" s="132">
        <f t="shared" si="5"/>
        <v>0</v>
      </c>
      <c r="I25" s="134">
        <f t="shared" si="2"/>
        <v>9.8188198329148868</v>
      </c>
      <c r="J25" s="134">
        <f t="shared" si="3"/>
        <v>26.75</v>
      </c>
      <c r="K25" s="132">
        <f t="shared" si="6"/>
        <v>0.85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27.37</v>
      </c>
      <c r="F26" s="134">
        <f t="shared" si="1"/>
        <v>10.046396217827308</v>
      </c>
      <c r="G26" s="132">
        <f t="shared" si="5"/>
        <v>0</v>
      </c>
      <c r="H26" s="132">
        <f t="shared" si="5"/>
        <v>0</v>
      </c>
      <c r="I26" s="134">
        <f t="shared" si="2"/>
        <v>10.046396217827308</v>
      </c>
      <c r="J26" s="134">
        <f t="shared" si="3"/>
        <v>27.37</v>
      </c>
      <c r="K26" s="132">
        <f t="shared" si="6"/>
        <v>0.87</v>
      </c>
      <c r="L26" s="123"/>
      <c r="P26" s="169"/>
    </row>
    <row r="27" spans="2:17">
      <c r="B27" s="140">
        <f t="shared" si="0"/>
        <v>2033</v>
      </c>
      <c r="C27" s="131"/>
      <c r="D27" s="132">
        <f t="shared" ref="D27" si="8">ROUND(D26*(1+$G73),2)</f>
        <v>0</v>
      </c>
      <c r="E27" s="132">
        <f t="shared" si="5"/>
        <v>27.97</v>
      </c>
      <c r="F27" s="134">
        <f t="shared" si="1"/>
        <v>10.266631429032874</v>
      </c>
      <c r="G27" s="132">
        <f t="shared" si="5"/>
        <v>0</v>
      </c>
      <c r="H27" s="132">
        <f t="shared" si="5"/>
        <v>0</v>
      </c>
      <c r="I27" s="134">
        <f t="shared" si="2"/>
        <v>10.266631429032874</v>
      </c>
      <c r="J27" s="134">
        <f t="shared" si="3"/>
        <v>27.97</v>
      </c>
      <c r="K27" s="132">
        <f t="shared" si="6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ref="D28" si="9">ROUND(D27*(1+$G74),2)</f>
        <v>0</v>
      </c>
      <c r="E28" s="132">
        <f t="shared" si="5"/>
        <v>28.59</v>
      </c>
      <c r="F28" s="134">
        <f t="shared" si="1"/>
        <v>10.494207813945295</v>
      </c>
      <c r="G28" s="132">
        <f t="shared" si="5"/>
        <v>0</v>
      </c>
      <c r="H28" s="132">
        <f t="shared" si="5"/>
        <v>0</v>
      </c>
      <c r="I28" s="134">
        <f t="shared" si="2"/>
        <v>10.494207813945295</v>
      </c>
      <c r="J28" s="134">
        <f t="shared" si="3"/>
        <v>28.59</v>
      </c>
      <c r="K28" s="132">
        <f t="shared" si="6"/>
        <v>0.91</v>
      </c>
      <c r="L28" s="123"/>
      <c r="P28" s="169"/>
    </row>
    <row r="29" spans="2:17">
      <c r="B29" s="140">
        <f t="shared" si="0"/>
        <v>2035</v>
      </c>
      <c r="C29" s="131">
        <f>$C$55</f>
        <v>1152.6274312839628</v>
      </c>
      <c r="D29" s="132">
        <f>C29*$C$62</f>
        <v>88.978921536334539</v>
      </c>
      <c r="E29" s="132">
        <f t="shared" si="5"/>
        <v>29.22</v>
      </c>
      <c r="F29" s="134">
        <f t="shared" si="1"/>
        <v>43.385940748041577</v>
      </c>
      <c r="G29" s="132">
        <f t="shared" si="5"/>
        <v>0</v>
      </c>
      <c r="H29" s="132">
        <f t="shared" si="5"/>
        <v>0</v>
      </c>
      <c r="I29" s="134">
        <f t="shared" si="2"/>
        <v>43.385940748041577</v>
      </c>
      <c r="J29" s="134">
        <f t="shared" si="3"/>
        <v>118.2</v>
      </c>
      <c r="K29" s="132">
        <f t="shared" si="6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90.94</v>
      </c>
      <c r="E30" s="132">
        <f t="shared" si="5"/>
        <v>29.86</v>
      </c>
      <c r="F30" s="134">
        <f t="shared" si="1"/>
        <v>44.340689189387597</v>
      </c>
      <c r="G30" s="132">
        <f t="shared" si="5"/>
        <v>0</v>
      </c>
      <c r="H30" s="132">
        <f t="shared" si="5"/>
        <v>0</v>
      </c>
      <c r="I30" s="134">
        <f t="shared" si="2"/>
        <v>44.340689189387597</v>
      </c>
      <c r="J30" s="134">
        <f t="shared" si="3"/>
        <v>120.8</v>
      </c>
      <c r="K30" s="132">
        <f t="shared" si="6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92.94</v>
      </c>
      <c r="E31" s="132">
        <f t="shared" si="5"/>
        <v>30.52</v>
      </c>
      <c r="F31" s="134">
        <f t="shared" si="1"/>
        <v>45.317065292398951</v>
      </c>
      <c r="G31" s="132">
        <f t="shared" si="5"/>
        <v>0</v>
      </c>
      <c r="H31" s="132">
        <f t="shared" si="5"/>
        <v>0</v>
      </c>
      <c r="I31" s="134">
        <f t="shared" si="2"/>
        <v>45.317065292398951</v>
      </c>
      <c r="J31" s="134">
        <f t="shared" si="3"/>
        <v>123.46</v>
      </c>
      <c r="K31" s="132">
        <f t="shared" si="6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94.98</v>
      </c>
      <c r="E32" s="132">
        <f t="shared" si="5"/>
        <v>31.19</v>
      </c>
      <c r="F32" s="134">
        <f t="shared" si="1"/>
        <v>46.311794329677433</v>
      </c>
      <c r="G32" s="132">
        <f t="shared" si="5"/>
        <v>0</v>
      </c>
      <c r="H32" s="132">
        <f t="shared" si="5"/>
        <v>0</v>
      </c>
      <c r="I32" s="134">
        <f t="shared" si="2"/>
        <v>46.311794329677433</v>
      </c>
      <c r="J32" s="134">
        <f t="shared" si="3"/>
        <v>126.17</v>
      </c>
      <c r="K32" s="132">
        <f t="shared" si="6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97.07</v>
      </c>
      <c r="E33" s="132">
        <f t="shared" si="5"/>
        <v>31.88</v>
      </c>
      <c r="F33" s="134">
        <f t="shared" si="1"/>
        <v>47.332217474929891</v>
      </c>
      <c r="G33" s="132">
        <f t="shared" si="5"/>
        <v>0</v>
      </c>
      <c r="H33" s="132">
        <f t="shared" si="5"/>
        <v>0</v>
      </c>
      <c r="I33" s="134">
        <f t="shared" si="2"/>
        <v>47.332217474929891</v>
      </c>
      <c r="J33" s="134">
        <f t="shared" si="3"/>
        <v>128.94999999999999</v>
      </c>
      <c r="K33" s="132">
        <f t="shared" si="6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99.21</v>
      </c>
      <c r="E34" s="132">
        <f t="shared" si="5"/>
        <v>32.58</v>
      </c>
      <c r="F34" s="134">
        <f t="shared" si="1"/>
        <v>48.374664141302908</v>
      </c>
      <c r="G34" s="132">
        <f t="shared" si="5"/>
        <v>0</v>
      </c>
      <c r="H34" s="132">
        <f t="shared" si="5"/>
        <v>0</v>
      </c>
      <c r="I34" s="134">
        <f t="shared" si="2"/>
        <v>48.374664141302908</v>
      </c>
      <c r="J34" s="134">
        <f t="shared" si="3"/>
        <v>131.79</v>
      </c>
      <c r="K34" s="132">
        <f t="shared" si="6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101.39</v>
      </c>
      <c r="E35" s="132">
        <f t="shared" si="5"/>
        <v>33.299999999999997</v>
      </c>
      <c r="F35" s="134">
        <f t="shared" si="1"/>
        <v>49.439134328796492</v>
      </c>
      <c r="G35" s="132">
        <f t="shared" si="5"/>
        <v>0</v>
      </c>
      <c r="H35" s="132">
        <f t="shared" si="5"/>
        <v>0</v>
      </c>
      <c r="I35" s="134">
        <f t="shared" si="2"/>
        <v>49.439134328796492</v>
      </c>
      <c r="J35" s="134">
        <f t="shared" si="3"/>
        <v>134.69</v>
      </c>
      <c r="K35" s="132">
        <f t="shared" si="6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103.72</v>
      </c>
      <c r="E36" s="132">
        <f t="shared" si="5"/>
        <v>34.07</v>
      </c>
      <c r="F36" s="134">
        <f t="shared" si="1"/>
        <v>50.577016253358586</v>
      </c>
      <c r="G36" s="132">
        <f t="shared" si="5"/>
        <v>0</v>
      </c>
      <c r="H36" s="132">
        <f t="shared" si="5"/>
        <v>0</v>
      </c>
      <c r="I36" s="134">
        <f t="shared" si="2"/>
        <v>50.577016253358586</v>
      </c>
      <c r="J36" s="134">
        <f t="shared" si="3"/>
        <v>137.79</v>
      </c>
      <c r="K36" s="132">
        <f t="shared" si="6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UT Solar 2033 ST'!D44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31.1%)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1152.6274312839628</v>
      </c>
      <c r="D55" s="121" t="s">
        <v>75</v>
      </c>
      <c r="H55" s="121" t="s">
        <v>9</v>
      </c>
    </row>
    <row r="56" spans="2:24">
      <c r="B56" s="85" t="s">
        <v>112</v>
      </c>
      <c r="C56" s="154">
        <v>19.691768539314772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0.311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0">C66+1</f>
        <v>2018</v>
      </c>
      <c r="D67" s="41">
        <v>2.3E-2</v>
      </c>
      <c r="E67" s="85"/>
      <c r="F67" s="87">
        <f t="shared" ref="F67:F74" si="11">F66+1</f>
        <v>2027</v>
      </c>
      <c r="G67" s="41">
        <v>2.1999999999999999E-2</v>
      </c>
      <c r="H67" s="85"/>
      <c r="I67" s="87">
        <f t="shared" ref="I67:I74" si="12">I66+1</f>
        <v>2036</v>
      </c>
      <c r="J67" s="41">
        <v>2.1999999999999999E-2</v>
      </c>
    </row>
    <row r="68" spans="3:11">
      <c r="C68" s="87">
        <f t="shared" si="10"/>
        <v>2019</v>
      </c>
      <c r="D68" s="41">
        <v>1.9E-2</v>
      </c>
      <c r="E68" s="85"/>
      <c r="F68" s="87">
        <f t="shared" si="11"/>
        <v>2028</v>
      </c>
      <c r="G68" s="41">
        <v>2.3E-2</v>
      </c>
      <c r="H68" s="85"/>
      <c r="I68" s="87">
        <f t="shared" si="12"/>
        <v>2037</v>
      </c>
      <c r="J68" s="41">
        <v>2.1999999999999999E-2</v>
      </c>
    </row>
    <row r="69" spans="3:11">
      <c r="C69" s="87">
        <f t="shared" si="10"/>
        <v>2020</v>
      </c>
      <c r="D69" s="41">
        <v>2.1999999999999999E-2</v>
      </c>
      <c r="E69" s="85"/>
      <c r="F69" s="87">
        <f t="shared" si="11"/>
        <v>2029</v>
      </c>
      <c r="G69" s="41">
        <v>2.3E-2</v>
      </c>
      <c r="H69" s="85"/>
      <c r="I69" s="87">
        <f t="shared" si="12"/>
        <v>2038</v>
      </c>
      <c r="J69" s="41">
        <v>2.1999999999999999E-2</v>
      </c>
    </row>
    <row r="70" spans="3:11">
      <c r="C70" s="87">
        <f t="shared" si="10"/>
        <v>2021</v>
      </c>
      <c r="D70" s="41">
        <v>2.1999999999999999E-2</v>
      </c>
      <c r="E70" s="85"/>
      <c r="F70" s="87">
        <f t="shared" si="11"/>
        <v>2030</v>
      </c>
      <c r="G70" s="41">
        <v>2.3E-2</v>
      </c>
      <c r="H70" s="85"/>
      <c r="I70" s="87">
        <f t="shared" si="12"/>
        <v>2039</v>
      </c>
      <c r="J70" s="41">
        <v>2.1999999999999999E-2</v>
      </c>
    </row>
    <row r="71" spans="3:11">
      <c r="C71" s="87">
        <f t="shared" si="10"/>
        <v>2022</v>
      </c>
      <c r="D71" s="41">
        <v>2.3E-2</v>
      </c>
      <c r="E71" s="85"/>
      <c r="F71" s="87">
        <f t="shared" si="11"/>
        <v>2031</v>
      </c>
      <c r="G71" s="41">
        <v>2.3E-2</v>
      </c>
      <c r="H71" s="85"/>
      <c r="I71" s="87">
        <f t="shared" si="12"/>
        <v>2040</v>
      </c>
      <c r="J71" s="41">
        <v>2.1999999999999999E-2</v>
      </c>
    </row>
    <row r="72" spans="3:11" s="123" customFormat="1">
      <c r="C72" s="87">
        <f t="shared" si="10"/>
        <v>2023</v>
      </c>
      <c r="D72" s="41">
        <v>2.1999999999999999E-2</v>
      </c>
      <c r="E72" s="86"/>
      <c r="F72" s="87">
        <f t="shared" si="11"/>
        <v>2032</v>
      </c>
      <c r="G72" s="41">
        <v>2.3E-2</v>
      </c>
      <c r="H72" s="86"/>
      <c r="I72" s="87">
        <f t="shared" si="12"/>
        <v>2041</v>
      </c>
      <c r="J72" s="41">
        <v>2.1999999999999999E-2</v>
      </c>
    </row>
    <row r="73" spans="3:11" s="123" customFormat="1">
      <c r="C73" s="87">
        <f t="shared" si="10"/>
        <v>2024</v>
      </c>
      <c r="D73" s="41">
        <v>2.1999999999999999E-2</v>
      </c>
      <c r="E73" s="86"/>
      <c r="F73" s="87">
        <f t="shared" si="11"/>
        <v>2033</v>
      </c>
      <c r="G73" s="41">
        <v>2.1999999999999999E-2</v>
      </c>
      <c r="H73" s="86"/>
      <c r="I73" s="87">
        <f t="shared" si="12"/>
        <v>2042</v>
      </c>
      <c r="J73" s="41">
        <v>2.3E-2</v>
      </c>
    </row>
    <row r="74" spans="3:11" s="123" customFormat="1">
      <c r="C74" s="87">
        <f t="shared" si="10"/>
        <v>2025</v>
      </c>
      <c r="D74" s="41">
        <v>2.1999999999999999E-2</v>
      </c>
      <c r="E74" s="86"/>
      <c r="F74" s="87">
        <f t="shared" si="11"/>
        <v>2034</v>
      </c>
      <c r="G74" s="41">
        <v>2.1999999999999999E-2</v>
      </c>
      <c r="H74" s="86"/>
      <c r="I74" s="87">
        <f t="shared" si="12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27%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Resource-2035 - 27%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18.718009285501743</v>
      </c>
      <c r="F11" s="133">
        <f t="shared" ref="F11:F36" si="1">(D11+E11)/(8.76*$C$63)</f>
        <v>7.9729815330461324</v>
      </c>
      <c r="G11" s="133">
        <f>$C$58</f>
        <v>0</v>
      </c>
      <c r="H11" s="142">
        <f>$C$59</f>
        <v>0</v>
      </c>
      <c r="I11" s="134">
        <f t="shared" ref="I11:I36" si="2">F11+H11+G11</f>
        <v>7.9729815330461324</v>
      </c>
      <c r="J11" s="134">
        <f t="shared" ref="J11:J36" si="3">ROUND(I11*$C$63*8.76,2)</f>
        <v>18.72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19.149999999999999</v>
      </c>
      <c r="F12" s="134">
        <f t="shared" si="1"/>
        <v>8.1569890274654124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8.1569890274654124</v>
      </c>
      <c r="J12" s="134">
        <f t="shared" si="3"/>
        <v>19.149999999999999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19.510000000000002</v>
      </c>
      <c r="F13" s="134">
        <f t="shared" si="1"/>
        <v>8.3103319021331696</v>
      </c>
      <c r="G13" s="132">
        <f t="shared" si="5"/>
        <v>0</v>
      </c>
      <c r="H13" s="132">
        <f t="shared" si="5"/>
        <v>0</v>
      </c>
      <c r="I13" s="134">
        <f t="shared" si="2"/>
        <v>8.3103319021331696</v>
      </c>
      <c r="J13" s="134">
        <f t="shared" si="3"/>
        <v>19.510000000000002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19.940000000000001</v>
      </c>
      <c r="F14" s="134">
        <f t="shared" si="1"/>
        <v>8.493491446875213</v>
      </c>
      <c r="G14" s="132">
        <f t="shared" si="5"/>
        <v>0</v>
      </c>
      <c r="H14" s="132">
        <f t="shared" si="5"/>
        <v>0</v>
      </c>
      <c r="I14" s="134">
        <f t="shared" si="2"/>
        <v>8.493491446875213</v>
      </c>
      <c r="J14" s="134">
        <f t="shared" si="3"/>
        <v>19.940000000000001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20.38</v>
      </c>
      <c r="F15" s="134">
        <f t="shared" si="1"/>
        <v>8.6809105159135829</v>
      </c>
      <c r="G15" s="132">
        <f t="shared" si="5"/>
        <v>0</v>
      </c>
      <c r="H15" s="132">
        <f t="shared" si="5"/>
        <v>0</v>
      </c>
      <c r="I15" s="134">
        <f t="shared" si="2"/>
        <v>8.6809105159135829</v>
      </c>
      <c r="J15" s="134">
        <f t="shared" si="3"/>
        <v>20.38</v>
      </c>
      <c r="K15" s="132">
        <f t="shared" si="6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20.85</v>
      </c>
      <c r="F16" s="134">
        <f t="shared" si="1"/>
        <v>8.8811081578409325</v>
      </c>
      <c r="G16" s="132">
        <f t="shared" si="5"/>
        <v>0</v>
      </c>
      <c r="H16" s="132">
        <f t="shared" si="5"/>
        <v>0</v>
      </c>
      <c r="I16" s="134">
        <f t="shared" si="2"/>
        <v>8.8811081578409325</v>
      </c>
      <c r="J16" s="134">
        <f t="shared" si="3"/>
        <v>20.85</v>
      </c>
      <c r="K16" s="132">
        <f t="shared" si="6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21.31</v>
      </c>
      <c r="F17" s="134">
        <f t="shared" si="1"/>
        <v>9.0770462754719556</v>
      </c>
      <c r="G17" s="132">
        <f t="shared" si="5"/>
        <v>0</v>
      </c>
      <c r="H17" s="132">
        <f t="shared" si="5"/>
        <v>0</v>
      </c>
      <c r="I17" s="134">
        <f t="shared" si="2"/>
        <v>9.0770462754719556</v>
      </c>
      <c r="J17" s="134">
        <f t="shared" si="3"/>
        <v>21.31</v>
      </c>
      <c r="K17" s="132">
        <f t="shared" si="6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21.78</v>
      </c>
      <c r="F18" s="134">
        <f t="shared" si="1"/>
        <v>9.2772439173993053</v>
      </c>
      <c r="G18" s="132">
        <f t="shared" si="5"/>
        <v>0</v>
      </c>
      <c r="H18" s="132">
        <f t="shared" si="5"/>
        <v>0</v>
      </c>
      <c r="I18" s="134">
        <f t="shared" si="2"/>
        <v>9.2772439173993053</v>
      </c>
      <c r="J18" s="134">
        <f t="shared" si="3"/>
        <v>21.78</v>
      </c>
      <c r="K18" s="132">
        <f t="shared" si="6"/>
        <v>0.71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22.26</v>
      </c>
      <c r="F19" s="134">
        <f t="shared" si="1"/>
        <v>9.4817010836229816</v>
      </c>
      <c r="G19" s="132">
        <f t="shared" si="5"/>
        <v>0</v>
      </c>
      <c r="H19" s="132">
        <f t="shared" si="5"/>
        <v>0</v>
      </c>
      <c r="I19" s="134">
        <f t="shared" si="2"/>
        <v>9.4817010836229816</v>
      </c>
      <c r="J19" s="134">
        <f t="shared" si="3"/>
        <v>22.26</v>
      </c>
      <c r="K19" s="132">
        <f t="shared" si="6"/>
        <v>0.73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22.75</v>
      </c>
      <c r="F20" s="134">
        <f t="shared" si="1"/>
        <v>9.6904177741429844</v>
      </c>
      <c r="G20" s="132">
        <f t="shared" si="5"/>
        <v>0</v>
      </c>
      <c r="H20" s="132">
        <f t="shared" si="5"/>
        <v>0</v>
      </c>
      <c r="I20" s="134">
        <f t="shared" si="2"/>
        <v>9.6904177741429844</v>
      </c>
      <c r="J20" s="134">
        <f t="shared" si="3"/>
        <v>22.75</v>
      </c>
      <c r="K20" s="132">
        <f t="shared" si="6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8" si="7">ROUND(D20*(1+$G67),2)</f>
        <v>0</v>
      </c>
      <c r="E21" s="132">
        <f t="shared" si="5"/>
        <v>23.25</v>
      </c>
      <c r="F21" s="134">
        <f t="shared" si="1"/>
        <v>9.9033939889593139</v>
      </c>
      <c r="G21" s="132">
        <f t="shared" si="5"/>
        <v>0</v>
      </c>
      <c r="H21" s="132">
        <f t="shared" si="5"/>
        <v>0</v>
      </c>
      <c r="I21" s="134">
        <f t="shared" si="2"/>
        <v>9.9033939889593139</v>
      </c>
      <c r="J21" s="134">
        <f t="shared" si="3"/>
        <v>23.25</v>
      </c>
      <c r="K21" s="132">
        <f t="shared" si="6"/>
        <v>0.77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23.78</v>
      </c>
      <c r="F22" s="134">
        <f t="shared" si="1"/>
        <v>10.129148776664623</v>
      </c>
      <c r="G22" s="132">
        <f t="shared" si="5"/>
        <v>0</v>
      </c>
      <c r="H22" s="132">
        <f t="shared" si="5"/>
        <v>0</v>
      </c>
      <c r="I22" s="134">
        <f t="shared" si="2"/>
        <v>10.129148776664623</v>
      </c>
      <c r="J22" s="134">
        <f t="shared" si="3"/>
        <v>23.78</v>
      </c>
      <c r="K22" s="132">
        <f t="shared" si="6"/>
        <v>0.79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24.33</v>
      </c>
      <c r="F23" s="134">
        <f t="shared" si="1"/>
        <v>10.363422612962584</v>
      </c>
      <c r="G23" s="132">
        <f t="shared" si="5"/>
        <v>0</v>
      </c>
      <c r="H23" s="132">
        <f t="shared" si="5"/>
        <v>0</v>
      </c>
      <c r="I23" s="134">
        <f t="shared" si="2"/>
        <v>10.363422612962584</v>
      </c>
      <c r="J23" s="134">
        <f t="shared" si="3"/>
        <v>24.33</v>
      </c>
      <c r="K23" s="132">
        <f t="shared" si="6"/>
        <v>0.81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24.89</v>
      </c>
      <c r="F24" s="134">
        <f t="shared" si="1"/>
        <v>10.601955973556873</v>
      </c>
      <c r="G24" s="132">
        <f t="shared" si="5"/>
        <v>0</v>
      </c>
      <c r="H24" s="132">
        <f t="shared" si="5"/>
        <v>0</v>
      </c>
      <c r="I24" s="134">
        <f t="shared" si="2"/>
        <v>10.601955973556873</v>
      </c>
      <c r="J24" s="134">
        <f t="shared" si="3"/>
        <v>24.89</v>
      </c>
      <c r="K24" s="132">
        <f t="shared" si="6"/>
        <v>0.83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25.46</v>
      </c>
      <c r="F25" s="134">
        <f t="shared" si="1"/>
        <v>10.844748858447488</v>
      </c>
      <c r="G25" s="132">
        <f t="shared" si="5"/>
        <v>0</v>
      </c>
      <c r="H25" s="132">
        <f t="shared" si="5"/>
        <v>0</v>
      </c>
      <c r="I25" s="134">
        <f t="shared" si="2"/>
        <v>10.844748858447488</v>
      </c>
      <c r="J25" s="134">
        <f t="shared" si="3"/>
        <v>25.46</v>
      </c>
      <c r="K25" s="132">
        <f t="shared" si="6"/>
        <v>0.85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26.05</v>
      </c>
      <c r="F26" s="134">
        <f t="shared" si="1"/>
        <v>11.096060791930757</v>
      </c>
      <c r="G26" s="132">
        <f t="shared" si="5"/>
        <v>0</v>
      </c>
      <c r="H26" s="132">
        <f t="shared" si="5"/>
        <v>0</v>
      </c>
      <c r="I26" s="134">
        <f t="shared" si="2"/>
        <v>11.096060791930757</v>
      </c>
      <c r="J26" s="134">
        <f t="shared" si="3"/>
        <v>26.05</v>
      </c>
      <c r="K26" s="132">
        <f t="shared" si="6"/>
        <v>0.87</v>
      </c>
      <c r="L26" s="123"/>
      <c r="P26" s="169"/>
    </row>
    <row r="27" spans="2:17">
      <c r="B27" s="140">
        <f t="shared" si="0"/>
        <v>2033</v>
      </c>
      <c r="C27" s="131"/>
      <c r="D27" s="132">
        <f t="shared" si="7"/>
        <v>0</v>
      </c>
      <c r="E27" s="132">
        <f t="shared" si="5"/>
        <v>26.62</v>
      </c>
      <c r="F27" s="134">
        <f t="shared" si="1"/>
        <v>11.338853676821373</v>
      </c>
      <c r="G27" s="132">
        <f t="shared" si="5"/>
        <v>0</v>
      </c>
      <c r="H27" s="132">
        <f t="shared" si="5"/>
        <v>0</v>
      </c>
      <c r="I27" s="134">
        <f t="shared" si="2"/>
        <v>11.338853676821373</v>
      </c>
      <c r="J27" s="134">
        <f t="shared" si="3"/>
        <v>26.62</v>
      </c>
      <c r="K27" s="132">
        <f t="shared" si="6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si="7"/>
        <v>0</v>
      </c>
      <c r="E28" s="132">
        <f t="shared" si="5"/>
        <v>27.21</v>
      </c>
      <c r="F28" s="134">
        <f t="shared" si="1"/>
        <v>11.590165610304641</v>
      </c>
      <c r="G28" s="132">
        <f t="shared" si="5"/>
        <v>0</v>
      </c>
      <c r="H28" s="132">
        <f t="shared" si="5"/>
        <v>0</v>
      </c>
      <c r="I28" s="134">
        <f t="shared" si="2"/>
        <v>11.590165610304641</v>
      </c>
      <c r="J28" s="134">
        <f t="shared" si="3"/>
        <v>27.21</v>
      </c>
      <c r="K28" s="132">
        <f t="shared" si="6"/>
        <v>0.91</v>
      </c>
      <c r="L28" s="123"/>
      <c r="P28" s="169"/>
    </row>
    <row r="29" spans="2:17">
      <c r="B29" s="140">
        <f t="shared" si="0"/>
        <v>2035</v>
      </c>
      <c r="C29" s="131">
        <f>$C$55</f>
        <v>1129.0663267642597</v>
      </c>
      <c r="D29" s="132">
        <f>C29*$C$62</f>
        <v>87.160084318455105</v>
      </c>
      <c r="E29" s="132">
        <f t="shared" si="5"/>
        <v>27.81</v>
      </c>
      <c r="F29" s="134">
        <f t="shared" si="1"/>
        <v>48.97178675051758</v>
      </c>
      <c r="G29" s="132">
        <f t="shared" si="5"/>
        <v>0</v>
      </c>
      <c r="H29" s="132">
        <f t="shared" si="5"/>
        <v>0</v>
      </c>
      <c r="I29" s="134">
        <f t="shared" si="2"/>
        <v>48.97178675051758</v>
      </c>
      <c r="J29" s="134">
        <f t="shared" si="3"/>
        <v>114.97</v>
      </c>
      <c r="K29" s="132">
        <f t="shared" si="6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89.08</v>
      </c>
      <c r="E30" s="132">
        <f t="shared" si="5"/>
        <v>28.42</v>
      </c>
      <c r="F30" s="134">
        <f t="shared" si="1"/>
        <v>50.049410481837391</v>
      </c>
      <c r="G30" s="132">
        <f t="shared" si="5"/>
        <v>0</v>
      </c>
      <c r="H30" s="132">
        <f t="shared" si="5"/>
        <v>0</v>
      </c>
      <c r="I30" s="134">
        <f t="shared" si="2"/>
        <v>50.049410481837391</v>
      </c>
      <c r="J30" s="134">
        <f t="shared" si="3"/>
        <v>117.5</v>
      </c>
      <c r="K30" s="132">
        <f t="shared" si="6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91.04</v>
      </c>
      <c r="E31" s="132">
        <f t="shared" si="5"/>
        <v>29.05</v>
      </c>
      <c r="F31" s="134">
        <f t="shared" si="1"/>
        <v>51.152627274585974</v>
      </c>
      <c r="G31" s="132">
        <f t="shared" si="5"/>
        <v>0</v>
      </c>
      <c r="H31" s="132">
        <f t="shared" si="5"/>
        <v>0</v>
      </c>
      <c r="I31" s="134">
        <f t="shared" si="2"/>
        <v>51.152627274585974</v>
      </c>
      <c r="J31" s="134">
        <f t="shared" si="3"/>
        <v>120.09</v>
      </c>
      <c r="K31" s="132">
        <f t="shared" si="6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93.04</v>
      </c>
      <c r="E32" s="132">
        <f t="shared" si="5"/>
        <v>29.69</v>
      </c>
      <c r="F32" s="134">
        <f t="shared" si="1"/>
        <v>52.277141688816194</v>
      </c>
      <c r="G32" s="132">
        <f t="shared" si="5"/>
        <v>0</v>
      </c>
      <c r="H32" s="132">
        <f t="shared" si="5"/>
        <v>0</v>
      </c>
      <c r="I32" s="134">
        <f t="shared" si="2"/>
        <v>52.277141688816194</v>
      </c>
      <c r="J32" s="134">
        <f t="shared" si="3"/>
        <v>122.73</v>
      </c>
      <c r="K32" s="132">
        <f t="shared" si="6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95.09</v>
      </c>
      <c r="E33" s="132">
        <f t="shared" si="5"/>
        <v>30.34</v>
      </c>
      <c r="F33" s="134">
        <f t="shared" si="1"/>
        <v>53.427213248824373</v>
      </c>
      <c r="G33" s="132">
        <f t="shared" si="5"/>
        <v>0</v>
      </c>
      <c r="H33" s="132">
        <f t="shared" si="5"/>
        <v>0</v>
      </c>
      <c r="I33" s="134">
        <f t="shared" si="2"/>
        <v>53.427213248824373</v>
      </c>
      <c r="J33" s="134">
        <f t="shared" si="3"/>
        <v>125.43</v>
      </c>
      <c r="K33" s="132">
        <f t="shared" si="6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97.18</v>
      </c>
      <c r="E34" s="132">
        <f t="shared" si="5"/>
        <v>31.01</v>
      </c>
      <c r="F34" s="134">
        <f t="shared" si="1"/>
        <v>54.602841954610511</v>
      </c>
      <c r="G34" s="132">
        <f t="shared" si="5"/>
        <v>0</v>
      </c>
      <c r="H34" s="132">
        <f t="shared" si="5"/>
        <v>0</v>
      </c>
      <c r="I34" s="134">
        <f t="shared" si="2"/>
        <v>54.602841954610511</v>
      </c>
      <c r="J34" s="134">
        <f t="shared" si="3"/>
        <v>128.19</v>
      </c>
      <c r="K34" s="132">
        <f t="shared" si="6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99.32</v>
      </c>
      <c r="E35" s="132">
        <f t="shared" si="5"/>
        <v>31.69</v>
      </c>
      <c r="F35" s="134">
        <f t="shared" si="1"/>
        <v>55.804027806174602</v>
      </c>
      <c r="G35" s="132">
        <f t="shared" si="5"/>
        <v>0</v>
      </c>
      <c r="H35" s="132">
        <f t="shared" si="5"/>
        <v>0</v>
      </c>
      <c r="I35" s="134">
        <f t="shared" si="2"/>
        <v>55.804027806174602</v>
      </c>
      <c r="J35" s="134">
        <f t="shared" si="3"/>
        <v>131.01</v>
      </c>
      <c r="K35" s="132">
        <f t="shared" si="6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101.6</v>
      </c>
      <c r="E36" s="132">
        <f t="shared" si="5"/>
        <v>32.42</v>
      </c>
      <c r="F36" s="134">
        <f t="shared" si="1"/>
        <v>57.086144619368902</v>
      </c>
      <c r="G36" s="132">
        <f t="shared" si="5"/>
        <v>0</v>
      </c>
      <c r="H36" s="132">
        <f t="shared" si="5"/>
        <v>0</v>
      </c>
      <c r="I36" s="134">
        <f t="shared" si="2"/>
        <v>57.086144619368902</v>
      </c>
      <c r="J36" s="134">
        <f t="shared" si="3"/>
        <v>134.02000000000001</v>
      </c>
      <c r="K36" s="132">
        <f t="shared" si="6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UT Solar 2035 ST'!D44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26.8%)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Resource-2035 - 27%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127</v>
      </c>
      <c r="C55" s="185">
        <v>1129.0663267642597</v>
      </c>
      <c r="D55" s="121" t="s">
        <v>75</v>
      </c>
      <c r="H55" s="121" t="s">
        <v>9</v>
      </c>
    </row>
    <row r="56" spans="2:24">
      <c r="B56" s="85" t="s">
        <v>112</v>
      </c>
      <c r="C56" s="154">
        <v>18.718009285501743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0.26800000000000002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8">C66+1</f>
        <v>2018</v>
      </c>
      <c r="D67" s="41">
        <v>2.3E-2</v>
      </c>
      <c r="E67" s="85"/>
      <c r="F67" s="87">
        <f t="shared" ref="F67:F74" si="9">F66+1</f>
        <v>2027</v>
      </c>
      <c r="G67" s="41">
        <v>2.1999999999999999E-2</v>
      </c>
      <c r="H67" s="85"/>
      <c r="I67" s="87">
        <f t="shared" ref="I67:I74" si="10">I66+1</f>
        <v>2036</v>
      </c>
      <c r="J67" s="41">
        <v>2.1999999999999999E-2</v>
      </c>
    </row>
    <row r="68" spans="3:11">
      <c r="C68" s="87">
        <f t="shared" si="8"/>
        <v>2019</v>
      </c>
      <c r="D68" s="41">
        <v>1.9E-2</v>
      </c>
      <c r="E68" s="85"/>
      <c r="F68" s="87">
        <f t="shared" si="9"/>
        <v>2028</v>
      </c>
      <c r="G68" s="41">
        <v>2.3E-2</v>
      </c>
      <c r="H68" s="85"/>
      <c r="I68" s="87">
        <f t="shared" si="10"/>
        <v>2037</v>
      </c>
      <c r="J68" s="41">
        <v>2.1999999999999999E-2</v>
      </c>
    </row>
    <row r="69" spans="3:11">
      <c r="C69" s="87">
        <f t="shared" si="8"/>
        <v>2020</v>
      </c>
      <c r="D69" s="41">
        <v>2.1999999999999999E-2</v>
      </c>
      <c r="E69" s="85"/>
      <c r="F69" s="87">
        <f t="shared" si="9"/>
        <v>2029</v>
      </c>
      <c r="G69" s="41">
        <v>2.3E-2</v>
      </c>
      <c r="H69" s="85"/>
      <c r="I69" s="87">
        <f t="shared" si="10"/>
        <v>2038</v>
      </c>
      <c r="J69" s="41">
        <v>2.1999999999999999E-2</v>
      </c>
    </row>
    <row r="70" spans="3:11">
      <c r="C70" s="87">
        <f t="shared" si="8"/>
        <v>2021</v>
      </c>
      <c r="D70" s="41">
        <v>2.1999999999999999E-2</v>
      </c>
      <c r="E70" s="85"/>
      <c r="F70" s="87">
        <f t="shared" si="9"/>
        <v>2030</v>
      </c>
      <c r="G70" s="41">
        <v>2.3E-2</v>
      </c>
      <c r="H70" s="85"/>
      <c r="I70" s="87">
        <f t="shared" si="10"/>
        <v>2039</v>
      </c>
      <c r="J70" s="41">
        <v>2.1999999999999999E-2</v>
      </c>
    </row>
    <row r="71" spans="3:11">
      <c r="C71" s="87">
        <f t="shared" si="8"/>
        <v>2022</v>
      </c>
      <c r="D71" s="41">
        <v>2.3E-2</v>
      </c>
      <c r="E71" s="85"/>
      <c r="F71" s="87">
        <f t="shared" si="9"/>
        <v>2031</v>
      </c>
      <c r="G71" s="41">
        <v>2.3E-2</v>
      </c>
      <c r="H71" s="85"/>
      <c r="I71" s="87">
        <f t="shared" si="10"/>
        <v>2040</v>
      </c>
      <c r="J71" s="41">
        <v>2.1999999999999999E-2</v>
      </c>
    </row>
    <row r="72" spans="3:11" s="123" customFormat="1">
      <c r="C72" s="87">
        <f t="shared" si="8"/>
        <v>2023</v>
      </c>
      <c r="D72" s="41">
        <v>2.1999999999999999E-2</v>
      </c>
      <c r="E72" s="86"/>
      <c r="F72" s="87">
        <f t="shared" si="9"/>
        <v>2032</v>
      </c>
      <c r="G72" s="41">
        <v>2.3E-2</v>
      </c>
      <c r="H72" s="86"/>
      <c r="I72" s="87">
        <f t="shared" si="10"/>
        <v>2041</v>
      </c>
      <c r="J72" s="41">
        <v>2.1999999999999999E-2</v>
      </c>
    </row>
    <row r="73" spans="3:11" s="123" customFormat="1">
      <c r="C73" s="87">
        <f t="shared" si="8"/>
        <v>2024</v>
      </c>
      <c r="D73" s="41">
        <v>2.1999999999999999E-2</v>
      </c>
      <c r="E73" s="86"/>
      <c r="F73" s="87">
        <f t="shared" si="9"/>
        <v>2033</v>
      </c>
      <c r="G73" s="41">
        <v>2.1999999999999999E-2</v>
      </c>
      <c r="H73" s="86"/>
      <c r="I73" s="87">
        <f t="shared" si="10"/>
        <v>2042</v>
      </c>
      <c r="J73" s="41">
        <v>2.3E-2</v>
      </c>
    </row>
    <row r="74" spans="3:11" s="123" customFormat="1">
      <c r="C74" s="87">
        <f t="shared" si="8"/>
        <v>2025</v>
      </c>
      <c r="D74" s="41">
        <v>2.1999999999999999E-2</v>
      </c>
      <c r="E74" s="86"/>
      <c r="F74" s="87">
        <f t="shared" si="9"/>
        <v>2034</v>
      </c>
      <c r="G74" s="41">
        <v>2.1999999999999999E-2</v>
      </c>
      <c r="H74" s="86"/>
      <c r="I74" s="87">
        <f t="shared" si="10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D14" sqref="D14"/>
    </sheetView>
  </sheetViews>
  <sheetFormatPr defaultColWidth="9.33203125" defaultRowHeight="12.75"/>
  <cols>
    <col min="1" max="1" width="2.83203125" style="3" customWidth="1"/>
    <col min="2" max="2" width="7" style="3" customWidth="1"/>
    <col min="3" max="12" width="10.1640625" style="3" customWidth="1"/>
    <col min="13" max="13" width="10.1640625" style="5" customWidth="1"/>
    <col min="14" max="15" width="10.1640625" style="3" customWidth="1"/>
    <col min="16" max="16" width="1.6640625" style="3" customWidth="1"/>
    <col min="17" max="16384" width="9.33203125" style="3"/>
  </cols>
  <sheetData>
    <row r="1" spans="2:16" s="257" customFormat="1" ht="15.75" hidden="1">
      <c r="B1" s="1" t="s">
        <v>37</v>
      </c>
      <c r="C1" s="1"/>
      <c r="D1" s="1"/>
      <c r="E1" s="1"/>
      <c r="F1" s="1"/>
      <c r="G1" s="254"/>
      <c r="H1" s="1"/>
      <c r="I1" s="1"/>
      <c r="J1" s="1"/>
      <c r="K1" s="1"/>
      <c r="L1" s="255"/>
      <c r="M1" s="256"/>
      <c r="N1" s="256"/>
      <c r="O1" s="256"/>
      <c r="P1" s="256"/>
    </row>
    <row r="2" spans="2:16" s="257" customFormat="1" ht="5.25" customHeight="1">
      <c r="B2" s="1"/>
      <c r="C2" s="1"/>
      <c r="D2" s="1"/>
      <c r="E2" s="1"/>
      <c r="F2" s="1"/>
      <c r="G2" s="254"/>
      <c r="H2" s="1"/>
      <c r="I2" s="1"/>
      <c r="J2" s="1"/>
      <c r="K2" s="1"/>
      <c r="L2" s="255"/>
      <c r="M2" s="256"/>
      <c r="N2" s="256"/>
      <c r="O2" s="256"/>
      <c r="P2" s="256"/>
    </row>
    <row r="3" spans="2:16" s="257" customFormat="1" ht="15.75">
      <c r="B3" s="1" t="s">
        <v>166</v>
      </c>
      <c r="C3" s="1"/>
      <c r="D3" s="1"/>
      <c r="E3" s="1"/>
      <c r="F3" s="1"/>
      <c r="G3" s="254"/>
      <c r="H3" s="1"/>
      <c r="I3" s="1"/>
      <c r="J3" s="1"/>
      <c r="K3" s="1"/>
      <c r="L3" s="255"/>
      <c r="M3" s="256"/>
      <c r="N3" s="256"/>
      <c r="O3" s="256"/>
      <c r="P3" s="256"/>
    </row>
    <row r="4" spans="2:16" s="259" customFormat="1" ht="15">
      <c r="B4" s="4" t="s">
        <v>167</v>
      </c>
      <c r="C4" s="4"/>
      <c r="D4" s="4"/>
      <c r="E4" s="4"/>
      <c r="F4" s="4"/>
      <c r="G4" s="4"/>
      <c r="H4" s="4"/>
      <c r="I4" s="4"/>
      <c r="J4" s="4"/>
      <c r="K4" s="4"/>
      <c r="L4" s="4"/>
      <c r="M4" s="258"/>
      <c r="N4" s="258"/>
      <c r="O4" s="258"/>
      <c r="P4" s="258"/>
    </row>
    <row r="5" spans="2:16" s="259" customFormat="1" ht="15">
      <c r="B5" s="4" t="str">
        <f ca="1">'Table 1'!B5</f>
        <v>RFP_Elektron Solar - 80.0 MW and 29.4%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59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58"/>
      <c r="N6" s="258"/>
      <c r="O6" s="258"/>
      <c r="P6" s="258"/>
    </row>
    <row r="7" spans="2:16">
      <c r="D7" s="260"/>
      <c r="E7" s="260"/>
      <c r="F7" s="260"/>
      <c r="G7" s="261"/>
      <c r="H7" s="261"/>
      <c r="I7" s="261"/>
      <c r="J7" s="261"/>
      <c r="K7" s="261"/>
      <c r="L7" s="261"/>
      <c r="M7" s="262"/>
    </row>
    <row r="8" spans="2:16">
      <c r="B8" s="263"/>
      <c r="C8" s="263"/>
      <c r="D8" s="264" t="s">
        <v>168</v>
      </c>
      <c r="E8" s="265"/>
      <c r="F8" s="265"/>
      <c r="G8" s="264"/>
      <c r="H8" s="264"/>
      <c r="I8" s="266" t="s">
        <v>169</v>
      </c>
      <c r="J8" s="267"/>
      <c r="K8" s="267"/>
      <c r="L8" s="268"/>
      <c r="M8" s="269" t="s">
        <v>168</v>
      </c>
      <c r="N8" s="270"/>
      <c r="O8" s="271"/>
    </row>
    <row r="9" spans="2:16">
      <c r="B9" s="272" t="str">
        <f>'[10]Avoided Costs'!B4</f>
        <v>Year</v>
      </c>
      <c r="C9" s="272" t="str">
        <f>'[10]Avoided Costs'!C4</f>
        <v>Annual</v>
      </c>
      <c r="D9" s="273" t="str">
        <f>'[10]Avoided Costs'!D4</f>
        <v>Jan</v>
      </c>
      <c r="E9" s="274" t="str">
        <f>'[10]Avoided Costs'!E4</f>
        <v>Feb</v>
      </c>
      <c r="F9" s="274" t="str">
        <f>'[10]Avoided Costs'!F4</f>
        <v>Mar</v>
      </c>
      <c r="G9" s="274" t="str">
        <f>'[10]Avoided Costs'!G4</f>
        <v>Apr</v>
      </c>
      <c r="H9" s="275" t="str">
        <f>'[10]Avoided Costs'!H4</f>
        <v>May</v>
      </c>
      <c r="I9" s="188" t="str">
        <f>'[10]Avoided Costs'!I4</f>
        <v>Jun</v>
      </c>
      <c r="J9" s="188" t="str">
        <f>'[10]Avoided Costs'!J4</f>
        <v>Jul</v>
      </c>
      <c r="K9" s="188" t="str">
        <f>'[10]Avoided Costs'!K4</f>
        <v>Aug</v>
      </c>
      <c r="L9" s="188" t="str">
        <f>'[10]Avoided Costs'!L4</f>
        <v>Sep</v>
      </c>
      <c r="M9" s="273" t="str">
        <f>'[10]Avoided Costs'!M4</f>
        <v>Oct</v>
      </c>
      <c r="N9" s="274" t="str">
        <f>'[10]Avoided Costs'!N4</f>
        <v>Nov</v>
      </c>
      <c r="O9" s="275" t="str">
        <f>'[10]Avoided Costs'!O4</f>
        <v>Dec</v>
      </c>
    </row>
    <row r="10" spans="2:16" ht="12.75" customHeight="1">
      <c r="B10" s="253"/>
      <c r="C10" s="253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5"/>
    </row>
    <row r="11" spans="2:16" ht="12.75" customHeight="1">
      <c r="B11" s="277" t="s">
        <v>170</v>
      </c>
      <c r="C11" s="277"/>
      <c r="E11" s="260"/>
      <c r="F11" s="260"/>
      <c r="G11" s="260"/>
      <c r="H11" s="260"/>
      <c r="I11" s="260"/>
      <c r="J11" s="260"/>
      <c r="K11" s="260"/>
      <c r="L11" s="260"/>
      <c r="M11" s="260"/>
      <c r="N11" s="260"/>
      <c r="O11" s="5"/>
    </row>
    <row r="12" spans="2:16" ht="12.75" hidden="1" customHeight="1">
      <c r="B12" s="278"/>
      <c r="C12" s="279"/>
      <c r="D12" s="8"/>
      <c r="E12" s="8"/>
      <c r="F12" s="8"/>
      <c r="G12" s="8"/>
      <c r="H12" s="13"/>
      <c r="I12" s="280"/>
      <c r="J12" s="281"/>
      <c r="K12" s="281"/>
      <c r="L12" s="282"/>
      <c r="M12" s="280"/>
      <c r="N12" s="281"/>
      <c r="O12" s="282"/>
    </row>
    <row r="13" spans="2:16" ht="12.75" customHeight="1">
      <c r="B13" s="283">
        <f>'[10]Avoided Costs'!B7</f>
        <v>2022</v>
      </c>
      <c r="C13" s="284">
        <f>'[10]Avoided Costs'!C7</f>
        <v>18.475967206745779</v>
      </c>
      <c r="D13" s="285">
        <f>'[10]Avoided Costs'!D7</f>
        <v>0</v>
      </c>
      <c r="E13" s="285">
        <f>'[10]Avoided Costs'!E7</f>
        <v>0</v>
      </c>
      <c r="F13" s="285">
        <f>'[10]Avoided Costs'!F7</f>
        <v>0</v>
      </c>
      <c r="G13" s="285">
        <f>'[10]Avoided Costs'!G7</f>
        <v>0</v>
      </c>
      <c r="H13" s="286">
        <f>'[10]Avoided Costs'!H7</f>
        <v>0</v>
      </c>
      <c r="I13" s="287">
        <f>'[10]Avoided Costs'!I7</f>
        <v>0</v>
      </c>
      <c r="J13" s="285">
        <f>'[10]Avoided Costs'!J7</f>
        <v>0</v>
      </c>
      <c r="K13" s="285">
        <f>'[10]Avoided Costs'!K7</f>
        <v>0</v>
      </c>
      <c r="L13" s="286">
        <f>'[10]Avoided Costs'!L7</f>
        <v>0</v>
      </c>
      <c r="M13" s="287">
        <f>'[10]Avoided Costs'!M7</f>
        <v>0</v>
      </c>
      <c r="N13" s="285">
        <f>'[10]Avoided Costs'!N7</f>
        <v>0</v>
      </c>
      <c r="O13" s="286">
        <f>'[10]Avoided Costs'!O7</f>
        <v>18.475967206763904</v>
      </c>
    </row>
    <row r="14" spans="2:16" ht="12.75" customHeight="1">
      <c r="B14" s="300">
        <f>'[10]Avoided Costs'!B8</f>
        <v>2023</v>
      </c>
      <c r="C14" s="288">
        <f>'[10]Avoided Costs'!C8</f>
        <v>18.819038214465767</v>
      </c>
      <c r="D14" s="289">
        <f>'[10]Avoided Costs'!D8</f>
        <v>17.761210129205466</v>
      </c>
      <c r="E14" s="289">
        <f>'[10]Avoided Costs'!E8</f>
        <v>15.606268952829696</v>
      </c>
      <c r="F14" s="289">
        <f>'[10]Avoided Costs'!F8</f>
        <v>15.365333266424514</v>
      </c>
      <c r="G14" s="289">
        <f>'[10]Avoided Costs'!G8</f>
        <v>13.409582580750733</v>
      </c>
      <c r="H14" s="290">
        <f>'[10]Avoided Costs'!H8</f>
        <v>14.586015881203448</v>
      </c>
      <c r="I14" s="291">
        <f>'[10]Avoided Costs'!I8</f>
        <v>18.923676070327321</v>
      </c>
      <c r="J14" s="289">
        <f>'[10]Avoided Costs'!J8</f>
        <v>32.960341440043415</v>
      </c>
      <c r="K14" s="289">
        <f>'[10]Avoided Costs'!K8</f>
        <v>20.818059502317151</v>
      </c>
      <c r="L14" s="290">
        <f>'[10]Avoided Costs'!L8</f>
        <v>16.512235374302918</v>
      </c>
      <c r="M14" s="291">
        <f>'[10]Avoided Costs'!M8</f>
        <v>16.483622525907268</v>
      </c>
      <c r="N14" s="289">
        <f>'[10]Avoided Costs'!N8</f>
        <v>17.08531970456864</v>
      </c>
      <c r="O14" s="290">
        <f>'[10]Avoided Costs'!O8</f>
        <v>18.923974728557816</v>
      </c>
    </row>
    <row r="15" spans="2:16" ht="12.75" customHeight="1">
      <c r="B15" s="300">
        <f>'[10]Avoided Costs'!B9</f>
        <v>2024</v>
      </c>
      <c r="C15" s="288">
        <f>'[10]Avoided Costs'!C9</f>
        <v>20.729927020399636</v>
      </c>
      <c r="D15" s="289">
        <f>'[10]Avoided Costs'!D9</f>
        <v>18.234491620687042</v>
      </c>
      <c r="E15" s="289">
        <f>'[10]Avoided Costs'!E9</f>
        <v>16.958520630844017</v>
      </c>
      <c r="F15" s="289">
        <f>'[10]Avoided Costs'!F9</f>
        <v>14.641821046901924</v>
      </c>
      <c r="G15" s="289">
        <f>'[10]Avoided Costs'!G9</f>
        <v>13.192040218561848</v>
      </c>
      <c r="H15" s="290">
        <f>'[10]Avoided Costs'!H9</f>
        <v>15.368004933660114</v>
      </c>
      <c r="I15" s="291">
        <f>'[10]Avoided Costs'!I9</f>
        <v>20.161809756247727</v>
      </c>
      <c r="J15" s="289">
        <f>'[10]Avoided Costs'!J9</f>
        <v>35.834585424955264</v>
      </c>
      <c r="K15" s="289">
        <f>'[10]Avoided Costs'!K9</f>
        <v>29.483251553728849</v>
      </c>
      <c r="L15" s="290">
        <f>'[10]Avoided Costs'!L9</f>
        <v>20.396802223357625</v>
      </c>
      <c r="M15" s="291">
        <f>'[10]Avoided Costs'!M9</f>
        <v>15.3117582713265</v>
      </c>
      <c r="N15" s="289">
        <f>'[10]Avoided Costs'!N9</f>
        <v>17.832685561320424</v>
      </c>
      <c r="O15" s="290">
        <f>'[10]Avoided Costs'!O9</f>
        <v>19.674482628094548</v>
      </c>
    </row>
    <row r="16" spans="2:16" ht="12.75" customHeight="1">
      <c r="B16" s="300">
        <f>'[10]Avoided Costs'!B10</f>
        <v>2025</v>
      </c>
      <c r="C16" s="288">
        <f>'[10]Avoided Costs'!C10</f>
        <v>22.769666852775774</v>
      </c>
      <c r="D16" s="289">
        <f>'[10]Avoided Costs'!D10</f>
        <v>19.388419188343967</v>
      </c>
      <c r="E16" s="289">
        <f>'[10]Avoided Costs'!E10</f>
        <v>18.232013911625348</v>
      </c>
      <c r="F16" s="289">
        <f>'[10]Avoided Costs'!F10</f>
        <v>15.962249626874597</v>
      </c>
      <c r="G16" s="289">
        <f>'[10]Avoided Costs'!G10</f>
        <v>15.252792980631646</v>
      </c>
      <c r="H16" s="290">
        <f>'[10]Avoided Costs'!H10</f>
        <v>16.432862226904692</v>
      </c>
      <c r="I16" s="291">
        <f>'[10]Avoided Costs'!I10</f>
        <v>21.343092991722095</v>
      </c>
      <c r="J16" s="289">
        <f>'[10]Avoided Costs'!J10</f>
        <v>38.974221734327735</v>
      </c>
      <c r="K16" s="289">
        <f>'[10]Avoided Costs'!K10</f>
        <v>32.645161436836062</v>
      </c>
      <c r="L16" s="290">
        <f>'[10]Avoided Costs'!L10</f>
        <v>21.729019915362038</v>
      </c>
      <c r="M16" s="291">
        <f>'[10]Avoided Costs'!M10</f>
        <v>20.390024654433518</v>
      </c>
      <c r="N16" s="289">
        <f>'[10]Avoided Costs'!N10</f>
        <v>18.919398159845361</v>
      </c>
      <c r="O16" s="290">
        <f>'[10]Avoided Costs'!O10</f>
        <v>20.25742440459333</v>
      </c>
    </row>
    <row r="17" spans="2:15" ht="12.75" customHeight="1">
      <c r="B17" s="300">
        <f>'[10]Avoided Costs'!B11</f>
        <v>2026</v>
      </c>
      <c r="C17" s="288">
        <f>'[10]Avoided Costs'!C11</f>
        <v>22.352192295213989</v>
      </c>
      <c r="D17" s="289">
        <f>'[10]Avoided Costs'!D11</f>
        <v>19.677396940182891</v>
      </c>
      <c r="E17" s="289">
        <f>'[10]Avoided Costs'!E11</f>
        <v>18.883411245891718</v>
      </c>
      <c r="F17" s="289">
        <f>'[10]Avoided Costs'!F11</f>
        <v>15.79631301305899</v>
      </c>
      <c r="G17" s="289">
        <f>'[10]Avoided Costs'!G11</f>
        <v>15.654268243539459</v>
      </c>
      <c r="H17" s="290">
        <f>'[10]Avoided Costs'!H11</f>
        <v>16.864702077168687</v>
      </c>
      <c r="I17" s="291">
        <f>'[10]Avoided Costs'!I11</f>
        <v>22.586560365412453</v>
      </c>
      <c r="J17" s="289">
        <f>'[10]Avoided Costs'!J11</f>
        <v>42.433152240465624</v>
      </c>
      <c r="K17" s="289">
        <f>'[10]Avoided Costs'!K11</f>
        <v>22.863699920684631</v>
      </c>
      <c r="L17" s="290">
        <f>'[10]Avoided Costs'!L11</f>
        <v>20.94604814746052</v>
      </c>
      <c r="M17" s="291">
        <f>'[10]Avoided Costs'!M11</f>
        <v>20.51422398663669</v>
      </c>
      <c r="N17" s="289">
        <f>'[10]Avoided Costs'!N11</f>
        <v>19.483738967496809</v>
      </c>
      <c r="O17" s="290">
        <f>'[10]Avoided Costs'!O11</f>
        <v>21.134650617944885</v>
      </c>
    </row>
    <row r="18" spans="2:15" ht="12.75" customHeight="1">
      <c r="B18" s="300">
        <f>'[10]Avoided Costs'!B12</f>
        <v>2027</v>
      </c>
      <c r="C18" s="288">
        <f>'[10]Avoided Costs'!C12</f>
        <v>23.818057366953809</v>
      </c>
      <c r="D18" s="289">
        <f>'[10]Avoided Costs'!D12</f>
        <v>20.232949365558348</v>
      </c>
      <c r="E18" s="289">
        <f>'[10]Avoided Costs'!E12</f>
        <v>19.626543585483553</v>
      </c>
      <c r="F18" s="289">
        <f>'[10]Avoided Costs'!F12</f>
        <v>17.135699214706619</v>
      </c>
      <c r="G18" s="289">
        <f>'[10]Avoided Costs'!G12</f>
        <v>15.901765763972088</v>
      </c>
      <c r="H18" s="290">
        <f>'[10]Avoided Costs'!H12</f>
        <v>16.899064809706594</v>
      </c>
      <c r="I18" s="291">
        <f>'[10]Avoided Costs'!I12</f>
        <v>24.12080234613591</v>
      </c>
      <c r="J18" s="289">
        <f>'[10]Avoided Costs'!J12</f>
        <v>40.570534860980253</v>
      </c>
      <c r="K18" s="289">
        <f>'[10]Avoided Costs'!K12</f>
        <v>32.83754266904112</v>
      </c>
      <c r="L18" s="290">
        <f>'[10]Avoided Costs'!L12</f>
        <v>21.657242279213385</v>
      </c>
      <c r="M18" s="291">
        <f>'[10]Avoided Costs'!M12</f>
        <v>20.952897653128826</v>
      </c>
      <c r="N18" s="289">
        <f>'[10]Avoided Costs'!N12</f>
        <v>20.503959296416529</v>
      </c>
      <c r="O18" s="290">
        <f>'[10]Avoided Costs'!O12</f>
        <v>22.048926219133357</v>
      </c>
    </row>
    <row r="19" spans="2:15" ht="12.75" customHeight="1">
      <c r="B19" s="300">
        <f>'[10]Avoided Costs'!B13</f>
        <v>2028</v>
      </c>
      <c r="C19" s="288">
        <f>'[10]Avoided Costs'!C13</f>
        <v>27.496695296667767</v>
      </c>
      <c r="D19" s="289">
        <f>'[10]Avoided Costs'!D13</f>
        <v>20.611529871700984</v>
      </c>
      <c r="E19" s="289">
        <f>'[10]Avoided Costs'!E13</f>
        <v>20.181866122993728</v>
      </c>
      <c r="F19" s="289">
        <f>'[10]Avoided Costs'!F13</f>
        <v>18.076955292398601</v>
      </c>
      <c r="G19" s="289">
        <f>'[10]Avoided Costs'!G13</f>
        <v>16.696745270338536</v>
      </c>
      <c r="H19" s="290">
        <f>'[10]Avoided Costs'!H13</f>
        <v>18.910378444138424</v>
      </c>
      <c r="I19" s="291">
        <f>'[10]Avoided Costs'!I13</f>
        <v>24.550490243502402</v>
      </c>
      <c r="J19" s="289">
        <f>'[10]Avoided Costs'!J13</f>
        <v>54.580160134038991</v>
      </c>
      <c r="K19" s="289">
        <f>'[10]Avoided Costs'!K13</f>
        <v>43.086704161643027</v>
      </c>
      <c r="L19" s="290">
        <f>'[10]Avoided Costs'!L13</f>
        <v>23.261046507019415</v>
      </c>
      <c r="M19" s="291">
        <f>'[10]Avoided Costs'!M13</f>
        <v>21.874542663672401</v>
      </c>
      <c r="N19" s="289">
        <f>'[10]Avoided Costs'!N13</f>
        <v>21.182508670692453</v>
      </c>
      <c r="O19" s="290">
        <f>'[10]Avoided Costs'!O13</f>
        <v>24.553253189088736</v>
      </c>
    </row>
    <row r="20" spans="2:15" ht="12.75" customHeight="1">
      <c r="B20" s="300">
        <f>'[10]Avoided Costs'!B14</f>
        <v>2029</v>
      </c>
      <c r="C20" s="288">
        <f>'[10]Avoided Costs'!C14</f>
        <v>31.786316149655178</v>
      </c>
      <c r="D20" s="289">
        <f>'[10]Avoided Costs'!D14</f>
        <v>23.513840519241132</v>
      </c>
      <c r="E20" s="289">
        <f>'[10]Avoided Costs'!E14</f>
        <v>22.315987197956964</v>
      </c>
      <c r="F20" s="289">
        <f>'[10]Avoided Costs'!F14</f>
        <v>18.209321864361243</v>
      </c>
      <c r="G20" s="289">
        <f>'[10]Avoided Costs'!G14</f>
        <v>18.545029402304387</v>
      </c>
      <c r="H20" s="290">
        <f>'[10]Avoided Costs'!H14</f>
        <v>20.181008887268828</v>
      </c>
      <c r="I20" s="291">
        <f>'[10]Avoided Costs'!I14</f>
        <v>26.826633200323641</v>
      </c>
      <c r="J20" s="289">
        <f>'[10]Avoided Costs'!J14</f>
        <v>66.432275875089744</v>
      </c>
      <c r="K20" s="289">
        <f>'[10]Avoided Costs'!K14</f>
        <v>54.089813085778303</v>
      </c>
      <c r="L20" s="290">
        <f>'[10]Avoided Costs'!L14</f>
        <v>26.650956810037997</v>
      </c>
      <c r="M20" s="291">
        <f>'[10]Avoided Costs'!M14</f>
        <v>22.853521522662906</v>
      </c>
      <c r="N20" s="289">
        <f>'[10]Avoided Costs'!N14</f>
        <v>23.815867701598741</v>
      </c>
      <c r="O20" s="290">
        <f>'[10]Avoided Costs'!O14</f>
        <v>30.063001550831689</v>
      </c>
    </row>
    <row r="21" spans="2:15" ht="12.75" customHeight="1">
      <c r="B21" s="300">
        <f>'[10]Avoided Costs'!B15</f>
        <v>2030</v>
      </c>
      <c r="C21" s="288">
        <f>'[10]Avoided Costs'!C15</f>
        <v>36.303334247234616</v>
      </c>
      <c r="D21" s="289">
        <f>'[10]Avoided Costs'!D15</f>
        <v>25.063946233385799</v>
      </c>
      <c r="E21" s="289">
        <f>'[10]Avoided Costs'!E15</f>
        <v>23.615992948281999</v>
      </c>
      <c r="F21" s="289">
        <f>'[10]Avoided Costs'!F15</f>
        <v>19.878759549892763</v>
      </c>
      <c r="G21" s="289">
        <f>'[10]Avoided Costs'!G15</f>
        <v>18.926854275253977</v>
      </c>
      <c r="H21" s="290">
        <f>'[10]Avoided Costs'!H15</f>
        <v>19.900635831275043</v>
      </c>
      <c r="I21" s="291">
        <f>'[10]Avoided Costs'!I15</f>
        <v>28.662403315630378</v>
      </c>
      <c r="J21" s="289">
        <f>'[10]Avoided Costs'!J15</f>
        <v>87.875411160412625</v>
      </c>
      <c r="K21" s="289">
        <f>'[10]Avoided Costs'!K15</f>
        <v>61.335690379250074</v>
      </c>
      <c r="L21" s="290">
        <f>'[10]Avoided Costs'!L15</f>
        <v>28.856743009908815</v>
      </c>
      <c r="M21" s="291">
        <f>'[10]Avoided Costs'!M15</f>
        <v>24.458605924283223</v>
      </c>
      <c r="N21" s="289">
        <f>'[10]Avoided Costs'!N15</f>
        <v>25.563435041548701</v>
      </c>
      <c r="O21" s="290">
        <f>'[10]Avoided Costs'!O15</f>
        <v>33.941721666515861</v>
      </c>
    </row>
    <row r="22" spans="2:15" ht="12.75" customHeight="1">
      <c r="B22" s="300">
        <f>'[10]Avoided Costs'!B16</f>
        <v>2031</v>
      </c>
      <c r="C22" s="288">
        <f>'[10]Avoided Costs'!C16</f>
        <v>38.212773587444012</v>
      </c>
      <c r="D22" s="289">
        <f>'[10]Avoided Costs'!D16</f>
        <v>26.983186138211558</v>
      </c>
      <c r="E22" s="289">
        <f>'[10]Avoided Costs'!E16</f>
        <v>24.901526575041817</v>
      </c>
      <c r="F22" s="289">
        <f>'[10]Avoided Costs'!F16</f>
        <v>21.213501516580944</v>
      </c>
      <c r="G22" s="289">
        <f>'[10]Avoided Costs'!G16</f>
        <v>19.810074475993293</v>
      </c>
      <c r="H22" s="290">
        <f>'[10]Avoided Costs'!H16</f>
        <v>21.262107440871535</v>
      </c>
      <c r="I22" s="291">
        <f>'[10]Avoided Costs'!I16</f>
        <v>29.737959449582277</v>
      </c>
      <c r="J22" s="289">
        <f>'[10]Avoided Costs'!J16</f>
        <v>90.489443272419436</v>
      </c>
      <c r="K22" s="289">
        <f>'[10]Avoided Costs'!K16</f>
        <v>65.980155717663052</v>
      </c>
      <c r="L22" s="290">
        <f>'[10]Avoided Costs'!L16</f>
        <v>31.707426425137793</v>
      </c>
      <c r="M22" s="291">
        <f>'[10]Avoided Costs'!M16</f>
        <v>26.028787984296645</v>
      </c>
      <c r="N22" s="289">
        <f>'[10]Avoided Costs'!N16</f>
        <v>26.241068650470652</v>
      </c>
      <c r="O22" s="290">
        <f>'[10]Avoided Costs'!O16</f>
        <v>34.133577515199796</v>
      </c>
    </row>
    <row r="23" spans="2:15" ht="12.75" customHeight="1">
      <c r="B23" s="300">
        <f>'[10]Avoided Costs'!B17</f>
        <v>2032</v>
      </c>
      <c r="C23" s="288">
        <f>'[10]Avoided Costs'!C17</f>
        <v>40.085267735724649</v>
      </c>
      <c r="D23" s="289">
        <f>'[10]Avoided Costs'!D17</f>
        <v>26.482831155202625</v>
      </c>
      <c r="E23" s="289">
        <f>'[10]Avoided Costs'!E17</f>
        <v>25.291730137794087</v>
      </c>
      <c r="F23" s="289">
        <f>'[10]Avoided Costs'!F17</f>
        <v>22.012498851575067</v>
      </c>
      <c r="G23" s="289">
        <f>'[10]Avoided Costs'!G17</f>
        <v>21.407100681805339</v>
      </c>
      <c r="H23" s="290">
        <f>'[10]Avoided Costs'!H17</f>
        <v>22.246371570931036</v>
      </c>
      <c r="I23" s="291">
        <f>'[10]Avoided Costs'!I17</f>
        <v>33.322955702245949</v>
      </c>
      <c r="J23" s="289">
        <f>'[10]Avoided Costs'!J17</f>
        <v>97.374781606750815</v>
      </c>
      <c r="K23" s="289">
        <f>'[10]Avoided Costs'!K17</f>
        <v>67.210443352261109</v>
      </c>
      <c r="L23" s="290">
        <f>'[10]Avoided Costs'!L17</f>
        <v>31.697990960206756</v>
      </c>
      <c r="M23" s="291">
        <f>'[10]Avoided Costs'!M17</f>
        <v>27.005403305754573</v>
      </c>
      <c r="N23" s="289">
        <f>'[10]Avoided Costs'!N17</f>
        <v>27.363085640615459</v>
      </c>
      <c r="O23" s="290">
        <f>'[10]Avoided Costs'!O17</f>
        <v>35.683107628454785</v>
      </c>
    </row>
    <row r="24" spans="2:15" ht="12.75" customHeight="1">
      <c r="B24" s="300">
        <f>'[10]Avoided Costs'!B18</f>
        <v>2033</v>
      </c>
      <c r="C24" s="288">
        <f>'[10]Avoided Costs'!C18</f>
        <v>38.103115949646202</v>
      </c>
      <c r="D24" s="289">
        <f>'[10]Avoided Costs'!D18</f>
        <v>22.945879859251399</v>
      </c>
      <c r="E24" s="289">
        <f>'[10]Avoided Costs'!E18</f>
        <v>19.679675191493903</v>
      </c>
      <c r="F24" s="289">
        <f>'[10]Avoided Costs'!F18</f>
        <v>18.869774128612153</v>
      </c>
      <c r="G24" s="289">
        <f>'[10]Avoided Costs'!G18</f>
        <v>16.214965708121699</v>
      </c>
      <c r="H24" s="290">
        <f>'[10]Avoided Costs'!H18</f>
        <v>17.695416946289505</v>
      </c>
      <c r="I24" s="291">
        <f>'[10]Avoided Costs'!I18</f>
        <v>29.241173003580624</v>
      </c>
      <c r="J24" s="289">
        <f>'[10]Avoided Costs'!J18</f>
        <v>109.13545585780378</v>
      </c>
      <c r="K24" s="289">
        <f>'[10]Avoided Costs'!K18</f>
        <v>65.796065128096416</v>
      </c>
      <c r="L24" s="290">
        <f>'[10]Avoided Costs'!L18</f>
        <v>26.254903456628785</v>
      </c>
      <c r="M24" s="291">
        <f>'[10]Avoided Costs'!M18</f>
        <v>22.666084500011038</v>
      </c>
      <c r="N24" s="289">
        <f>'[10]Avoided Costs'!N18</f>
        <v>23.609778211216661</v>
      </c>
      <c r="O24" s="290">
        <f>'[10]Avoided Costs'!O18</f>
        <v>33.658208715206918</v>
      </c>
    </row>
    <row r="25" spans="2:15" ht="12.75" customHeight="1">
      <c r="B25" s="300">
        <f>'[10]Avoided Costs'!B19</f>
        <v>2034</v>
      </c>
      <c r="C25" s="288">
        <f>'[10]Avoided Costs'!C19</f>
        <v>40.297495617072698</v>
      </c>
      <c r="D25" s="289">
        <f>'[10]Avoided Costs'!D19</f>
        <v>25.393516547279987</v>
      </c>
      <c r="E25" s="289">
        <f>'[10]Avoided Costs'!E19</f>
        <v>21.655887243340235</v>
      </c>
      <c r="F25" s="289">
        <f>'[10]Avoided Costs'!F19</f>
        <v>19.999883824493949</v>
      </c>
      <c r="G25" s="289">
        <f>'[10]Avoided Costs'!G19</f>
        <v>17.393815652106436</v>
      </c>
      <c r="H25" s="290">
        <f>'[10]Avoided Costs'!H19</f>
        <v>17.437594624135503</v>
      </c>
      <c r="I25" s="291">
        <f>'[10]Avoided Costs'!I19</f>
        <v>30.083612346070069</v>
      </c>
      <c r="J25" s="289">
        <f>'[10]Avoided Costs'!J19</f>
        <v>115.49817095918519</v>
      </c>
      <c r="K25" s="289">
        <f>'[10]Avoided Costs'!K19</f>
        <v>71.504274680708392</v>
      </c>
      <c r="L25" s="290">
        <f>'[10]Avoided Costs'!L19</f>
        <v>27.42984185443666</v>
      </c>
      <c r="M25" s="291">
        <f>'[10]Avoided Costs'!M19</f>
        <v>23.280530801560996</v>
      </c>
      <c r="N25" s="289">
        <f>'[10]Avoided Costs'!N19</f>
        <v>25.090292901275994</v>
      </c>
      <c r="O25" s="290">
        <f>'[10]Avoided Costs'!O19</f>
        <v>34.951164924160359</v>
      </c>
    </row>
    <row r="26" spans="2:15" ht="12.75" customHeight="1">
      <c r="B26" s="300">
        <f>'[10]Avoided Costs'!B20</f>
        <v>2035</v>
      </c>
      <c r="C26" s="288">
        <f>'[10]Avoided Costs'!C20</f>
        <v>44.679000974723159</v>
      </c>
      <c r="D26" s="289">
        <f>'[10]Avoided Costs'!D20</f>
        <v>25.661422712546226</v>
      </c>
      <c r="E26" s="289">
        <f>'[10]Avoided Costs'!E20</f>
        <v>23.169092809048365</v>
      </c>
      <c r="F26" s="289">
        <f>'[10]Avoided Costs'!F20</f>
        <v>20.533392405190796</v>
      </c>
      <c r="G26" s="289">
        <f>'[10]Avoided Costs'!G20</f>
        <v>18.806166072240053</v>
      </c>
      <c r="H26" s="290">
        <f>'[10]Avoided Costs'!H20</f>
        <v>18.889968476836092</v>
      </c>
      <c r="I26" s="291">
        <f>'[10]Avoided Costs'!I20</f>
        <v>30.367082418317697</v>
      </c>
      <c r="J26" s="289">
        <f>'[10]Avoided Costs'!J20</f>
        <v>115.76506930250883</v>
      </c>
      <c r="K26" s="289">
        <f>'[10]Avoided Costs'!K20</f>
        <v>92.135910680388491</v>
      </c>
      <c r="L26" s="290">
        <f>'[10]Avoided Costs'!L20</f>
        <v>30.038810981657253</v>
      </c>
      <c r="M26" s="291">
        <f>'[10]Avoided Costs'!M20</f>
        <v>24.421662541075321</v>
      </c>
      <c r="N26" s="289">
        <f>'[10]Avoided Costs'!N20</f>
        <v>25.553715852377358</v>
      </c>
      <c r="O26" s="290">
        <f>'[10]Avoided Costs'!O20</f>
        <v>68.203033338609941</v>
      </c>
    </row>
    <row r="27" spans="2:15" ht="12.75" customHeight="1">
      <c r="B27" s="300">
        <f>'[10]Avoided Costs'!B21</f>
        <v>2036</v>
      </c>
      <c r="C27" s="288">
        <f>'[10]Avoided Costs'!C21</f>
        <v>47.86808482663605</v>
      </c>
      <c r="D27" s="289">
        <f>'[10]Avoided Costs'!D21</f>
        <v>26.544508799433732</v>
      </c>
      <c r="E27" s="289">
        <f>'[10]Avoided Costs'!E21</f>
        <v>24.552767465336224</v>
      </c>
      <c r="F27" s="289">
        <f>'[10]Avoided Costs'!F21</f>
        <v>21.301227453349735</v>
      </c>
      <c r="G27" s="289">
        <f>'[10]Avoided Costs'!G21</f>
        <v>18.466024873804397</v>
      </c>
      <c r="H27" s="290">
        <f>'[10]Avoided Costs'!H21</f>
        <v>20.032619587949611</v>
      </c>
      <c r="I27" s="291">
        <f>'[10]Avoided Costs'!I21</f>
        <v>33.34755137169973</v>
      </c>
      <c r="J27" s="289">
        <f>'[10]Avoided Costs'!J21</f>
        <v>131.02631993125937</v>
      </c>
      <c r="K27" s="289">
        <f>'[10]Avoided Costs'!K21</f>
        <v>84.952552199122067</v>
      </c>
      <c r="L27" s="290">
        <f>'[10]Avoided Costs'!L21</f>
        <v>36.751257338147596</v>
      </c>
      <c r="M27" s="291">
        <f>'[10]Avoided Costs'!M21</f>
        <v>29.635670446588591</v>
      </c>
      <c r="N27" s="289">
        <f>'[10]Avoided Costs'!N21</f>
        <v>29.844242377225484</v>
      </c>
      <c r="O27" s="290">
        <f>'[10]Avoided Costs'!O21</f>
        <v>76.813804740041817</v>
      </c>
    </row>
    <row r="28" spans="2:15" ht="12.75" customHeight="1">
      <c r="B28" s="300">
        <f>'[10]Avoided Costs'!B22</f>
        <v>2037</v>
      </c>
      <c r="C28" s="288">
        <f>'[10]Avoided Costs'!C22</f>
        <v>0</v>
      </c>
      <c r="D28" s="289">
        <f>'[10]Avoided Costs'!D22</f>
        <v>0</v>
      </c>
      <c r="E28" s="289">
        <f>'[10]Avoided Costs'!E22</f>
        <v>0</v>
      </c>
      <c r="F28" s="289">
        <f>'[10]Avoided Costs'!F22</f>
        <v>0</v>
      </c>
      <c r="G28" s="289">
        <f>'[10]Avoided Costs'!G22</f>
        <v>0</v>
      </c>
      <c r="H28" s="290">
        <f>'[10]Avoided Costs'!H22</f>
        <v>0</v>
      </c>
      <c r="I28" s="291">
        <f>'[10]Avoided Costs'!I22</f>
        <v>0</v>
      </c>
      <c r="J28" s="289">
        <f>'[10]Avoided Costs'!J22</f>
        <v>0</v>
      </c>
      <c r="K28" s="289">
        <f>'[10]Avoided Costs'!K22</f>
        <v>0</v>
      </c>
      <c r="L28" s="290">
        <f>'[10]Avoided Costs'!L22</f>
        <v>0</v>
      </c>
      <c r="M28" s="291">
        <f>'[10]Avoided Costs'!M22</f>
        <v>0</v>
      </c>
      <c r="N28" s="289">
        <f>'[10]Avoided Costs'!N22</f>
        <v>0</v>
      </c>
      <c r="O28" s="290">
        <f>'[10]Avoided Costs'!O22</f>
        <v>0</v>
      </c>
    </row>
    <row r="29" spans="2:15" ht="12.75" customHeight="1">
      <c r="B29" s="300">
        <f>'[10]Avoided Costs'!B23</f>
        <v>2038</v>
      </c>
      <c r="C29" s="288">
        <f>'[10]Avoided Costs'!C23</f>
        <v>0</v>
      </c>
      <c r="D29" s="289">
        <f>'[10]Avoided Costs'!D23</f>
        <v>0</v>
      </c>
      <c r="E29" s="289">
        <f>'[10]Avoided Costs'!E23</f>
        <v>0</v>
      </c>
      <c r="F29" s="289">
        <f>'[10]Avoided Costs'!F23</f>
        <v>0</v>
      </c>
      <c r="G29" s="289">
        <f>'[10]Avoided Costs'!G23</f>
        <v>0</v>
      </c>
      <c r="H29" s="290">
        <f>'[10]Avoided Costs'!H23</f>
        <v>0</v>
      </c>
      <c r="I29" s="291">
        <f>'[10]Avoided Costs'!I23</f>
        <v>0</v>
      </c>
      <c r="J29" s="289">
        <f>'[10]Avoided Costs'!J23</f>
        <v>0</v>
      </c>
      <c r="K29" s="289">
        <f>'[10]Avoided Costs'!K23</f>
        <v>0</v>
      </c>
      <c r="L29" s="290">
        <f>'[10]Avoided Costs'!L23</f>
        <v>0</v>
      </c>
      <c r="M29" s="291">
        <f>'[10]Avoided Costs'!M23</f>
        <v>0</v>
      </c>
      <c r="N29" s="289">
        <f>'[10]Avoided Costs'!N23</f>
        <v>0</v>
      </c>
      <c r="O29" s="290">
        <f>'[10]Avoided Costs'!O23</f>
        <v>0</v>
      </c>
    </row>
    <row r="30" spans="2:15" ht="12.75" customHeight="1">
      <c r="B30" s="301">
        <f>'[10]Avoided Costs'!B24</f>
        <v>2039</v>
      </c>
      <c r="C30" s="293">
        <f>'[10]Avoided Costs'!C24</f>
        <v>0</v>
      </c>
      <c r="D30" s="294">
        <f>'[10]Avoided Costs'!D24</f>
        <v>0</v>
      </c>
      <c r="E30" s="294">
        <f>'[10]Avoided Costs'!E24</f>
        <v>0</v>
      </c>
      <c r="F30" s="294">
        <f>'[10]Avoided Costs'!F24</f>
        <v>0</v>
      </c>
      <c r="G30" s="294">
        <f>'[10]Avoided Costs'!G24</f>
        <v>0</v>
      </c>
      <c r="H30" s="295">
        <f>'[10]Avoided Costs'!H24</f>
        <v>0</v>
      </c>
      <c r="I30" s="296">
        <f>'[10]Avoided Costs'!I24</f>
        <v>0</v>
      </c>
      <c r="J30" s="294">
        <f>'[10]Avoided Costs'!J24</f>
        <v>0</v>
      </c>
      <c r="K30" s="294">
        <f>'[10]Avoided Costs'!K24</f>
        <v>0</v>
      </c>
      <c r="L30" s="295">
        <f>'[10]Avoided Costs'!L24</f>
        <v>0</v>
      </c>
      <c r="M30" s="296">
        <f>'[10]Avoided Costs'!M24</f>
        <v>0</v>
      </c>
      <c r="N30" s="294">
        <f>'[10]Avoided Costs'!N24</f>
        <v>0</v>
      </c>
      <c r="O30" s="295">
        <f>'[10]Avoided Costs'!O24</f>
        <v>0</v>
      </c>
    </row>
    <row r="31" spans="2:15" ht="12.75" hidden="1" customHeight="1">
      <c r="B31" s="15"/>
      <c r="C31" s="288"/>
      <c r="D31" s="289"/>
      <c r="E31" s="289"/>
      <c r="F31" s="289"/>
      <c r="G31" s="289"/>
      <c r="H31" s="290"/>
      <c r="I31" s="291"/>
      <c r="J31" s="289"/>
      <c r="K31" s="289"/>
      <c r="L31" s="290"/>
      <c r="M31" s="291"/>
      <c r="N31" s="289"/>
      <c r="O31" s="290"/>
    </row>
    <row r="32" spans="2:15" ht="12.75" hidden="1" customHeight="1">
      <c r="B32" s="292"/>
      <c r="C32" s="293"/>
      <c r="D32" s="294"/>
      <c r="E32" s="294"/>
      <c r="F32" s="294"/>
      <c r="G32" s="294"/>
      <c r="H32" s="295"/>
      <c r="I32" s="296"/>
      <c r="J32" s="294"/>
      <c r="K32" s="294"/>
      <c r="L32" s="295"/>
      <c r="M32" s="296"/>
      <c r="N32" s="294"/>
      <c r="O32" s="295"/>
    </row>
    <row r="33" spans="2:16" ht="12.75" customHeight="1">
      <c r="D33" s="10"/>
      <c r="E33" s="10"/>
      <c r="F33" s="10"/>
      <c r="M33" s="297"/>
    </row>
    <row r="34" spans="2:16">
      <c r="B34" s="29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</row>
    <row r="38" spans="2:16" hidden="1">
      <c r="C38" s="299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99"/>
    </row>
    <row r="40" spans="2:16">
      <c r="C40" s="299"/>
    </row>
    <row r="41" spans="2:16">
      <c r="C41" s="299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174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Resource-2030 - 29%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20.55</v>
      </c>
      <c r="F13" s="134">
        <f t="shared" si="1"/>
        <v>8.145452815829529</v>
      </c>
      <c r="G13" s="132">
        <f t="shared" si="4"/>
        <v>0</v>
      </c>
      <c r="H13" s="132">
        <f t="shared" si="4"/>
        <v>0</v>
      </c>
      <c r="I13" s="134">
        <f t="shared" si="2"/>
        <v>8.145452815829529</v>
      </c>
      <c r="J13" s="134">
        <f t="shared" si="3"/>
        <v>20.55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</v>
      </c>
      <c r="F14" s="134">
        <f t="shared" si="1"/>
        <v>8.3238203957382044</v>
      </c>
      <c r="G14" s="132">
        <f t="shared" si="4"/>
        <v>0</v>
      </c>
      <c r="H14" s="132">
        <f t="shared" si="4"/>
        <v>0</v>
      </c>
      <c r="I14" s="134">
        <f t="shared" si="2"/>
        <v>8.3238203957382044</v>
      </c>
      <c r="J14" s="134">
        <f t="shared" si="3"/>
        <v>21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21.46</v>
      </c>
      <c r="F15" s="134">
        <f t="shared" si="1"/>
        <v>8.5061516996448514</v>
      </c>
      <c r="G15" s="132">
        <f t="shared" si="4"/>
        <v>0</v>
      </c>
      <c r="H15" s="132">
        <f t="shared" si="4"/>
        <v>0</v>
      </c>
      <c r="I15" s="134">
        <f t="shared" si="2"/>
        <v>8.5061516996448514</v>
      </c>
      <c r="J15" s="134">
        <f t="shared" si="3"/>
        <v>21.46</v>
      </c>
      <c r="K15" s="132">
        <f t="shared" si="5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21.95</v>
      </c>
      <c r="F16" s="134">
        <f t="shared" si="1"/>
        <v>8.7003741755454094</v>
      </c>
      <c r="G16" s="132">
        <f t="shared" si="4"/>
        <v>0</v>
      </c>
      <c r="H16" s="132">
        <f t="shared" si="4"/>
        <v>0</v>
      </c>
      <c r="I16" s="134">
        <f t="shared" si="2"/>
        <v>8.7003741755454094</v>
      </c>
      <c r="J16" s="134">
        <f t="shared" si="3"/>
        <v>21.95</v>
      </c>
      <c r="K16" s="132">
        <f t="shared" si="5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22.43</v>
      </c>
      <c r="F17" s="134">
        <f t="shared" si="1"/>
        <v>8.8906329274479958</v>
      </c>
      <c r="G17" s="132">
        <f t="shared" si="4"/>
        <v>0</v>
      </c>
      <c r="H17" s="132">
        <f t="shared" si="4"/>
        <v>0</v>
      </c>
      <c r="I17" s="134">
        <f t="shared" si="2"/>
        <v>8.8906329274479958</v>
      </c>
      <c r="J17" s="134">
        <f t="shared" si="3"/>
        <v>22.43</v>
      </c>
      <c r="K17" s="132">
        <f t="shared" si="5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22.92</v>
      </c>
      <c r="F18" s="134">
        <f t="shared" si="1"/>
        <v>9.0848554033485556</v>
      </c>
      <c r="G18" s="132">
        <f t="shared" si="4"/>
        <v>0</v>
      </c>
      <c r="H18" s="132">
        <f t="shared" si="4"/>
        <v>0</v>
      </c>
      <c r="I18" s="134">
        <f t="shared" si="2"/>
        <v>9.0848554033485556</v>
      </c>
      <c r="J18" s="134">
        <f t="shared" si="3"/>
        <v>22.92</v>
      </c>
      <c r="K18" s="132">
        <f t="shared" si="5"/>
        <v>0.71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23.42</v>
      </c>
      <c r="F19" s="134">
        <f t="shared" si="1"/>
        <v>9.2830416032470833</v>
      </c>
      <c r="G19" s="132">
        <f t="shared" si="4"/>
        <v>0</v>
      </c>
      <c r="H19" s="132">
        <f t="shared" si="4"/>
        <v>0</v>
      </c>
      <c r="I19" s="134">
        <f t="shared" si="2"/>
        <v>9.2830416032470833</v>
      </c>
      <c r="J19" s="134">
        <f t="shared" si="3"/>
        <v>23.42</v>
      </c>
      <c r="K19" s="132">
        <f t="shared" si="5"/>
        <v>0.73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23.94</v>
      </c>
      <c r="F20" s="134">
        <f t="shared" si="1"/>
        <v>9.489155251141554</v>
      </c>
      <c r="G20" s="132">
        <f t="shared" si="4"/>
        <v>0</v>
      </c>
      <c r="H20" s="132">
        <f t="shared" si="4"/>
        <v>0</v>
      </c>
      <c r="I20" s="134">
        <f t="shared" si="2"/>
        <v>9.489155251141554</v>
      </c>
      <c r="J20" s="134">
        <f t="shared" si="3"/>
        <v>23.94</v>
      </c>
      <c r="K20" s="132">
        <f t="shared" si="5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24.47</v>
      </c>
      <c r="F21" s="134">
        <f t="shared" si="1"/>
        <v>9.6992326230339927</v>
      </c>
      <c r="G21" s="132">
        <f t="shared" si="4"/>
        <v>0</v>
      </c>
      <c r="H21" s="132">
        <f t="shared" si="4"/>
        <v>0</v>
      </c>
      <c r="I21" s="134">
        <f t="shared" si="2"/>
        <v>9.6992326230339927</v>
      </c>
      <c r="J21" s="134">
        <f t="shared" si="3"/>
        <v>24.47</v>
      </c>
      <c r="K21" s="132">
        <f t="shared" si="5"/>
        <v>0.77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25.03</v>
      </c>
      <c r="F22" s="134">
        <f t="shared" si="1"/>
        <v>9.9212011669203459</v>
      </c>
      <c r="G22" s="132">
        <f t="shared" si="4"/>
        <v>0</v>
      </c>
      <c r="H22" s="132">
        <f t="shared" si="4"/>
        <v>0</v>
      </c>
      <c r="I22" s="134">
        <f t="shared" si="2"/>
        <v>9.9212011669203459</v>
      </c>
      <c r="J22" s="134">
        <f t="shared" si="3"/>
        <v>25.03</v>
      </c>
      <c r="K22" s="132">
        <f t="shared" si="5"/>
        <v>0.79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25.61</v>
      </c>
      <c r="F23" s="134">
        <f t="shared" si="1"/>
        <v>10.151097158802639</v>
      </c>
      <c r="G23" s="132">
        <f t="shared" si="4"/>
        <v>0</v>
      </c>
      <c r="H23" s="132">
        <f t="shared" si="4"/>
        <v>0</v>
      </c>
      <c r="I23" s="134">
        <f t="shared" si="2"/>
        <v>10.151097158802639</v>
      </c>
      <c r="J23" s="134">
        <f t="shared" si="3"/>
        <v>25.61</v>
      </c>
      <c r="K23" s="132">
        <f t="shared" si="5"/>
        <v>0.81</v>
      </c>
      <c r="L23" s="123"/>
      <c r="P23" s="169"/>
    </row>
    <row r="24" spans="2:17">
      <c r="B24" s="140">
        <f t="shared" si="0"/>
        <v>2030</v>
      </c>
      <c r="C24" s="131">
        <f>$C$55</f>
        <v>1215.4108609806308</v>
      </c>
      <c r="D24" s="132">
        <f>C24*$C$62</f>
        <v>93.825588996381754</v>
      </c>
      <c r="E24" s="132">
        <f t="shared" si="4"/>
        <v>26.2</v>
      </c>
      <c r="F24" s="134">
        <f t="shared" si="1"/>
        <v>47.574830747551118</v>
      </c>
      <c r="G24" s="132">
        <f t="shared" si="4"/>
        <v>0</v>
      </c>
      <c r="H24" s="132">
        <f t="shared" si="4"/>
        <v>0</v>
      </c>
      <c r="I24" s="134">
        <f t="shared" si="2"/>
        <v>47.574830747551118</v>
      </c>
      <c r="J24" s="134">
        <f t="shared" si="3"/>
        <v>120.03</v>
      </c>
      <c r="K24" s="132">
        <f t="shared" si="5"/>
        <v>0.83</v>
      </c>
      <c r="L24" s="123"/>
      <c r="P24" s="169"/>
    </row>
    <row r="25" spans="2:17">
      <c r="B25" s="140">
        <f t="shared" si="0"/>
        <v>2031</v>
      </c>
      <c r="C25" s="141"/>
      <c r="D25" s="132">
        <f t="shared" si="4"/>
        <v>95.98</v>
      </c>
      <c r="E25" s="132">
        <f t="shared" si="4"/>
        <v>26.8</v>
      </c>
      <c r="F25" s="134">
        <f t="shared" si="1"/>
        <v>48.666603247082705</v>
      </c>
      <c r="G25" s="132">
        <f t="shared" si="4"/>
        <v>0</v>
      </c>
      <c r="H25" s="132">
        <f t="shared" si="4"/>
        <v>0</v>
      </c>
      <c r="I25" s="134">
        <f t="shared" si="2"/>
        <v>48.666603247082705</v>
      </c>
      <c r="J25" s="134">
        <f t="shared" si="3"/>
        <v>122.78</v>
      </c>
      <c r="K25" s="132">
        <f t="shared" si="5"/>
        <v>0.85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98.19</v>
      </c>
      <c r="E26" s="132">
        <f t="shared" si="4"/>
        <v>27.42</v>
      </c>
      <c r="F26" s="134">
        <f t="shared" si="1"/>
        <v>49.788337138508375</v>
      </c>
      <c r="G26" s="132">
        <f t="shared" si="4"/>
        <v>0</v>
      </c>
      <c r="H26" s="132">
        <f t="shared" si="4"/>
        <v>0</v>
      </c>
      <c r="I26" s="134">
        <f t="shared" si="2"/>
        <v>49.788337138508375</v>
      </c>
      <c r="J26" s="134">
        <f t="shared" si="3"/>
        <v>125.61</v>
      </c>
      <c r="K26" s="132">
        <f t="shared" si="5"/>
        <v>0.87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100.35</v>
      </c>
      <c r="E27" s="132">
        <f t="shared" si="4"/>
        <v>28.02</v>
      </c>
      <c r="F27" s="134">
        <f t="shared" si="1"/>
        <v>50.882324961948257</v>
      </c>
      <c r="G27" s="132">
        <f t="shared" si="4"/>
        <v>0</v>
      </c>
      <c r="H27" s="132">
        <f t="shared" si="4"/>
        <v>0</v>
      </c>
      <c r="I27" s="134">
        <f t="shared" si="2"/>
        <v>50.882324961948257</v>
      </c>
      <c r="J27" s="134">
        <f t="shared" si="3"/>
        <v>128.37</v>
      </c>
      <c r="K27" s="132">
        <f t="shared" si="5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102.56</v>
      </c>
      <c r="E28" s="132">
        <f t="shared" si="4"/>
        <v>28.64</v>
      </c>
      <c r="F28" s="134">
        <f t="shared" si="1"/>
        <v>52.00405885337392</v>
      </c>
      <c r="G28" s="132">
        <f t="shared" si="4"/>
        <v>0</v>
      </c>
      <c r="H28" s="132">
        <f t="shared" si="4"/>
        <v>0</v>
      </c>
      <c r="I28" s="134">
        <f t="shared" si="2"/>
        <v>52.00405885337392</v>
      </c>
      <c r="J28" s="134">
        <f t="shared" si="3"/>
        <v>131.19999999999999</v>
      </c>
      <c r="K28" s="132">
        <f t="shared" si="5"/>
        <v>0.91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104.82</v>
      </c>
      <c r="E29" s="132">
        <f t="shared" si="4"/>
        <v>29.27</v>
      </c>
      <c r="F29" s="134">
        <f t="shared" si="1"/>
        <v>53.149575088787422</v>
      </c>
      <c r="G29" s="132">
        <f t="shared" si="4"/>
        <v>0</v>
      </c>
      <c r="H29" s="132">
        <f t="shared" si="4"/>
        <v>0</v>
      </c>
      <c r="I29" s="134">
        <f t="shared" si="2"/>
        <v>53.149575088787422</v>
      </c>
      <c r="J29" s="134">
        <f t="shared" si="3"/>
        <v>134.09</v>
      </c>
      <c r="K29" s="132">
        <f t="shared" si="5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107.13</v>
      </c>
      <c r="E30" s="132">
        <f t="shared" si="4"/>
        <v>29.91</v>
      </c>
      <c r="F30" s="134">
        <f t="shared" si="1"/>
        <v>54.318873668188736</v>
      </c>
      <c r="G30" s="132">
        <f t="shared" si="4"/>
        <v>0</v>
      </c>
      <c r="H30" s="132">
        <f t="shared" si="4"/>
        <v>0</v>
      </c>
      <c r="I30" s="134">
        <f t="shared" si="2"/>
        <v>54.318873668188736</v>
      </c>
      <c r="J30" s="134">
        <f t="shared" si="3"/>
        <v>137.04</v>
      </c>
      <c r="K30" s="132">
        <f t="shared" si="5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109.49</v>
      </c>
      <c r="E31" s="132">
        <f t="shared" si="4"/>
        <v>30.57</v>
      </c>
      <c r="F31" s="134">
        <f t="shared" si="1"/>
        <v>55.515918315575853</v>
      </c>
      <c r="G31" s="132">
        <f t="shared" si="4"/>
        <v>0</v>
      </c>
      <c r="H31" s="132">
        <f t="shared" si="4"/>
        <v>0</v>
      </c>
      <c r="I31" s="134">
        <f t="shared" si="2"/>
        <v>55.515918315575853</v>
      </c>
      <c r="J31" s="134">
        <f t="shared" si="3"/>
        <v>140.06</v>
      </c>
      <c r="K31" s="132">
        <f t="shared" si="5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111.9</v>
      </c>
      <c r="E32" s="132">
        <f t="shared" si="4"/>
        <v>31.24</v>
      </c>
      <c r="F32" s="134">
        <f t="shared" si="1"/>
        <v>56.736745306950795</v>
      </c>
      <c r="G32" s="132">
        <f t="shared" si="4"/>
        <v>0</v>
      </c>
      <c r="H32" s="132">
        <f t="shared" si="4"/>
        <v>0</v>
      </c>
      <c r="I32" s="134">
        <f t="shared" si="2"/>
        <v>56.736745306950795</v>
      </c>
      <c r="J32" s="134">
        <f t="shared" si="3"/>
        <v>143.13999999999999</v>
      </c>
      <c r="K32" s="132">
        <f t="shared" si="5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114.36</v>
      </c>
      <c r="E33" s="132">
        <f t="shared" si="4"/>
        <v>31.93</v>
      </c>
      <c r="F33" s="134">
        <f t="shared" si="1"/>
        <v>57.985318366311517</v>
      </c>
      <c r="G33" s="132">
        <f t="shared" si="4"/>
        <v>0</v>
      </c>
      <c r="H33" s="132">
        <f t="shared" si="4"/>
        <v>0</v>
      </c>
      <c r="I33" s="134">
        <f t="shared" si="2"/>
        <v>57.985318366311517</v>
      </c>
      <c r="J33" s="134">
        <f t="shared" si="3"/>
        <v>146.29</v>
      </c>
      <c r="K33" s="132">
        <f t="shared" si="5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116.88</v>
      </c>
      <c r="E34" s="132">
        <f t="shared" si="4"/>
        <v>32.630000000000003</v>
      </c>
      <c r="F34" s="134">
        <f t="shared" si="1"/>
        <v>59.261637493658043</v>
      </c>
      <c r="G34" s="132">
        <f t="shared" si="4"/>
        <v>0</v>
      </c>
      <c r="H34" s="132">
        <f t="shared" si="4"/>
        <v>0</v>
      </c>
      <c r="I34" s="134">
        <f t="shared" si="2"/>
        <v>59.261637493658043</v>
      </c>
      <c r="J34" s="134">
        <f t="shared" si="3"/>
        <v>149.51</v>
      </c>
      <c r="K34" s="132">
        <f t="shared" si="5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119.45</v>
      </c>
      <c r="E35" s="132">
        <f t="shared" si="4"/>
        <v>33.35</v>
      </c>
      <c r="F35" s="134">
        <f t="shared" si="1"/>
        <v>60.56570268899037</v>
      </c>
      <c r="G35" s="132">
        <f t="shared" si="4"/>
        <v>0</v>
      </c>
      <c r="H35" s="132">
        <f t="shared" si="4"/>
        <v>0</v>
      </c>
      <c r="I35" s="134">
        <f t="shared" si="2"/>
        <v>60.56570268899037</v>
      </c>
      <c r="J35" s="134">
        <f t="shared" si="3"/>
        <v>152.80000000000001</v>
      </c>
      <c r="K35" s="132">
        <f t="shared" si="5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122.2</v>
      </c>
      <c r="E36" s="132">
        <f t="shared" si="4"/>
        <v>34.119999999999997</v>
      </c>
      <c r="F36" s="134">
        <f t="shared" si="1"/>
        <v>61.960933536276002</v>
      </c>
      <c r="G36" s="132">
        <f t="shared" si="4"/>
        <v>0</v>
      </c>
      <c r="H36" s="132">
        <f t="shared" si="4"/>
        <v>0</v>
      </c>
      <c r="I36" s="134">
        <f t="shared" si="2"/>
        <v>61.960933536276002</v>
      </c>
      <c r="J36" s="134">
        <f t="shared" si="3"/>
        <v>156.32</v>
      </c>
      <c r="K36" s="132">
        <f t="shared" si="5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YK Solar 2033'!D44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Resource-2030 - 29%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1215.4108609806308</v>
      </c>
      <c r="D55" s="121" t="s">
        <v>75</v>
      </c>
      <c r="H55" s="121" t="s">
        <v>9</v>
      </c>
    </row>
    <row r="56" spans="2:24">
      <c r="B56" s="85" t="s">
        <v>112</v>
      </c>
      <c r="C56" s="154">
        <v>19.720289118454605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2.1999999999999999E-2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1.9E-2</v>
      </c>
      <c r="E68" s="85"/>
      <c r="F68" s="87">
        <f t="shared" si="7"/>
        <v>2028</v>
      </c>
      <c r="G68" s="41">
        <v>2.3E-2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2.3E-2</v>
      </c>
      <c r="H69" s="85"/>
      <c r="I69" s="87">
        <f t="shared" si="8"/>
        <v>2038</v>
      </c>
      <c r="J69" s="41">
        <v>2.1999999999999999E-2</v>
      </c>
    </row>
    <row r="70" spans="3:11">
      <c r="C70" s="87">
        <f t="shared" si="6"/>
        <v>2021</v>
      </c>
      <c r="D70" s="41">
        <v>2.1999999999999999E-2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2.1999999999999999E-2</v>
      </c>
    </row>
    <row r="71" spans="3:11">
      <c r="C71" s="87">
        <f t="shared" si="6"/>
        <v>2022</v>
      </c>
      <c r="D71" s="41">
        <v>2.3E-2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2.1999999999999999E-2</v>
      </c>
    </row>
    <row r="72" spans="3:11" s="123" customFormat="1">
      <c r="C72" s="87">
        <f t="shared" si="6"/>
        <v>2023</v>
      </c>
      <c r="D72" s="41">
        <v>2.1999999999999999E-2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2.1999999999999999E-2</v>
      </c>
    </row>
    <row r="73" spans="3:11" s="123" customFormat="1">
      <c r="C73" s="87">
        <f t="shared" si="6"/>
        <v>2024</v>
      </c>
      <c r="D73" s="41">
        <v>2.1999999999999999E-2</v>
      </c>
      <c r="E73" s="86"/>
      <c r="F73" s="87">
        <f t="shared" si="7"/>
        <v>2033</v>
      </c>
      <c r="G73" s="41">
        <v>2.1999999999999999E-2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2.1999999999999999E-2</v>
      </c>
      <c r="E74" s="86"/>
      <c r="F74" s="87">
        <f t="shared" si="7"/>
        <v>2034</v>
      </c>
      <c r="G74" s="41">
        <v>2.1999999999999999E-2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20.55</v>
      </c>
      <c r="F13" s="134">
        <f t="shared" si="1"/>
        <v>8.145452815829529</v>
      </c>
      <c r="G13" s="132">
        <f t="shared" si="4"/>
        <v>0</v>
      </c>
      <c r="H13" s="132">
        <f t="shared" si="4"/>
        <v>0</v>
      </c>
      <c r="I13" s="134">
        <f t="shared" si="2"/>
        <v>8.145452815829529</v>
      </c>
      <c r="J13" s="134">
        <f t="shared" si="3"/>
        <v>20.55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</v>
      </c>
      <c r="F14" s="134">
        <f t="shared" si="1"/>
        <v>8.3238203957382044</v>
      </c>
      <c r="G14" s="132">
        <f t="shared" si="4"/>
        <v>0</v>
      </c>
      <c r="H14" s="132">
        <f t="shared" si="4"/>
        <v>0</v>
      </c>
      <c r="I14" s="134">
        <f t="shared" si="2"/>
        <v>8.3238203957382044</v>
      </c>
      <c r="J14" s="134">
        <f t="shared" si="3"/>
        <v>21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21.46</v>
      </c>
      <c r="F15" s="134">
        <f t="shared" si="1"/>
        <v>8.5061516996448514</v>
      </c>
      <c r="G15" s="132">
        <f t="shared" si="4"/>
        <v>0</v>
      </c>
      <c r="H15" s="132">
        <f t="shared" si="4"/>
        <v>0</v>
      </c>
      <c r="I15" s="134">
        <f t="shared" si="2"/>
        <v>8.5061516996448514</v>
      </c>
      <c r="J15" s="134">
        <f t="shared" si="3"/>
        <v>21.46</v>
      </c>
      <c r="K15" s="132">
        <f t="shared" si="5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21.95</v>
      </c>
      <c r="F16" s="134">
        <f t="shared" si="1"/>
        <v>8.7003741755454094</v>
      </c>
      <c r="G16" s="132">
        <f t="shared" si="4"/>
        <v>0</v>
      </c>
      <c r="H16" s="132">
        <f t="shared" si="4"/>
        <v>0</v>
      </c>
      <c r="I16" s="134">
        <f t="shared" si="2"/>
        <v>8.7003741755454094</v>
      </c>
      <c r="J16" s="134">
        <f t="shared" si="3"/>
        <v>21.95</v>
      </c>
      <c r="K16" s="132">
        <f t="shared" si="5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22.43</v>
      </c>
      <c r="F17" s="134">
        <f t="shared" si="1"/>
        <v>8.8906329274479958</v>
      </c>
      <c r="G17" s="132">
        <f t="shared" si="4"/>
        <v>0</v>
      </c>
      <c r="H17" s="132">
        <f t="shared" si="4"/>
        <v>0</v>
      </c>
      <c r="I17" s="134">
        <f t="shared" si="2"/>
        <v>8.8906329274479958</v>
      </c>
      <c r="J17" s="134">
        <f t="shared" si="3"/>
        <v>22.43</v>
      </c>
      <c r="K17" s="132">
        <f t="shared" si="5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22.92</v>
      </c>
      <c r="F18" s="134">
        <f t="shared" si="1"/>
        <v>9.0848554033485556</v>
      </c>
      <c r="G18" s="132">
        <f t="shared" si="4"/>
        <v>0</v>
      </c>
      <c r="H18" s="132">
        <f t="shared" si="4"/>
        <v>0</v>
      </c>
      <c r="I18" s="134">
        <f t="shared" si="2"/>
        <v>9.0848554033485556</v>
      </c>
      <c r="J18" s="134">
        <f t="shared" si="3"/>
        <v>22.92</v>
      </c>
      <c r="K18" s="132">
        <f t="shared" si="5"/>
        <v>0.71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23.42</v>
      </c>
      <c r="F19" s="134">
        <f t="shared" si="1"/>
        <v>9.2830416032470833</v>
      </c>
      <c r="G19" s="132">
        <f t="shared" si="4"/>
        <v>0</v>
      </c>
      <c r="H19" s="132">
        <f t="shared" si="4"/>
        <v>0</v>
      </c>
      <c r="I19" s="134">
        <f t="shared" si="2"/>
        <v>9.2830416032470833</v>
      </c>
      <c r="J19" s="134">
        <f t="shared" si="3"/>
        <v>23.42</v>
      </c>
      <c r="K19" s="132">
        <f t="shared" si="5"/>
        <v>0.73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23.94</v>
      </c>
      <c r="F20" s="134">
        <f t="shared" si="1"/>
        <v>9.489155251141554</v>
      </c>
      <c r="G20" s="132">
        <f t="shared" si="4"/>
        <v>0</v>
      </c>
      <c r="H20" s="132">
        <f t="shared" si="4"/>
        <v>0</v>
      </c>
      <c r="I20" s="134">
        <f t="shared" si="2"/>
        <v>9.489155251141554</v>
      </c>
      <c r="J20" s="134">
        <f t="shared" si="3"/>
        <v>23.94</v>
      </c>
      <c r="K20" s="132">
        <f t="shared" si="5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24.47</v>
      </c>
      <c r="F21" s="134">
        <f t="shared" si="1"/>
        <v>9.6992326230339927</v>
      </c>
      <c r="G21" s="132">
        <f t="shared" si="4"/>
        <v>0</v>
      </c>
      <c r="H21" s="132">
        <f t="shared" si="4"/>
        <v>0</v>
      </c>
      <c r="I21" s="134">
        <f t="shared" si="2"/>
        <v>9.6992326230339927</v>
      </c>
      <c r="J21" s="134">
        <f t="shared" si="3"/>
        <v>24.47</v>
      </c>
      <c r="K21" s="132">
        <f t="shared" si="5"/>
        <v>0.77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25.03</v>
      </c>
      <c r="F22" s="134">
        <f t="shared" si="1"/>
        <v>9.9212011669203459</v>
      </c>
      <c r="G22" s="132">
        <f t="shared" si="4"/>
        <v>0</v>
      </c>
      <c r="H22" s="132">
        <f t="shared" si="4"/>
        <v>0</v>
      </c>
      <c r="I22" s="134">
        <f t="shared" si="2"/>
        <v>9.9212011669203459</v>
      </c>
      <c r="J22" s="134">
        <f t="shared" si="3"/>
        <v>25.03</v>
      </c>
      <c r="K22" s="132">
        <f t="shared" si="5"/>
        <v>0.79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25.61</v>
      </c>
      <c r="F23" s="134">
        <f t="shared" si="1"/>
        <v>10.151097158802639</v>
      </c>
      <c r="G23" s="132">
        <f t="shared" si="4"/>
        <v>0</v>
      </c>
      <c r="H23" s="132">
        <f t="shared" si="4"/>
        <v>0</v>
      </c>
      <c r="I23" s="134">
        <f t="shared" si="2"/>
        <v>10.151097158802639</v>
      </c>
      <c r="J23" s="134">
        <f t="shared" si="3"/>
        <v>25.61</v>
      </c>
      <c r="K23" s="132">
        <f t="shared" si="5"/>
        <v>0.81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26.2</v>
      </c>
      <c r="F24" s="134">
        <f t="shared" si="1"/>
        <v>10.384956874682903</v>
      </c>
      <c r="G24" s="132">
        <f t="shared" si="4"/>
        <v>0</v>
      </c>
      <c r="H24" s="132">
        <f t="shared" si="4"/>
        <v>0</v>
      </c>
      <c r="I24" s="134">
        <f t="shared" si="2"/>
        <v>10.384956874682903</v>
      </c>
      <c r="J24" s="134">
        <f t="shared" si="3"/>
        <v>26.2</v>
      </c>
      <c r="K24" s="132">
        <f t="shared" si="5"/>
        <v>0.83</v>
      </c>
      <c r="L24" s="123"/>
      <c r="P24" s="169"/>
    </row>
    <row r="25" spans="2:17">
      <c r="B25" s="140">
        <f t="shared" si="0"/>
        <v>2031</v>
      </c>
      <c r="C25" s="131">
        <f>$C$55</f>
        <v>1208.4830190730411</v>
      </c>
      <c r="D25" s="132">
        <f>C25*$C$62</f>
        <v>93.290783139102373</v>
      </c>
      <c r="E25" s="132">
        <f t="shared" si="4"/>
        <v>26.8</v>
      </c>
      <c r="F25" s="134">
        <f t="shared" si="1"/>
        <v>47.600671906354002</v>
      </c>
      <c r="G25" s="132">
        <f t="shared" si="4"/>
        <v>0</v>
      </c>
      <c r="H25" s="132">
        <f t="shared" si="4"/>
        <v>0</v>
      </c>
      <c r="I25" s="134">
        <f t="shared" si="2"/>
        <v>47.600671906354002</v>
      </c>
      <c r="J25" s="134">
        <f t="shared" si="3"/>
        <v>120.09</v>
      </c>
      <c r="K25" s="132">
        <f t="shared" si="5"/>
        <v>0.85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95.44</v>
      </c>
      <c r="E26" s="132">
        <f t="shared" si="4"/>
        <v>27.42</v>
      </c>
      <c r="F26" s="134">
        <f t="shared" si="1"/>
        <v>48.69831303906647</v>
      </c>
      <c r="G26" s="132">
        <f t="shared" si="4"/>
        <v>0</v>
      </c>
      <c r="H26" s="132">
        <f t="shared" si="4"/>
        <v>0</v>
      </c>
      <c r="I26" s="134">
        <f t="shared" si="2"/>
        <v>48.69831303906647</v>
      </c>
      <c r="J26" s="134">
        <f t="shared" si="3"/>
        <v>122.86</v>
      </c>
      <c r="K26" s="132">
        <f t="shared" si="5"/>
        <v>0.87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97.54</v>
      </c>
      <c r="E27" s="132">
        <f t="shared" si="4"/>
        <v>28.02</v>
      </c>
      <c r="F27" s="134">
        <f t="shared" si="1"/>
        <v>49.768518518518526</v>
      </c>
      <c r="G27" s="132">
        <f t="shared" si="4"/>
        <v>0</v>
      </c>
      <c r="H27" s="132">
        <f t="shared" si="4"/>
        <v>0</v>
      </c>
      <c r="I27" s="134">
        <f t="shared" si="2"/>
        <v>49.768518518518526</v>
      </c>
      <c r="J27" s="134">
        <f t="shared" si="3"/>
        <v>125.56</v>
      </c>
      <c r="K27" s="132">
        <f t="shared" si="5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99.69</v>
      </c>
      <c r="E28" s="132">
        <f t="shared" si="4"/>
        <v>28.64</v>
      </c>
      <c r="F28" s="134">
        <f t="shared" si="1"/>
        <v>50.866470065956364</v>
      </c>
      <c r="G28" s="132">
        <f t="shared" si="4"/>
        <v>0</v>
      </c>
      <c r="H28" s="132">
        <f t="shared" si="4"/>
        <v>0</v>
      </c>
      <c r="I28" s="134">
        <f t="shared" si="2"/>
        <v>50.866470065956364</v>
      </c>
      <c r="J28" s="134">
        <f t="shared" si="3"/>
        <v>128.33000000000001</v>
      </c>
      <c r="K28" s="132">
        <f t="shared" si="5"/>
        <v>0.91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101.88</v>
      </c>
      <c r="E29" s="132">
        <f t="shared" si="4"/>
        <v>29.27</v>
      </c>
      <c r="F29" s="134">
        <f t="shared" si="1"/>
        <v>51.984240233384078</v>
      </c>
      <c r="G29" s="132">
        <f t="shared" si="4"/>
        <v>0</v>
      </c>
      <c r="H29" s="132">
        <f t="shared" si="4"/>
        <v>0</v>
      </c>
      <c r="I29" s="134">
        <f t="shared" si="2"/>
        <v>51.984240233384078</v>
      </c>
      <c r="J29" s="134">
        <f t="shared" si="3"/>
        <v>131.15</v>
      </c>
      <c r="K29" s="132">
        <f t="shared" si="5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104.12</v>
      </c>
      <c r="E30" s="132">
        <f t="shared" si="4"/>
        <v>29.91</v>
      </c>
      <c r="F30" s="134">
        <f t="shared" si="1"/>
        <v>53.125792744799597</v>
      </c>
      <c r="G30" s="132">
        <f t="shared" si="4"/>
        <v>0</v>
      </c>
      <c r="H30" s="132">
        <f t="shared" si="4"/>
        <v>0</v>
      </c>
      <c r="I30" s="134">
        <f t="shared" si="2"/>
        <v>53.125792744799597</v>
      </c>
      <c r="J30" s="134">
        <f t="shared" si="3"/>
        <v>134.03</v>
      </c>
      <c r="K30" s="132">
        <f t="shared" si="5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106.41</v>
      </c>
      <c r="E31" s="132">
        <f t="shared" si="4"/>
        <v>30.57</v>
      </c>
      <c r="F31" s="134">
        <f t="shared" si="1"/>
        <v>54.295091324200911</v>
      </c>
      <c r="G31" s="132">
        <f t="shared" si="4"/>
        <v>0</v>
      </c>
      <c r="H31" s="132">
        <f t="shared" si="4"/>
        <v>0</v>
      </c>
      <c r="I31" s="134">
        <f t="shared" si="2"/>
        <v>54.295091324200911</v>
      </c>
      <c r="J31" s="134">
        <f t="shared" si="3"/>
        <v>136.97999999999999</v>
      </c>
      <c r="K31" s="132">
        <f t="shared" si="5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108.75</v>
      </c>
      <c r="E32" s="132">
        <f t="shared" si="4"/>
        <v>31.24</v>
      </c>
      <c r="F32" s="134">
        <f t="shared" si="1"/>
        <v>55.488172247590065</v>
      </c>
      <c r="G32" s="132">
        <f t="shared" si="4"/>
        <v>0</v>
      </c>
      <c r="H32" s="132">
        <f t="shared" si="4"/>
        <v>0</v>
      </c>
      <c r="I32" s="134">
        <f t="shared" si="2"/>
        <v>55.488172247590065</v>
      </c>
      <c r="J32" s="134">
        <f t="shared" si="3"/>
        <v>139.99</v>
      </c>
      <c r="K32" s="132">
        <f t="shared" si="5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111.14</v>
      </c>
      <c r="E33" s="132">
        <f t="shared" si="4"/>
        <v>31.93</v>
      </c>
      <c r="F33" s="134">
        <f t="shared" si="1"/>
        <v>56.708999238964992</v>
      </c>
      <c r="G33" s="132">
        <f t="shared" si="4"/>
        <v>0</v>
      </c>
      <c r="H33" s="132">
        <f t="shared" si="4"/>
        <v>0</v>
      </c>
      <c r="I33" s="134">
        <f t="shared" si="2"/>
        <v>56.708999238964992</v>
      </c>
      <c r="J33" s="134">
        <f t="shared" si="3"/>
        <v>143.07</v>
      </c>
      <c r="K33" s="132">
        <f t="shared" si="5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113.59</v>
      </c>
      <c r="E34" s="132">
        <f t="shared" si="4"/>
        <v>32.630000000000003</v>
      </c>
      <c r="F34" s="134">
        <f t="shared" si="1"/>
        <v>57.957572298325729</v>
      </c>
      <c r="G34" s="132">
        <f t="shared" si="4"/>
        <v>0</v>
      </c>
      <c r="H34" s="132">
        <f t="shared" si="4"/>
        <v>0</v>
      </c>
      <c r="I34" s="134">
        <f t="shared" si="2"/>
        <v>57.957572298325729</v>
      </c>
      <c r="J34" s="134">
        <f t="shared" si="3"/>
        <v>146.22</v>
      </c>
      <c r="K34" s="132">
        <f t="shared" si="5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116.09</v>
      </c>
      <c r="E35" s="132">
        <f t="shared" si="4"/>
        <v>33.35</v>
      </c>
      <c r="F35" s="134">
        <f t="shared" si="1"/>
        <v>59.233891425672255</v>
      </c>
      <c r="G35" s="132">
        <f t="shared" si="4"/>
        <v>0</v>
      </c>
      <c r="H35" s="132">
        <f t="shared" si="4"/>
        <v>0</v>
      </c>
      <c r="I35" s="134">
        <f t="shared" si="2"/>
        <v>59.233891425672255</v>
      </c>
      <c r="J35" s="134">
        <f t="shared" si="3"/>
        <v>149.44</v>
      </c>
      <c r="K35" s="132">
        <f t="shared" si="5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118.76</v>
      </c>
      <c r="E36" s="132">
        <f t="shared" si="4"/>
        <v>34.119999999999997</v>
      </c>
      <c r="F36" s="134">
        <f t="shared" si="1"/>
        <v>60.597412480974128</v>
      </c>
      <c r="G36" s="132">
        <f t="shared" si="4"/>
        <v>0</v>
      </c>
      <c r="H36" s="132">
        <f t="shared" si="4"/>
        <v>0</v>
      </c>
      <c r="I36" s="134">
        <f t="shared" si="2"/>
        <v>60.597412480974128</v>
      </c>
      <c r="J36" s="134">
        <f t="shared" si="3"/>
        <v>152.88</v>
      </c>
      <c r="K36" s="132">
        <f t="shared" si="5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OR Solar 2030'!D44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134</v>
      </c>
      <c r="C55" s="185">
        <v>1208.4830190730411</v>
      </c>
      <c r="D55" s="121" t="s">
        <v>75</v>
      </c>
      <c r="H55" s="121" t="s">
        <v>9</v>
      </c>
    </row>
    <row r="56" spans="2:24">
      <c r="B56" s="85" t="s">
        <v>112</v>
      </c>
      <c r="C56" s="154">
        <v>19.720289118454605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2.1999999999999999E-2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1.9E-2</v>
      </c>
      <c r="E68" s="85"/>
      <c r="F68" s="87">
        <f t="shared" si="7"/>
        <v>2028</v>
      </c>
      <c r="G68" s="41">
        <v>2.3E-2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2.3E-2</v>
      </c>
      <c r="H69" s="85"/>
      <c r="I69" s="87">
        <f t="shared" si="8"/>
        <v>2038</v>
      </c>
      <c r="J69" s="41">
        <v>2.1999999999999999E-2</v>
      </c>
    </row>
    <row r="70" spans="3:11">
      <c r="C70" s="87">
        <f t="shared" si="6"/>
        <v>2021</v>
      </c>
      <c r="D70" s="41">
        <v>2.1999999999999999E-2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2.1999999999999999E-2</v>
      </c>
    </row>
    <row r="71" spans="3:11">
      <c r="C71" s="87">
        <f t="shared" si="6"/>
        <v>2022</v>
      </c>
      <c r="D71" s="41">
        <v>2.3E-2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2.1999999999999999E-2</v>
      </c>
    </row>
    <row r="72" spans="3:11" s="123" customFormat="1">
      <c r="C72" s="87">
        <f t="shared" si="6"/>
        <v>2023</v>
      </c>
      <c r="D72" s="41">
        <v>2.1999999999999999E-2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2.1999999999999999E-2</v>
      </c>
    </row>
    <row r="73" spans="3:11" s="123" customFormat="1">
      <c r="C73" s="87">
        <f t="shared" si="6"/>
        <v>2024</v>
      </c>
      <c r="D73" s="41">
        <v>2.1999999999999999E-2</v>
      </c>
      <c r="E73" s="86"/>
      <c r="F73" s="87">
        <f t="shared" si="7"/>
        <v>2033</v>
      </c>
      <c r="G73" s="41">
        <v>2.1999999999999999E-2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2.1999999999999999E-2</v>
      </c>
      <c r="E74" s="86"/>
      <c r="F74" s="87">
        <f t="shared" si="7"/>
        <v>2034</v>
      </c>
      <c r="G74" s="41">
        <v>2.1999999999999999E-2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176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Oregon Update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20.55</v>
      </c>
      <c r="F13" s="134">
        <f t="shared" si="1"/>
        <v>8.145452815829529</v>
      </c>
      <c r="G13" s="132">
        <f t="shared" si="4"/>
        <v>0</v>
      </c>
      <c r="H13" s="132">
        <f t="shared" si="4"/>
        <v>0</v>
      </c>
      <c r="I13" s="134">
        <f t="shared" si="2"/>
        <v>8.145452815829529</v>
      </c>
      <c r="J13" s="134">
        <f t="shared" si="3"/>
        <v>20.55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</v>
      </c>
      <c r="F14" s="134">
        <f t="shared" si="1"/>
        <v>8.3238203957382044</v>
      </c>
      <c r="G14" s="132">
        <f t="shared" si="4"/>
        <v>0</v>
      </c>
      <c r="H14" s="132">
        <f t="shared" si="4"/>
        <v>0</v>
      </c>
      <c r="I14" s="134">
        <f t="shared" si="2"/>
        <v>8.3238203957382044</v>
      </c>
      <c r="J14" s="134">
        <f t="shared" si="3"/>
        <v>21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21.46</v>
      </c>
      <c r="F15" s="134">
        <f t="shared" si="1"/>
        <v>8.5061516996448514</v>
      </c>
      <c r="G15" s="132">
        <f t="shared" si="4"/>
        <v>0</v>
      </c>
      <c r="H15" s="132">
        <f t="shared" si="4"/>
        <v>0</v>
      </c>
      <c r="I15" s="134">
        <f t="shared" si="2"/>
        <v>8.5061516996448514</v>
      </c>
      <c r="J15" s="134">
        <f t="shared" si="3"/>
        <v>21.46</v>
      </c>
      <c r="K15" s="132">
        <f t="shared" si="5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21.95</v>
      </c>
      <c r="F16" s="134">
        <f t="shared" si="1"/>
        <v>8.7003741755454094</v>
      </c>
      <c r="G16" s="132">
        <f t="shared" si="4"/>
        <v>0</v>
      </c>
      <c r="H16" s="132">
        <f t="shared" si="4"/>
        <v>0</v>
      </c>
      <c r="I16" s="134">
        <f t="shared" si="2"/>
        <v>8.7003741755454094</v>
      </c>
      <c r="J16" s="134">
        <f t="shared" si="3"/>
        <v>21.95</v>
      </c>
      <c r="K16" s="132">
        <f t="shared" si="5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22.43</v>
      </c>
      <c r="F17" s="134">
        <f t="shared" si="1"/>
        <v>8.8906329274479958</v>
      </c>
      <c r="G17" s="132">
        <f t="shared" si="4"/>
        <v>0</v>
      </c>
      <c r="H17" s="132">
        <f t="shared" si="4"/>
        <v>0</v>
      </c>
      <c r="I17" s="134">
        <f t="shared" si="2"/>
        <v>8.8906329274479958</v>
      </c>
      <c r="J17" s="134">
        <f t="shared" si="3"/>
        <v>22.43</v>
      </c>
      <c r="K17" s="132">
        <f t="shared" si="5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22.92</v>
      </c>
      <c r="F18" s="134">
        <f t="shared" si="1"/>
        <v>9.0848554033485556</v>
      </c>
      <c r="G18" s="132">
        <f t="shared" si="4"/>
        <v>0</v>
      </c>
      <c r="H18" s="132">
        <f t="shared" si="4"/>
        <v>0</v>
      </c>
      <c r="I18" s="134">
        <f t="shared" si="2"/>
        <v>9.0848554033485556</v>
      </c>
      <c r="J18" s="134">
        <f t="shared" si="3"/>
        <v>22.92</v>
      </c>
      <c r="K18" s="132">
        <f t="shared" si="5"/>
        <v>0.71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23.42</v>
      </c>
      <c r="F19" s="134">
        <f t="shared" si="1"/>
        <v>9.2830416032470833</v>
      </c>
      <c r="G19" s="132">
        <f t="shared" si="4"/>
        <v>0</v>
      </c>
      <c r="H19" s="132">
        <f t="shared" si="4"/>
        <v>0</v>
      </c>
      <c r="I19" s="134">
        <f t="shared" si="2"/>
        <v>9.2830416032470833</v>
      </c>
      <c r="J19" s="134">
        <f t="shared" si="3"/>
        <v>23.42</v>
      </c>
      <c r="K19" s="132">
        <f t="shared" si="5"/>
        <v>0.73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23.94</v>
      </c>
      <c r="F20" s="134">
        <f t="shared" si="1"/>
        <v>9.489155251141554</v>
      </c>
      <c r="G20" s="132">
        <f t="shared" si="4"/>
        <v>0</v>
      </c>
      <c r="H20" s="132">
        <f t="shared" si="4"/>
        <v>0</v>
      </c>
      <c r="I20" s="134">
        <f t="shared" si="2"/>
        <v>9.489155251141554</v>
      </c>
      <c r="J20" s="134">
        <f t="shared" si="3"/>
        <v>23.94</v>
      </c>
      <c r="K20" s="132">
        <f t="shared" si="5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24.47</v>
      </c>
      <c r="F21" s="134">
        <f t="shared" si="1"/>
        <v>9.6992326230339927</v>
      </c>
      <c r="G21" s="132">
        <f t="shared" si="4"/>
        <v>0</v>
      </c>
      <c r="H21" s="132">
        <f t="shared" si="4"/>
        <v>0</v>
      </c>
      <c r="I21" s="134">
        <f t="shared" si="2"/>
        <v>9.6992326230339927</v>
      </c>
      <c r="J21" s="134">
        <f t="shared" si="3"/>
        <v>24.47</v>
      </c>
      <c r="K21" s="132">
        <f t="shared" si="5"/>
        <v>0.77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25.03</v>
      </c>
      <c r="F22" s="134">
        <f t="shared" si="1"/>
        <v>9.9212011669203459</v>
      </c>
      <c r="G22" s="132">
        <f t="shared" si="4"/>
        <v>0</v>
      </c>
      <c r="H22" s="132">
        <f t="shared" si="4"/>
        <v>0</v>
      </c>
      <c r="I22" s="134">
        <f t="shared" si="2"/>
        <v>9.9212011669203459</v>
      </c>
      <c r="J22" s="134">
        <f t="shared" si="3"/>
        <v>25.03</v>
      </c>
      <c r="K22" s="132">
        <f t="shared" si="5"/>
        <v>0.79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25.61</v>
      </c>
      <c r="F23" s="134">
        <f t="shared" si="1"/>
        <v>10.151097158802639</v>
      </c>
      <c r="G23" s="132">
        <f t="shared" si="4"/>
        <v>0</v>
      </c>
      <c r="H23" s="132">
        <f t="shared" si="4"/>
        <v>0</v>
      </c>
      <c r="I23" s="134">
        <f t="shared" si="2"/>
        <v>10.151097158802639</v>
      </c>
      <c r="J23" s="134">
        <f t="shared" si="3"/>
        <v>25.61</v>
      </c>
      <c r="K23" s="132">
        <f t="shared" si="5"/>
        <v>0.81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26.2</v>
      </c>
      <c r="F24" s="134">
        <f t="shared" si="1"/>
        <v>10.384956874682903</v>
      </c>
      <c r="G24" s="132">
        <f t="shared" si="4"/>
        <v>0</v>
      </c>
      <c r="H24" s="132">
        <f t="shared" si="4"/>
        <v>0</v>
      </c>
      <c r="I24" s="134">
        <f t="shared" si="2"/>
        <v>10.384956874682903</v>
      </c>
      <c r="J24" s="134">
        <f t="shared" si="3"/>
        <v>26.2</v>
      </c>
      <c r="K24" s="132">
        <f t="shared" si="5"/>
        <v>0.83</v>
      </c>
      <c r="L24" s="123"/>
      <c r="P24" s="169"/>
    </row>
    <row r="25" spans="2:17">
      <c r="B25" s="140">
        <f t="shared" si="0"/>
        <v>2031</v>
      </c>
      <c r="C25" s="131"/>
      <c r="D25" s="132"/>
      <c r="E25" s="132">
        <f t="shared" si="4"/>
        <v>26.8</v>
      </c>
      <c r="F25" s="134">
        <f t="shared" si="1"/>
        <v>10.622780314561137</v>
      </c>
      <c r="G25" s="132">
        <f t="shared" si="4"/>
        <v>0</v>
      </c>
      <c r="H25" s="132">
        <f t="shared" si="4"/>
        <v>0</v>
      </c>
      <c r="I25" s="134">
        <f t="shared" si="2"/>
        <v>10.622780314561137</v>
      </c>
      <c r="J25" s="134">
        <f t="shared" si="3"/>
        <v>26.8</v>
      </c>
      <c r="K25" s="132">
        <f t="shared" si="5"/>
        <v>0.85</v>
      </c>
      <c r="L25" s="123"/>
      <c r="P25" s="169"/>
    </row>
    <row r="26" spans="2:17">
      <c r="B26" s="140">
        <f t="shared" si="0"/>
        <v>2032</v>
      </c>
      <c r="C26" s="131">
        <f>$C$55</f>
        <v>1201.5946658643247</v>
      </c>
      <c r="D26" s="132">
        <f>C26*$C$62</f>
        <v>92.759025675209486</v>
      </c>
      <c r="E26" s="132">
        <f t="shared" si="4"/>
        <v>27.42</v>
      </c>
      <c r="F26" s="134">
        <f t="shared" si="1"/>
        <v>47.635648812154955</v>
      </c>
      <c r="G26" s="132">
        <f t="shared" si="4"/>
        <v>0</v>
      </c>
      <c r="H26" s="132">
        <f t="shared" si="4"/>
        <v>0</v>
      </c>
      <c r="I26" s="134">
        <f t="shared" si="2"/>
        <v>47.635648812154955</v>
      </c>
      <c r="J26" s="134">
        <f t="shared" si="3"/>
        <v>120.18</v>
      </c>
      <c r="K26" s="132">
        <f t="shared" si="5"/>
        <v>0.87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94.8</v>
      </c>
      <c r="E27" s="132">
        <f t="shared" si="4"/>
        <v>28.02</v>
      </c>
      <c r="F27" s="134">
        <f t="shared" si="1"/>
        <v>48.682458143074584</v>
      </c>
      <c r="G27" s="132">
        <f t="shared" si="4"/>
        <v>0</v>
      </c>
      <c r="H27" s="132">
        <f t="shared" si="4"/>
        <v>0</v>
      </c>
      <c r="I27" s="134">
        <f t="shared" si="2"/>
        <v>48.682458143074584</v>
      </c>
      <c r="J27" s="134">
        <f t="shared" si="3"/>
        <v>122.82</v>
      </c>
      <c r="K27" s="132">
        <f t="shared" si="5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96.89</v>
      </c>
      <c r="E28" s="132">
        <f t="shared" si="4"/>
        <v>28.64</v>
      </c>
      <c r="F28" s="134">
        <f t="shared" si="1"/>
        <v>49.75662734652461</v>
      </c>
      <c r="G28" s="132">
        <f t="shared" si="4"/>
        <v>0</v>
      </c>
      <c r="H28" s="132">
        <f t="shared" si="4"/>
        <v>0</v>
      </c>
      <c r="I28" s="134">
        <f t="shared" si="2"/>
        <v>49.75662734652461</v>
      </c>
      <c r="J28" s="134">
        <f t="shared" si="3"/>
        <v>125.53</v>
      </c>
      <c r="K28" s="132">
        <f t="shared" si="5"/>
        <v>0.91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99.02</v>
      </c>
      <c r="E29" s="132">
        <f t="shared" si="4"/>
        <v>29.27</v>
      </c>
      <c r="F29" s="134">
        <f t="shared" si="1"/>
        <v>50.850615169964485</v>
      </c>
      <c r="G29" s="132">
        <f t="shared" si="4"/>
        <v>0</v>
      </c>
      <c r="H29" s="132">
        <f t="shared" si="4"/>
        <v>0</v>
      </c>
      <c r="I29" s="134">
        <f t="shared" si="2"/>
        <v>50.850615169964485</v>
      </c>
      <c r="J29" s="134">
        <f t="shared" si="3"/>
        <v>128.29</v>
      </c>
      <c r="K29" s="132">
        <f t="shared" si="5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101.2</v>
      </c>
      <c r="E30" s="132">
        <f t="shared" si="4"/>
        <v>29.91</v>
      </c>
      <c r="F30" s="134">
        <f t="shared" si="1"/>
        <v>51.968385337392199</v>
      </c>
      <c r="G30" s="132">
        <f t="shared" si="4"/>
        <v>0</v>
      </c>
      <c r="H30" s="132">
        <f t="shared" si="4"/>
        <v>0</v>
      </c>
      <c r="I30" s="134">
        <f t="shared" si="2"/>
        <v>51.968385337392199</v>
      </c>
      <c r="J30" s="134">
        <f t="shared" si="3"/>
        <v>131.11000000000001</v>
      </c>
      <c r="K30" s="132">
        <f t="shared" si="5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103.43</v>
      </c>
      <c r="E31" s="132">
        <f t="shared" si="4"/>
        <v>30.57</v>
      </c>
      <c r="F31" s="134">
        <f t="shared" si="1"/>
        <v>53.113901572805688</v>
      </c>
      <c r="G31" s="132">
        <f t="shared" si="4"/>
        <v>0</v>
      </c>
      <c r="H31" s="132">
        <f t="shared" si="4"/>
        <v>0</v>
      </c>
      <c r="I31" s="134">
        <f t="shared" si="2"/>
        <v>53.113901572805688</v>
      </c>
      <c r="J31" s="134">
        <f t="shared" si="3"/>
        <v>134</v>
      </c>
      <c r="K31" s="132">
        <f t="shared" si="5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105.71</v>
      </c>
      <c r="E32" s="132">
        <f t="shared" si="4"/>
        <v>31.24</v>
      </c>
      <c r="F32" s="134">
        <f t="shared" si="1"/>
        <v>54.283200152207002</v>
      </c>
      <c r="G32" s="132">
        <f t="shared" si="4"/>
        <v>0</v>
      </c>
      <c r="H32" s="132">
        <f t="shared" si="4"/>
        <v>0</v>
      </c>
      <c r="I32" s="134">
        <f t="shared" si="2"/>
        <v>54.283200152207002</v>
      </c>
      <c r="J32" s="134">
        <f t="shared" si="3"/>
        <v>136.94999999999999</v>
      </c>
      <c r="K32" s="132">
        <f t="shared" si="5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108.04</v>
      </c>
      <c r="E33" s="132">
        <f t="shared" si="4"/>
        <v>31.93</v>
      </c>
      <c r="F33" s="134">
        <f t="shared" si="1"/>
        <v>55.480244799594118</v>
      </c>
      <c r="G33" s="132">
        <f t="shared" si="4"/>
        <v>0</v>
      </c>
      <c r="H33" s="132">
        <f t="shared" si="4"/>
        <v>0</v>
      </c>
      <c r="I33" s="134">
        <f t="shared" si="2"/>
        <v>55.480244799594118</v>
      </c>
      <c r="J33" s="134">
        <f t="shared" si="3"/>
        <v>139.97</v>
      </c>
      <c r="K33" s="132">
        <f t="shared" si="5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110.42</v>
      </c>
      <c r="E34" s="132">
        <f t="shared" si="4"/>
        <v>32.630000000000003</v>
      </c>
      <c r="F34" s="134">
        <f t="shared" si="1"/>
        <v>56.70107179096906</v>
      </c>
      <c r="G34" s="132">
        <f t="shared" si="4"/>
        <v>0</v>
      </c>
      <c r="H34" s="132">
        <f t="shared" si="4"/>
        <v>0</v>
      </c>
      <c r="I34" s="134">
        <f t="shared" si="2"/>
        <v>56.70107179096906</v>
      </c>
      <c r="J34" s="134">
        <f t="shared" si="3"/>
        <v>143.05000000000001</v>
      </c>
      <c r="K34" s="132">
        <f t="shared" si="5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112.85</v>
      </c>
      <c r="E35" s="132">
        <f t="shared" si="4"/>
        <v>33.35</v>
      </c>
      <c r="F35" s="134">
        <f t="shared" si="1"/>
        <v>57.949644850329783</v>
      </c>
      <c r="G35" s="132">
        <f t="shared" si="4"/>
        <v>0</v>
      </c>
      <c r="H35" s="132">
        <f t="shared" si="4"/>
        <v>0</v>
      </c>
      <c r="I35" s="134">
        <f t="shared" si="2"/>
        <v>57.949644850329783</v>
      </c>
      <c r="J35" s="134">
        <f t="shared" si="3"/>
        <v>146.19999999999999</v>
      </c>
      <c r="K35" s="132">
        <f t="shared" si="5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115.45</v>
      </c>
      <c r="E36" s="132">
        <f t="shared" si="4"/>
        <v>34.119999999999997</v>
      </c>
      <c r="F36" s="134">
        <f t="shared" si="1"/>
        <v>59.285419837645868</v>
      </c>
      <c r="G36" s="132">
        <f t="shared" si="4"/>
        <v>0</v>
      </c>
      <c r="H36" s="132">
        <f t="shared" si="4"/>
        <v>0</v>
      </c>
      <c r="I36" s="134">
        <f t="shared" si="2"/>
        <v>59.285419837645868</v>
      </c>
      <c r="J36" s="134">
        <f t="shared" si="3"/>
        <v>149.57</v>
      </c>
      <c r="K36" s="132">
        <f t="shared" si="5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OR Solar 2031'!D44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Oregon Update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131</v>
      </c>
      <c r="C55" s="185">
        <v>1201.5946658643247</v>
      </c>
      <c r="D55" s="121" t="s">
        <v>75</v>
      </c>
      <c r="H55" s="121" t="s">
        <v>9</v>
      </c>
    </row>
    <row r="56" spans="2:24">
      <c r="B56" s="85" t="s">
        <v>112</v>
      </c>
      <c r="C56" s="154">
        <v>19.720289118454605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2.1999999999999999E-2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1.9E-2</v>
      </c>
      <c r="E68" s="85"/>
      <c r="F68" s="87">
        <f t="shared" si="7"/>
        <v>2028</v>
      </c>
      <c r="G68" s="41">
        <v>2.3E-2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2.3E-2</v>
      </c>
      <c r="H69" s="85"/>
      <c r="I69" s="87">
        <f t="shared" si="8"/>
        <v>2038</v>
      </c>
      <c r="J69" s="41">
        <v>2.1999999999999999E-2</v>
      </c>
    </row>
    <row r="70" spans="3:11">
      <c r="C70" s="87">
        <f t="shared" si="6"/>
        <v>2021</v>
      </c>
      <c r="D70" s="41">
        <v>2.1999999999999999E-2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2.1999999999999999E-2</v>
      </c>
    </row>
    <row r="71" spans="3:11">
      <c r="C71" s="87">
        <f t="shared" si="6"/>
        <v>2022</v>
      </c>
      <c r="D71" s="41">
        <v>2.3E-2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2.1999999999999999E-2</v>
      </c>
    </row>
    <row r="72" spans="3:11" s="123" customFormat="1">
      <c r="C72" s="87">
        <f t="shared" si="6"/>
        <v>2023</v>
      </c>
      <c r="D72" s="41">
        <v>2.1999999999999999E-2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2.1999999999999999E-2</v>
      </c>
    </row>
    <row r="73" spans="3:11" s="123" customFormat="1">
      <c r="C73" s="87">
        <f t="shared" si="6"/>
        <v>2024</v>
      </c>
      <c r="D73" s="41">
        <v>2.1999999999999999E-2</v>
      </c>
      <c r="E73" s="86"/>
      <c r="F73" s="87">
        <f t="shared" si="7"/>
        <v>2033</v>
      </c>
      <c r="G73" s="41">
        <v>2.1999999999999999E-2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2.1999999999999999E-2</v>
      </c>
      <c r="E74" s="86"/>
      <c r="F74" s="87">
        <f t="shared" si="7"/>
        <v>2034</v>
      </c>
      <c r="G74" s="41">
        <v>2.1999999999999999E-2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20.55</v>
      </c>
      <c r="F13" s="134">
        <f t="shared" si="1"/>
        <v>8.145452815829529</v>
      </c>
      <c r="G13" s="132">
        <f t="shared" si="4"/>
        <v>0</v>
      </c>
      <c r="H13" s="132">
        <f t="shared" si="4"/>
        <v>0</v>
      </c>
      <c r="I13" s="134">
        <f t="shared" si="2"/>
        <v>8.145452815829529</v>
      </c>
      <c r="J13" s="134">
        <f t="shared" si="3"/>
        <v>20.55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</v>
      </c>
      <c r="F14" s="134">
        <f t="shared" si="1"/>
        <v>8.3238203957382044</v>
      </c>
      <c r="G14" s="132">
        <f t="shared" si="4"/>
        <v>0</v>
      </c>
      <c r="H14" s="132">
        <f t="shared" si="4"/>
        <v>0</v>
      </c>
      <c r="I14" s="134">
        <f t="shared" si="2"/>
        <v>8.3238203957382044</v>
      </c>
      <c r="J14" s="134">
        <f t="shared" si="3"/>
        <v>21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21.46</v>
      </c>
      <c r="F15" s="134">
        <f t="shared" si="1"/>
        <v>8.5061516996448514</v>
      </c>
      <c r="G15" s="132">
        <f t="shared" si="4"/>
        <v>0</v>
      </c>
      <c r="H15" s="132">
        <f t="shared" si="4"/>
        <v>0</v>
      </c>
      <c r="I15" s="134">
        <f t="shared" si="2"/>
        <v>8.5061516996448514</v>
      </c>
      <c r="J15" s="134">
        <f t="shared" si="3"/>
        <v>21.46</v>
      </c>
      <c r="K15" s="132">
        <f t="shared" si="5"/>
        <v>0.66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21.95</v>
      </c>
      <c r="F16" s="134">
        <f t="shared" si="1"/>
        <v>8.7003741755454094</v>
      </c>
      <c r="G16" s="132">
        <f t="shared" si="4"/>
        <v>0</v>
      </c>
      <c r="H16" s="132">
        <f t="shared" si="4"/>
        <v>0</v>
      </c>
      <c r="I16" s="134">
        <f t="shared" si="2"/>
        <v>8.7003741755454094</v>
      </c>
      <c r="J16" s="134">
        <f t="shared" si="3"/>
        <v>21.95</v>
      </c>
      <c r="K16" s="132">
        <f t="shared" si="5"/>
        <v>0.68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22.43</v>
      </c>
      <c r="F17" s="134">
        <f t="shared" si="1"/>
        <v>8.8906329274479958</v>
      </c>
      <c r="G17" s="132">
        <f t="shared" si="4"/>
        <v>0</v>
      </c>
      <c r="H17" s="132">
        <f t="shared" si="4"/>
        <v>0</v>
      </c>
      <c r="I17" s="134">
        <f t="shared" si="2"/>
        <v>8.8906329274479958</v>
      </c>
      <c r="J17" s="134">
        <f t="shared" si="3"/>
        <v>22.43</v>
      </c>
      <c r="K17" s="132">
        <f t="shared" si="5"/>
        <v>0.69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22.92</v>
      </c>
      <c r="F18" s="134">
        <f t="shared" si="1"/>
        <v>9.0848554033485556</v>
      </c>
      <c r="G18" s="132">
        <f t="shared" si="4"/>
        <v>0</v>
      </c>
      <c r="H18" s="132">
        <f t="shared" si="4"/>
        <v>0</v>
      </c>
      <c r="I18" s="134">
        <f t="shared" si="2"/>
        <v>9.0848554033485556</v>
      </c>
      <c r="J18" s="134">
        <f t="shared" si="3"/>
        <v>22.92</v>
      </c>
      <c r="K18" s="132">
        <f t="shared" si="5"/>
        <v>0.71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23.42</v>
      </c>
      <c r="F19" s="134">
        <f t="shared" si="1"/>
        <v>9.2830416032470833</v>
      </c>
      <c r="G19" s="132">
        <f t="shared" si="4"/>
        <v>0</v>
      </c>
      <c r="H19" s="132">
        <f t="shared" si="4"/>
        <v>0</v>
      </c>
      <c r="I19" s="134">
        <f t="shared" si="2"/>
        <v>9.2830416032470833</v>
      </c>
      <c r="J19" s="134">
        <f t="shared" si="3"/>
        <v>23.42</v>
      </c>
      <c r="K19" s="132">
        <f t="shared" si="5"/>
        <v>0.73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23.94</v>
      </c>
      <c r="F20" s="134">
        <f t="shared" si="1"/>
        <v>9.489155251141554</v>
      </c>
      <c r="G20" s="132">
        <f t="shared" si="4"/>
        <v>0</v>
      </c>
      <c r="H20" s="132">
        <f t="shared" si="4"/>
        <v>0</v>
      </c>
      <c r="I20" s="134">
        <f t="shared" si="2"/>
        <v>9.489155251141554</v>
      </c>
      <c r="J20" s="134">
        <f t="shared" si="3"/>
        <v>23.94</v>
      </c>
      <c r="K20" s="132">
        <f t="shared" si="5"/>
        <v>0.75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24.47</v>
      </c>
      <c r="F21" s="134">
        <f t="shared" si="1"/>
        <v>9.6992326230339927</v>
      </c>
      <c r="G21" s="132">
        <f t="shared" si="4"/>
        <v>0</v>
      </c>
      <c r="H21" s="132">
        <f t="shared" si="4"/>
        <v>0</v>
      </c>
      <c r="I21" s="134">
        <f t="shared" si="2"/>
        <v>9.6992326230339927</v>
      </c>
      <c r="J21" s="134">
        <f t="shared" si="3"/>
        <v>24.47</v>
      </c>
      <c r="K21" s="132">
        <f t="shared" si="5"/>
        <v>0.77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25.03</v>
      </c>
      <c r="F22" s="134">
        <f t="shared" si="1"/>
        <v>9.9212011669203459</v>
      </c>
      <c r="G22" s="132">
        <f t="shared" si="4"/>
        <v>0</v>
      </c>
      <c r="H22" s="132">
        <f t="shared" si="4"/>
        <v>0</v>
      </c>
      <c r="I22" s="134">
        <f t="shared" si="2"/>
        <v>9.9212011669203459</v>
      </c>
      <c r="J22" s="134">
        <f t="shared" si="3"/>
        <v>25.03</v>
      </c>
      <c r="K22" s="132">
        <f t="shared" si="5"/>
        <v>0.79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25.61</v>
      </c>
      <c r="F23" s="134">
        <f t="shared" si="1"/>
        <v>10.151097158802639</v>
      </c>
      <c r="G23" s="132">
        <f t="shared" si="4"/>
        <v>0</v>
      </c>
      <c r="H23" s="132">
        <f t="shared" si="4"/>
        <v>0</v>
      </c>
      <c r="I23" s="134">
        <f t="shared" si="2"/>
        <v>10.151097158802639</v>
      </c>
      <c r="J23" s="134">
        <f t="shared" si="3"/>
        <v>25.61</v>
      </c>
      <c r="K23" s="132">
        <f t="shared" si="5"/>
        <v>0.81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26.2</v>
      </c>
      <c r="F24" s="134">
        <f t="shared" si="1"/>
        <v>10.384956874682903</v>
      </c>
      <c r="G24" s="132">
        <f t="shared" si="4"/>
        <v>0</v>
      </c>
      <c r="H24" s="132">
        <f t="shared" si="4"/>
        <v>0</v>
      </c>
      <c r="I24" s="134">
        <f t="shared" si="2"/>
        <v>10.384956874682903</v>
      </c>
      <c r="J24" s="134">
        <f t="shared" si="3"/>
        <v>26.2</v>
      </c>
      <c r="K24" s="132">
        <f t="shared" si="5"/>
        <v>0.83</v>
      </c>
      <c r="L24" s="123"/>
      <c r="P24" s="169"/>
    </row>
    <row r="25" spans="2:17">
      <c r="B25" s="140">
        <f t="shared" si="0"/>
        <v>2031</v>
      </c>
      <c r="C25" s="131"/>
      <c r="D25" s="132"/>
      <c r="E25" s="132">
        <f t="shared" si="4"/>
        <v>26.8</v>
      </c>
      <c r="F25" s="134">
        <f t="shared" si="1"/>
        <v>10.622780314561137</v>
      </c>
      <c r="G25" s="132">
        <f t="shared" si="4"/>
        <v>0</v>
      </c>
      <c r="H25" s="132">
        <f t="shared" si="4"/>
        <v>0</v>
      </c>
      <c r="I25" s="134">
        <f t="shared" si="2"/>
        <v>10.622780314561137</v>
      </c>
      <c r="J25" s="134">
        <f t="shared" si="3"/>
        <v>26.8</v>
      </c>
      <c r="K25" s="132">
        <f t="shared" si="5"/>
        <v>0.85</v>
      </c>
      <c r="L25" s="123"/>
      <c r="P25" s="169"/>
    </row>
    <row r="26" spans="2:17">
      <c r="B26" s="140">
        <f t="shared" si="0"/>
        <v>2032</v>
      </c>
      <c r="C26" s="131"/>
      <c r="D26" s="132"/>
      <c r="E26" s="132">
        <f t="shared" si="4"/>
        <v>27.42</v>
      </c>
      <c r="F26" s="134">
        <f t="shared" si="1"/>
        <v>10.868531202435314</v>
      </c>
      <c r="G26" s="132">
        <f t="shared" si="4"/>
        <v>0</v>
      </c>
      <c r="H26" s="132">
        <f t="shared" si="4"/>
        <v>0</v>
      </c>
      <c r="I26" s="134">
        <f t="shared" si="2"/>
        <v>10.868531202435314</v>
      </c>
      <c r="J26" s="134">
        <f t="shared" si="3"/>
        <v>27.42</v>
      </c>
      <c r="K26" s="132">
        <f t="shared" si="5"/>
        <v>0.87</v>
      </c>
      <c r="L26" s="123"/>
      <c r="P26" s="169"/>
    </row>
    <row r="27" spans="2:17">
      <c r="B27" s="140">
        <f t="shared" si="0"/>
        <v>2033</v>
      </c>
      <c r="C27" s="131">
        <f>$C$55</f>
        <v>1194.745576268898</v>
      </c>
      <c r="D27" s="132">
        <f>C27*$C$62</f>
        <v>92.230299228860787</v>
      </c>
      <c r="E27" s="132">
        <f t="shared" si="4"/>
        <v>28.02</v>
      </c>
      <c r="F27" s="134">
        <f t="shared" si="1"/>
        <v>47.663899681657782</v>
      </c>
      <c r="G27" s="132">
        <f t="shared" si="4"/>
        <v>0</v>
      </c>
      <c r="H27" s="132">
        <f t="shared" si="4"/>
        <v>0</v>
      </c>
      <c r="I27" s="134">
        <f t="shared" si="2"/>
        <v>47.663899681657782</v>
      </c>
      <c r="J27" s="134">
        <f t="shared" si="3"/>
        <v>120.25</v>
      </c>
      <c r="K27" s="132">
        <f t="shared" si="5"/>
        <v>0.89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94.26</v>
      </c>
      <c r="E28" s="132">
        <f t="shared" si="4"/>
        <v>28.64</v>
      </c>
      <c r="F28" s="134">
        <f t="shared" si="1"/>
        <v>48.714167935058356</v>
      </c>
      <c r="G28" s="132">
        <f t="shared" si="4"/>
        <v>0</v>
      </c>
      <c r="H28" s="132">
        <f t="shared" si="4"/>
        <v>0</v>
      </c>
      <c r="I28" s="134">
        <f t="shared" si="2"/>
        <v>48.714167935058356</v>
      </c>
      <c r="J28" s="134">
        <f t="shared" si="3"/>
        <v>122.9</v>
      </c>
      <c r="K28" s="132">
        <f t="shared" si="5"/>
        <v>0.91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96.33</v>
      </c>
      <c r="E29" s="132">
        <f t="shared" si="4"/>
        <v>29.27</v>
      </c>
      <c r="F29" s="134">
        <f t="shared" si="1"/>
        <v>49.784373414510405</v>
      </c>
      <c r="G29" s="132">
        <f t="shared" si="4"/>
        <v>0</v>
      </c>
      <c r="H29" s="132">
        <f t="shared" si="4"/>
        <v>0</v>
      </c>
      <c r="I29" s="134">
        <f t="shared" si="2"/>
        <v>49.784373414510405</v>
      </c>
      <c r="J29" s="134">
        <f t="shared" si="3"/>
        <v>125.6</v>
      </c>
      <c r="K29" s="132">
        <f t="shared" si="5"/>
        <v>0.93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98.45</v>
      </c>
      <c r="E30" s="132">
        <f t="shared" si="4"/>
        <v>29.91</v>
      </c>
      <c r="F30" s="134">
        <f t="shared" si="1"/>
        <v>50.878361237950287</v>
      </c>
      <c r="G30" s="132">
        <f t="shared" si="4"/>
        <v>0</v>
      </c>
      <c r="H30" s="132">
        <f t="shared" si="4"/>
        <v>0</v>
      </c>
      <c r="I30" s="134">
        <f t="shared" si="2"/>
        <v>50.878361237950287</v>
      </c>
      <c r="J30" s="134">
        <f t="shared" si="3"/>
        <v>128.36000000000001</v>
      </c>
      <c r="K30" s="132">
        <f t="shared" si="5"/>
        <v>0.95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100.62</v>
      </c>
      <c r="E31" s="132">
        <f t="shared" si="4"/>
        <v>30.57</v>
      </c>
      <c r="F31" s="134">
        <f t="shared" si="1"/>
        <v>52.000095129375957</v>
      </c>
      <c r="G31" s="132">
        <f t="shared" si="4"/>
        <v>0</v>
      </c>
      <c r="H31" s="132">
        <f t="shared" si="4"/>
        <v>0</v>
      </c>
      <c r="I31" s="134">
        <f t="shared" si="2"/>
        <v>52.000095129375957</v>
      </c>
      <c r="J31" s="134">
        <f t="shared" si="3"/>
        <v>131.19</v>
      </c>
      <c r="K31" s="132">
        <f t="shared" si="5"/>
        <v>0.97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102.83</v>
      </c>
      <c r="E32" s="132">
        <f t="shared" si="4"/>
        <v>31.24</v>
      </c>
      <c r="F32" s="134">
        <f t="shared" si="1"/>
        <v>53.141647640791476</v>
      </c>
      <c r="G32" s="132">
        <f t="shared" si="4"/>
        <v>0</v>
      </c>
      <c r="H32" s="132">
        <f t="shared" si="4"/>
        <v>0</v>
      </c>
      <c r="I32" s="134">
        <f t="shared" si="2"/>
        <v>53.141647640791476</v>
      </c>
      <c r="J32" s="134">
        <f t="shared" si="3"/>
        <v>134.07</v>
      </c>
      <c r="K32" s="132">
        <f t="shared" si="5"/>
        <v>0.99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105.09</v>
      </c>
      <c r="E33" s="132">
        <f t="shared" si="4"/>
        <v>31.93</v>
      </c>
      <c r="F33" s="134">
        <f t="shared" si="1"/>
        <v>54.310946220192804</v>
      </c>
      <c r="G33" s="132">
        <f t="shared" si="4"/>
        <v>0</v>
      </c>
      <c r="H33" s="132">
        <f t="shared" si="4"/>
        <v>0</v>
      </c>
      <c r="I33" s="134">
        <f t="shared" si="2"/>
        <v>54.310946220192804</v>
      </c>
      <c r="J33" s="134">
        <f t="shared" si="3"/>
        <v>137.02000000000001</v>
      </c>
      <c r="K33" s="132">
        <f t="shared" si="5"/>
        <v>1.01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107.4</v>
      </c>
      <c r="E34" s="132">
        <f t="shared" si="4"/>
        <v>32.630000000000003</v>
      </c>
      <c r="F34" s="134">
        <f t="shared" si="1"/>
        <v>55.504027143581943</v>
      </c>
      <c r="G34" s="132">
        <f t="shared" si="4"/>
        <v>0</v>
      </c>
      <c r="H34" s="132">
        <f t="shared" si="4"/>
        <v>0</v>
      </c>
      <c r="I34" s="134">
        <f t="shared" si="2"/>
        <v>55.504027143581943</v>
      </c>
      <c r="J34" s="134">
        <f t="shared" si="3"/>
        <v>140.03</v>
      </c>
      <c r="K34" s="132">
        <f t="shared" si="5"/>
        <v>1.03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109.76</v>
      </c>
      <c r="E35" s="132">
        <f t="shared" si="4"/>
        <v>33.35</v>
      </c>
      <c r="F35" s="134">
        <f t="shared" si="1"/>
        <v>56.724854134956885</v>
      </c>
      <c r="G35" s="132">
        <f t="shared" si="4"/>
        <v>0</v>
      </c>
      <c r="H35" s="132">
        <f t="shared" si="4"/>
        <v>0</v>
      </c>
      <c r="I35" s="134">
        <f t="shared" si="2"/>
        <v>56.724854134956885</v>
      </c>
      <c r="J35" s="134">
        <f t="shared" si="3"/>
        <v>143.11000000000001</v>
      </c>
      <c r="K35" s="132">
        <f t="shared" si="5"/>
        <v>1.05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112.28</v>
      </c>
      <c r="E36" s="132">
        <f t="shared" si="4"/>
        <v>34.119999999999997</v>
      </c>
      <c r="F36" s="134">
        <f t="shared" si="1"/>
        <v>58.028919330289199</v>
      </c>
      <c r="G36" s="132">
        <f t="shared" si="4"/>
        <v>0</v>
      </c>
      <c r="H36" s="132">
        <f t="shared" si="4"/>
        <v>0</v>
      </c>
      <c r="I36" s="134">
        <f t="shared" si="2"/>
        <v>58.028919330289199</v>
      </c>
      <c r="J36" s="134">
        <f t="shared" si="3"/>
        <v>146.4</v>
      </c>
      <c r="K36" s="132">
        <f t="shared" si="5"/>
        <v>1.07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OR Solar 2032'!D44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1194.745576268898</v>
      </c>
      <c r="D55" s="121" t="s">
        <v>75</v>
      </c>
      <c r="H55" s="121" t="s">
        <v>9</v>
      </c>
    </row>
    <row r="56" spans="2:24">
      <c r="B56" s="85" t="s">
        <v>112</v>
      </c>
      <c r="C56" s="154">
        <v>19.720289118454605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2.1999999999999999E-2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1.9E-2</v>
      </c>
      <c r="E68" s="85"/>
      <c r="F68" s="87">
        <f t="shared" si="7"/>
        <v>2028</v>
      </c>
      <c r="G68" s="41">
        <v>2.3E-2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2.3E-2</v>
      </c>
      <c r="H69" s="85"/>
      <c r="I69" s="87">
        <f t="shared" si="8"/>
        <v>2038</v>
      </c>
      <c r="J69" s="41">
        <v>2.1999999999999999E-2</v>
      </c>
    </row>
    <row r="70" spans="3:11">
      <c r="C70" s="87">
        <f t="shared" si="6"/>
        <v>2021</v>
      </c>
      <c r="D70" s="41">
        <v>2.1999999999999999E-2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2.1999999999999999E-2</v>
      </c>
    </row>
    <row r="71" spans="3:11">
      <c r="C71" s="87">
        <f t="shared" si="6"/>
        <v>2022</v>
      </c>
      <c r="D71" s="41">
        <v>2.3E-2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2.1999999999999999E-2</v>
      </c>
    </row>
    <row r="72" spans="3:11" s="123" customFormat="1">
      <c r="C72" s="87">
        <f t="shared" si="6"/>
        <v>2023</v>
      </c>
      <c r="D72" s="41">
        <v>2.1999999999999999E-2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2.1999999999999999E-2</v>
      </c>
    </row>
    <row r="73" spans="3:11" s="123" customFormat="1">
      <c r="C73" s="87">
        <f t="shared" si="6"/>
        <v>2024</v>
      </c>
      <c r="D73" s="41">
        <v>2.1999999999999999E-2</v>
      </c>
      <c r="E73" s="86"/>
      <c r="F73" s="87">
        <f t="shared" si="7"/>
        <v>2033</v>
      </c>
      <c r="G73" s="41">
        <v>2.1999999999999999E-2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2.1999999999999999E-2</v>
      </c>
      <c r="E74" s="86"/>
      <c r="F74" s="87">
        <f t="shared" si="7"/>
        <v>2034</v>
      </c>
      <c r="G74" s="41">
        <v>2.1999999999999999E-2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8" width="9.83203125" style="121" customWidth="1"/>
    <col min="9" max="9" width="10.5" style="121" customWidth="1"/>
    <col min="10" max="11" width="12.5" style="121" customWidth="1"/>
    <col min="12" max="12" width="13.83203125" style="121" customWidth="1"/>
    <col min="13" max="13" width="9.33203125" style="121"/>
    <col min="14" max="14" width="15.83203125" style="121" customWidth="1"/>
    <col min="15" max="15" width="14.83203125" style="172" customWidth="1"/>
    <col min="16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  <c r="K1" s="120"/>
    </row>
    <row r="2" spans="2:18" ht="15.75">
      <c r="B2" s="119" t="s">
        <v>117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2:18" ht="15.75">
      <c r="B3" s="119" t="str">
        <f>TEXT($C$63,"0%")&amp;" Capacity Factor"</f>
        <v>39% Capacity Factor</v>
      </c>
      <c r="C3" s="120"/>
      <c r="D3" s="120"/>
      <c r="E3" s="120"/>
      <c r="F3" s="120"/>
      <c r="G3" s="120"/>
      <c r="H3" s="120"/>
      <c r="I3" s="120"/>
      <c r="J3" s="120"/>
      <c r="K3" s="120"/>
    </row>
    <row r="4" spans="2:18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7" t="s">
        <v>121</v>
      </c>
      <c r="I5" s="125" t="s">
        <v>71</v>
      </c>
      <c r="J5" s="125" t="s">
        <v>89</v>
      </c>
      <c r="K5" s="17" t="s">
        <v>55</v>
      </c>
      <c r="L5" s="125" t="s">
        <v>72</v>
      </c>
      <c r="N5" s="246" t="s">
        <v>158</v>
      </c>
      <c r="O5" s="246" t="s">
        <v>159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8" t="s">
        <v>33</v>
      </c>
      <c r="I6" s="127" t="s">
        <v>33</v>
      </c>
      <c r="J6" s="127" t="s">
        <v>33</v>
      </c>
      <c r="K6" s="19" t="s">
        <v>9</v>
      </c>
      <c r="L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/>
      <c r="I7" s="129" t="s">
        <v>7</v>
      </c>
      <c r="J7" s="129" t="s">
        <v>24</v>
      </c>
      <c r="K7" s="129" t="s">
        <v>25</v>
      </c>
      <c r="L7" s="129" t="s">
        <v>25</v>
      </c>
    </row>
    <row r="8" spans="2:18" ht="6" customHeight="1">
      <c r="L8" s="123"/>
    </row>
    <row r="9" spans="2:18" ht="15.75">
      <c r="B9" s="43" t="str">
        <f>C52</f>
        <v>2017 IRP Update Wyoming Wind Resource - 39% Capacity Factor</v>
      </c>
      <c r="C9" s="123"/>
      <c r="E9" s="123"/>
      <c r="F9" s="123"/>
      <c r="G9" s="123"/>
      <c r="H9" s="123"/>
      <c r="I9" s="123"/>
      <c r="J9" s="123"/>
      <c r="K9" s="123"/>
      <c r="L9" s="123"/>
      <c r="O9" s="121"/>
    </row>
    <row r="10" spans="2:18">
      <c r="B10" s="130">
        <v>2016</v>
      </c>
      <c r="C10" s="131"/>
      <c r="D10" s="132"/>
      <c r="E10" s="132"/>
      <c r="F10" s="133"/>
      <c r="G10" s="133"/>
      <c r="H10" s="133"/>
      <c r="I10" s="132"/>
      <c r="J10" s="134"/>
      <c r="K10" s="134"/>
      <c r="L10" s="132"/>
      <c r="O10" s="173"/>
    </row>
    <row r="11" spans="2:18">
      <c r="B11" s="130">
        <f t="shared" ref="B11:B36" si="0">B10+1</f>
        <v>2017</v>
      </c>
      <c r="C11" s="136"/>
      <c r="D11" s="132"/>
      <c r="E11" s="132">
        <f>$C$56</f>
        <v>26.293898611068769</v>
      </c>
      <c r="F11" s="133">
        <f t="shared" ref="F11:F36" si="1">(D11+E11)/(8.76*$C$63)</f>
        <v>7.7369401397035578</v>
      </c>
      <c r="G11" s="132">
        <f>$C$58</f>
        <v>1.1816399331260157</v>
      </c>
      <c r="H11" s="132">
        <f>$C$60</f>
        <v>1.7950732843896238</v>
      </c>
      <c r="I11" s="132"/>
      <c r="J11" s="134">
        <f>(F11+G11+H11)*N11/12+I11*O11/12</f>
        <v>10.713653357219195</v>
      </c>
      <c r="K11" s="134">
        <f t="shared" ref="K11:K36" si="2">ROUND(J11*$C$63*8.76,2)</f>
        <v>36.409999999999997</v>
      </c>
      <c r="L11" s="132">
        <f>$C$57</f>
        <v>0.58600709999999989</v>
      </c>
      <c r="N11" s="121">
        <v>12</v>
      </c>
      <c r="O11" s="121">
        <v>12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26.9</v>
      </c>
      <c r="F12" s="134">
        <f t="shared" si="1"/>
        <v>7.9152845622677361</v>
      </c>
      <c r="G12" s="132">
        <f>ROUND(G11*(1+(IFERROR(INDEX($D$66:$D$74,MATCH($B12,$C$66:$C$74,0),1),0)+IFERROR(INDEX($G$66:$G$74,MATCH($B12,$F$66:$F$74,0),1),0)+IFERROR(INDEX($J$66:$J$74,MATCH($B12,$I$66:$I$74,0),1),0))),2)</f>
        <v>1.21</v>
      </c>
      <c r="H12" s="132">
        <f>ROUND(H11*(1+(IFERROR(INDEX($D$66:$D$74,MATCH($B12,$C$66:$C$74,0),1),0)+IFERROR(INDEX($G$66:$G$74,MATCH($B12,$F$66:$F$74,0),1),0)+IFERROR(INDEX($J$66:$J$74,MATCH($B12,$I$66:$I$74,0),1),0))),2)</f>
        <v>1.84</v>
      </c>
      <c r="I12" s="132"/>
      <c r="J12" s="134">
        <f t="shared" ref="J12:J36" si="3">(F12+G12+H12)*N12/12+I12*O12/12</f>
        <v>10.965284562267735</v>
      </c>
      <c r="K12" s="134">
        <f t="shared" si="2"/>
        <v>37.270000000000003</v>
      </c>
      <c r="L12" s="132">
        <f>ROUND(L11*(1+(IFERROR(INDEX($D$66:$D$74,MATCH($B12,$C$66:$C$74,0),1),0)+IFERROR(INDEX($G$66:$G$74,MATCH($B12,$F$66:$F$74,0),1),0)+IFERROR(INDEX($J$66:$J$74,MATCH($B12,$I$66:$I$74,0),1),0))),2)</f>
        <v>0.6</v>
      </c>
      <c r="M12" s="123"/>
      <c r="N12" s="121">
        <v>12</v>
      </c>
      <c r="O12" s="121">
        <v>12</v>
      </c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27.41</v>
      </c>
      <c r="F13" s="134">
        <f t="shared" si="1"/>
        <v>8.0653512956044118</v>
      </c>
      <c r="G13" s="132">
        <f t="shared" si="4"/>
        <v>1.23</v>
      </c>
      <c r="H13" s="132">
        <f t="shared" si="4"/>
        <v>1.87</v>
      </c>
      <c r="I13" s="132"/>
      <c r="J13" s="134">
        <f t="shared" si="3"/>
        <v>11.165351295604415</v>
      </c>
      <c r="K13" s="134">
        <f t="shared" si="2"/>
        <v>37.950000000000003</v>
      </c>
      <c r="L13" s="132">
        <f t="shared" ref="L13:L36" si="5">ROUND(L12*(1+(IFERROR(INDEX($D$66:$D$74,MATCH($B13,$C$66:$C$74,0),1),0)+IFERROR(INDEX($G$66:$G$74,MATCH($B13,$F$66:$F$74,0),1),0)+IFERROR(INDEX($J$66:$J$74,MATCH($B13,$I$66:$I$74,0),1),0))),2)</f>
        <v>0.61</v>
      </c>
      <c r="M13" s="123"/>
      <c r="N13" s="121">
        <v>12</v>
      </c>
      <c r="O13" s="121">
        <v>12</v>
      </c>
    </row>
    <row r="14" spans="2:18">
      <c r="B14" s="140">
        <f t="shared" si="0"/>
        <v>2020</v>
      </c>
      <c r="C14" s="141">
        <f>$C$55</f>
        <v>1293.6882754756971</v>
      </c>
      <c r="D14" s="132">
        <f>C14*$C$62</f>
        <v>68.357849825124617</v>
      </c>
      <c r="E14" s="132">
        <f t="shared" si="4"/>
        <v>28.01</v>
      </c>
      <c r="F14" s="134">
        <f t="shared" si="1"/>
        <v>28.356094944971915</v>
      </c>
      <c r="G14" s="132">
        <f t="shared" si="4"/>
        <v>1.26</v>
      </c>
      <c r="H14" s="132">
        <f t="shared" si="4"/>
        <v>1.91</v>
      </c>
      <c r="I14" s="132">
        <v>-33.15</v>
      </c>
      <c r="J14" s="134">
        <f t="shared" si="3"/>
        <v>-0.27065084250468008</v>
      </c>
      <c r="K14" s="134">
        <f t="shared" si="2"/>
        <v>-0.92</v>
      </c>
      <c r="L14" s="132">
        <f t="shared" si="5"/>
        <v>0.62</v>
      </c>
      <c r="M14" s="123"/>
      <c r="N14" s="121">
        <v>2</v>
      </c>
      <c r="O14" s="121">
        <v>2</v>
      </c>
      <c r="P14" s="137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69.86</v>
      </c>
      <c r="E15" s="132">
        <f t="shared" si="4"/>
        <v>28.63</v>
      </c>
      <c r="F15" s="134">
        <f t="shared" si="1"/>
        <v>28.980534443782503</v>
      </c>
      <c r="G15" s="132">
        <f t="shared" si="4"/>
        <v>1.29</v>
      </c>
      <c r="H15" s="132">
        <f t="shared" si="4"/>
        <v>1.95</v>
      </c>
      <c r="I15" s="132">
        <v>-34.479999999999997</v>
      </c>
      <c r="J15" s="134">
        <f t="shared" si="3"/>
        <v>-2.2594655562174921</v>
      </c>
      <c r="K15" s="134">
        <f t="shared" si="2"/>
        <v>-7.68</v>
      </c>
      <c r="L15" s="132">
        <f t="shared" si="5"/>
        <v>0.63</v>
      </c>
      <c r="M15" s="123"/>
      <c r="N15" s="121">
        <v>12</v>
      </c>
      <c r="O15" s="121">
        <v>12</v>
      </c>
      <c r="P15" s="138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71.47</v>
      </c>
      <c r="E16" s="132">
        <f t="shared" si="4"/>
        <v>29.29</v>
      </c>
      <c r="F16" s="134">
        <f t="shared" si="1"/>
        <v>29.648478531379073</v>
      </c>
      <c r="G16" s="132">
        <f t="shared" si="4"/>
        <v>1.32</v>
      </c>
      <c r="H16" s="132">
        <f t="shared" si="4"/>
        <v>1.99</v>
      </c>
      <c r="I16" s="132">
        <v>-34.479999999999997</v>
      </c>
      <c r="J16" s="134">
        <f t="shared" si="3"/>
        <v>-1.5215214686209251</v>
      </c>
      <c r="K16" s="134">
        <f t="shared" si="2"/>
        <v>-5.17</v>
      </c>
      <c r="L16" s="132">
        <f t="shared" si="5"/>
        <v>0.64</v>
      </c>
      <c r="M16" s="123"/>
      <c r="N16" s="121">
        <v>12</v>
      </c>
      <c r="O16" s="121">
        <v>12</v>
      </c>
    </row>
    <row r="17" spans="2:17">
      <c r="B17" s="140">
        <f t="shared" si="0"/>
        <v>2023</v>
      </c>
      <c r="C17" s="141"/>
      <c r="D17" s="132">
        <f t="shared" si="4"/>
        <v>73.040000000000006</v>
      </c>
      <c r="E17" s="132">
        <f t="shared" si="4"/>
        <v>29.93</v>
      </c>
      <c r="F17" s="134">
        <f t="shared" si="1"/>
        <v>30.298767709171333</v>
      </c>
      <c r="G17" s="132">
        <f t="shared" si="4"/>
        <v>1.35</v>
      </c>
      <c r="H17" s="132">
        <f t="shared" si="4"/>
        <v>2.0299999999999998</v>
      </c>
      <c r="I17" s="132">
        <v>-35.799999999999997</v>
      </c>
      <c r="J17" s="134">
        <f t="shared" si="3"/>
        <v>-2.1212322908286652</v>
      </c>
      <c r="K17" s="134">
        <f t="shared" si="2"/>
        <v>-7.21</v>
      </c>
      <c r="L17" s="132">
        <f t="shared" si="5"/>
        <v>0.65</v>
      </c>
      <c r="M17" s="123"/>
      <c r="N17" s="121">
        <v>12</v>
      </c>
      <c r="O17" s="121">
        <v>12</v>
      </c>
      <c r="P17" s="137"/>
    </row>
    <row r="18" spans="2:17">
      <c r="B18" s="140">
        <f t="shared" si="0"/>
        <v>2024</v>
      </c>
      <c r="C18" s="141"/>
      <c r="D18" s="132">
        <f t="shared" si="4"/>
        <v>74.650000000000006</v>
      </c>
      <c r="E18" s="132">
        <f t="shared" si="4"/>
        <v>30.59</v>
      </c>
      <c r="F18" s="134">
        <f t="shared" si="1"/>
        <v>30.966711796767907</v>
      </c>
      <c r="G18" s="132">
        <f t="shared" si="4"/>
        <v>1.38</v>
      </c>
      <c r="H18" s="132">
        <f t="shared" si="4"/>
        <v>2.0699999999999998</v>
      </c>
      <c r="I18" s="132">
        <v>-35.799999999999997</v>
      </c>
      <c r="J18" s="134">
        <f t="shared" si="3"/>
        <v>-1.383288203232091</v>
      </c>
      <c r="K18" s="134">
        <f t="shared" si="2"/>
        <v>-4.7</v>
      </c>
      <c r="L18" s="132">
        <f t="shared" si="5"/>
        <v>0.66</v>
      </c>
      <c r="M18" s="123"/>
      <c r="N18" s="121">
        <v>12</v>
      </c>
      <c r="O18" s="121">
        <v>12</v>
      </c>
    </row>
    <row r="19" spans="2:17">
      <c r="B19" s="140">
        <f t="shared" si="0"/>
        <v>2025</v>
      </c>
      <c r="C19" s="141"/>
      <c r="D19" s="132">
        <f t="shared" si="4"/>
        <v>76.290000000000006</v>
      </c>
      <c r="E19" s="132">
        <f t="shared" si="4"/>
        <v>31.26</v>
      </c>
      <c r="F19" s="134">
        <f t="shared" si="1"/>
        <v>31.646425824234022</v>
      </c>
      <c r="G19" s="132">
        <f t="shared" si="4"/>
        <v>1.41</v>
      </c>
      <c r="H19" s="132">
        <f t="shared" si="4"/>
        <v>2.12</v>
      </c>
      <c r="I19" s="132">
        <v>-37.130000000000003</v>
      </c>
      <c r="J19" s="134">
        <f t="shared" si="3"/>
        <v>-1.9535741757659864</v>
      </c>
      <c r="K19" s="134">
        <f t="shared" si="2"/>
        <v>-6.64</v>
      </c>
      <c r="L19" s="132">
        <f t="shared" si="5"/>
        <v>0.67</v>
      </c>
      <c r="M19" s="123"/>
      <c r="N19" s="121">
        <v>12</v>
      </c>
      <c r="O19" s="121">
        <v>12</v>
      </c>
    </row>
    <row r="20" spans="2:17">
      <c r="B20" s="140">
        <f t="shared" si="0"/>
        <v>2026</v>
      </c>
      <c r="C20" s="141"/>
      <c r="D20" s="132">
        <f t="shared" si="4"/>
        <v>77.97</v>
      </c>
      <c r="E20" s="132">
        <f t="shared" si="4"/>
        <v>31.95</v>
      </c>
      <c r="F20" s="134">
        <f t="shared" si="1"/>
        <v>32.343794761504448</v>
      </c>
      <c r="G20" s="132">
        <f t="shared" si="4"/>
        <v>1.44</v>
      </c>
      <c r="H20" s="132">
        <f t="shared" si="4"/>
        <v>2.17</v>
      </c>
      <c r="I20" s="132">
        <v>-37.130000000000003</v>
      </c>
      <c r="J20" s="134">
        <f t="shared" si="3"/>
        <v>-1.1762052384955552</v>
      </c>
      <c r="K20" s="134">
        <f t="shared" si="2"/>
        <v>-4</v>
      </c>
      <c r="L20" s="132">
        <f t="shared" si="5"/>
        <v>0.68</v>
      </c>
      <c r="M20" s="123"/>
      <c r="N20" s="121">
        <v>12</v>
      </c>
      <c r="O20" s="121">
        <v>12</v>
      </c>
      <c r="Q20" s="170"/>
    </row>
    <row r="21" spans="2:17">
      <c r="B21" s="140">
        <f t="shared" si="0"/>
        <v>2027</v>
      </c>
      <c r="C21" s="141"/>
      <c r="D21" s="132">
        <f t="shared" si="4"/>
        <v>79.69</v>
      </c>
      <c r="E21" s="132">
        <f t="shared" si="4"/>
        <v>32.65</v>
      </c>
      <c r="F21" s="134">
        <f t="shared" si="1"/>
        <v>33.055876123611803</v>
      </c>
      <c r="G21" s="132">
        <f t="shared" si="4"/>
        <v>1.47</v>
      </c>
      <c r="H21" s="132">
        <f t="shared" si="4"/>
        <v>2.2200000000000002</v>
      </c>
      <c r="I21" s="132">
        <v>-38.450000000000003</v>
      </c>
      <c r="J21" s="134">
        <f t="shared" si="3"/>
        <v>-1.7041238763882021</v>
      </c>
      <c r="K21" s="134">
        <f t="shared" si="2"/>
        <v>-5.79</v>
      </c>
      <c r="L21" s="132">
        <f t="shared" si="5"/>
        <v>0.69</v>
      </c>
      <c r="M21" s="123"/>
      <c r="N21" s="121">
        <v>12</v>
      </c>
      <c r="O21" s="121">
        <v>12</v>
      </c>
    </row>
    <row r="22" spans="2:17">
      <c r="B22" s="140">
        <f t="shared" si="0"/>
        <v>2028</v>
      </c>
      <c r="C22" s="141"/>
      <c r="D22" s="132">
        <f t="shared" si="4"/>
        <v>81.52</v>
      </c>
      <c r="E22" s="132">
        <f t="shared" si="4"/>
        <v>33.4</v>
      </c>
      <c r="F22" s="134">
        <f t="shared" si="1"/>
        <v>33.815037245197331</v>
      </c>
      <c r="G22" s="132">
        <f t="shared" si="4"/>
        <v>1.5</v>
      </c>
      <c r="H22" s="132">
        <f t="shared" si="4"/>
        <v>2.27</v>
      </c>
      <c r="I22" s="132">
        <v>-38.450000000000003</v>
      </c>
      <c r="J22" s="134">
        <f t="shared" si="3"/>
        <v>-0.8649627548026686</v>
      </c>
      <c r="K22" s="134">
        <f t="shared" si="2"/>
        <v>-2.94</v>
      </c>
      <c r="L22" s="132">
        <f t="shared" si="5"/>
        <v>0.71</v>
      </c>
      <c r="M22" s="123"/>
      <c r="N22" s="121">
        <v>12</v>
      </c>
      <c r="O22" s="121">
        <v>12</v>
      </c>
    </row>
    <row r="23" spans="2:17">
      <c r="B23" s="140">
        <f t="shared" si="0"/>
        <v>2029</v>
      </c>
      <c r="C23" s="141"/>
      <c r="D23" s="132">
        <f t="shared" si="4"/>
        <v>83.39</v>
      </c>
      <c r="E23" s="132">
        <f t="shared" si="4"/>
        <v>34.17</v>
      </c>
      <c r="F23" s="134">
        <f t="shared" si="1"/>
        <v>34.59185327658718</v>
      </c>
      <c r="G23" s="132">
        <f t="shared" si="4"/>
        <v>1.53</v>
      </c>
      <c r="H23" s="132">
        <f t="shared" si="4"/>
        <v>2.3199999999999998</v>
      </c>
      <c r="I23" s="132">
        <v>-39.78</v>
      </c>
      <c r="J23" s="134">
        <f t="shared" si="3"/>
        <v>-1.3381467234128195</v>
      </c>
      <c r="K23" s="134">
        <f t="shared" si="2"/>
        <v>-4.55</v>
      </c>
      <c r="L23" s="132">
        <f t="shared" si="5"/>
        <v>0.73</v>
      </c>
      <c r="M23" s="123"/>
      <c r="N23" s="121">
        <v>12</v>
      </c>
      <c r="O23" s="121">
        <v>12</v>
      </c>
    </row>
    <row r="24" spans="2:17">
      <c r="B24" s="140">
        <f t="shared" si="0"/>
        <v>2030</v>
      </c>
      <c r="C24" s="141"/>
      <c r="D24" s="132">
        <f t="shared" si="4"/>
        <v>85.31</v>
      </c>
      <c r="E24" s="132">
        <f t="shared" si="4"/>
        <v>34.96</v>
      </c>
      <c r="F24" s="134">
        <f t="shared" si="1"/>
        <v>35.389266702748728</v>
      </c>
      <c r="G24" s="132">
        <f t="shared" si="4"/>
        <v>1.57</v>
      </c>
      <c r="H24" s="132">
        <f t="shared" si="4"/>
        <v>2.37</v>
      </c>
      <c r="I24" s="132">
        <v>-41.11</v>
      </c>
      <c r="J24" s="134">
        <f t="shared" si="3"/>
        <v>5.0709333694153926</v>
      </c>
      <c r="K24" s="134">
        <f t="shared" si="2"/>
        <v>17.23</v>
      </c>
      <c r="L24" s="132">
        <f t="shared" si="5"/>
        <v>0.75</v>
      </c>
      <c r="M24" s="123"/>
      <c r="N24" s="121">
        <v>12</v>
      </c>
      <c r="O24" s="121">
        <v>10</v>
      </c>
    </row>
    <row r="25" spans="2:17">
      <c r="B25" s="140">
        <f t="shared" si="0"/>
        <v>2031</v>
      </c>
      <c r="C25" s="141"/>
      <c r="D25" s="132">
        <f t="shared" si="4"/>
        <v>87.27</v>
      </c>
      <c r="E25" s="132">
        <f t="shared" si="4"/>
        <v>35.76</v>
      </c>
      <c r="F25" s="134">
        <f t="shared" si="1"/>
        <v>36.201392553747198</v>
      </c>
      <c r="G25" s="132">
        <f t="shared" si="4"/>
        <v>1.61</v>
      </c>
      <c r="H25" s="132">
        <f t="shared" si="4"/>
        <v>2.42</v>
      </c>
      <c r="I25" s="132"/>
      <c r="J25" s="134">
        <f t="shared" si="3"/>
        <v>40.231392553747199</v>
      </c>
      <c r="K25" s="134">
        <f t="shared" si="2"/>
        <v>136.72999999999999</v>
      </c>
      <c r="L25" s="132">
        <f t="shared" si="5"/>
        <v>0.77</v>
      </c>
      <c r="M25" s="123"/>
      <c r="N25" s="121">
        <v>12</v>
      </c>
      <c r="O25" s="121"/>
    </row>
    <row r="26" spans="2:17">
      <c r="B26" s="140">
        <f t="shared" si="0"/>
        <v>2032</v>
      </c>
      <c r="C26" s="141"/>
      <c r="D26" s="132">
        <f t="shared" si="4"/>
        <v>89.28</v>
      </c>
      <c r="E26" s="132">
        <f t="shared" si="4"/>
        <v>36.58</v>
      </c>
      <c r="F26" s="134">
        <f t="shared" si="1"/>
        <v>37.034115799517373</v>
      </c>
      <c r="G26" s="132">
        <f t="shared" si="4"/>
        <v>1.65</v>
      </c>
      <c r="H26" s="132">
        <f t="shared" si="4"/>
        <v>2.48</v>
      </c>
      <c r="I26" s="132"/>
      <c r="J26" s="134">
        <f t="shared" si="3"/>
        <v>41.164115799517369</v>
      </c>
      <c r="K26" s="134">
        <f t="shared" si="2"/>
        <v>139.9</v>
      </c>
      <c r="L26" s="132">
        <f t="shared" si="5"/>
        <v>0.79</v>
      </c>
      <c r="M26" s="123"/>
      <c r="N26" s="121">
        <v>12</v>
      </c>
      <c r="O26" s="121"/>
    </row>
    <row r="27" spans="2:17">
      <c r="B27" s="140">
        <f t="shared" si="0"/>
        <v>2033</v>
      </c>
      <c r="C27" s="141"/>
      <c r="D27" s="132">
        <f t="shared" si="4"/>
        <v>91.24</v>
      </c>
      <c r="E27" s="132">
        <f t="shared" si="4"/>
        <v>37.380000000000003</v>
      </c>
      <c r="F27" s="134">
        <f t="shared" si="1"/>
        <v>37.84624165051585</v>
      </c>
      <c r="G27" s="132">
        <f t="shared" si="4"/>
        <v>1.69</v>
      </c>
      <c r="H27" s="132">
        <f t="shared" si="4"/>
        <v>2.5299999999999998</v>
      </c>
      <c r="I27" s="132"/>
      <c r="J27" s="134">
        <f t="shared" si="3"/>
        <v>42.066241650515849</v>
      </c>
      <c r="K27" s="134">
        <f t="shared" si="2"/>
        <v>142.96</v>
      </c>
      <c r="L27" s="132">
        <f t="shared" si="5"/>
        <v>0.81</v>
      </c>
      <c r="M27" s="123"/>
      <c r="N27" s="121">
        <v>12</v>
      </c>
      <c r="O27" s="121"/>
    </row>
    <row r="28" spans="2:17">
      <c r="B28" s="140">
        <f t="shared" si="0"/>
        <v>2034</v>
      </c>
      <c r="C28" s="141"/>
      <c r="D28" s="132">
        <f t="shared" si="4"/>
        <v>93.25</v>
      </c>
      <c r="E28" s="132">
        <f t="shared" si="4"/>
        <v>38.200000000000003</v>
      </c>
      <c r="F28" s="134">
        <f t="shared" si="1"/>
        <v>38.678964896286018</v>
      </c>
      <c r="G28" s="132">
        <f t="shared" si="4"/>
        <v>1.73</v>
      </c>
      <c r="H28" s="132">
        <f t="shared" si="4"/>
        <v>2.59</v>
      </c>
      <c r="I28" s="132"/>
      <c r="J28" s="134">
        <f t="shared" si="3"/>
        <v>42.998964896286019</v>
      </c>
      <c r="K28" s="134">
        <f t="shared" si="2"/>
        <v>146.13</v>
      </c>
      <c r="L28" s="132">
        <f t="shared" si="5"/>
        <v>0.83</v>
      </c>
      <c r="M28" s="123"/>
      <c r="N28" s="121">
        <v>12</v>
      </c>
      <c r="O28" s="121"/>
    </row>
    <row r="29" spans="2:17">
      <c r="B29" s="140">
        <f t="shared" si="0"/>
        <v>2035</v>
      </c>
      <c r="C29" s="141"/>
      <c r="D29" s="132">
        <f t="shared" si="4"/>
        <v>95.3</v>
      </c>
      <c r="E29" s="132">
        <f t="shared" si="4"/>
        <v>39.04</v>
      </c>
      <c r="F29" s="134">
        <f t="shared" si="1"/>
        <v>39.529343051860508</v>
      </c>
      <c r="G29" s="132">
        <f t="shared" si="4"/>
        <v>1.77</v>
      </c>
      <c r="H29" s="132">
        <f t="shared" si="4"/>
        <v>2.65</v>
      </c>
      <c r="I29" s="132"/>
      <c r="J29" s="134">
        <f t="shared" si="3"/>
        <v>43.949343051860502</v>
      </c>
      <c r="K29" s="134">
        <f t="shared" si="2"/>
        <v>149.36000000000001</v>
      </c>
      <c r="L29" s="132">
        <f t="shared" si="5"/>
        <v>0.85</v>
      </c>
      <c r="M29" s="123"/>
      <c r="N29" s="121">
        <v>12</v>
      </c>
      <c r="O29" s="121"/>
    </row>
    <row r="30" spans="2:17">
      <c r="B30" s="140">
        <f t="shared" si="0"/>
        <v>2036</v>
      </c>
      <c r="C30" s="141"/>
      <c r="D30" s="132">
        <f t="shared" si="4"/>
        <v>97.4</v>
      </c>
      <c r="E30" s="132">
        <f t="shared" si="4"/>
        <v>39.9</v>
      </c>
      <c r="F30" s="134">
        <f t="shared" si="1"/>
        <v>40.400318602206703</v>
      </c>
      <c r="G30" s="132">
        <f t="shared" si="4"/>
        <v>1.81</v>
      </c>
      <c r="H30" s="132">
        <f t="shared" si="4"/>
        <v>2.71</v>
      </c>
      <c r="I30" s="132"/>
      <c r="J30" s="134">
        <f t="shared" si="3"/>
        <v>44.920318602206713</v>
      </c>
      <c r="K30" s="134">
        <f t="shared" si="2"/>
        <v>152.66</v>
      </c>
      <c r="L30" s="132">
        <f t="shared" si="5"/>
        <v>0.87</v>
      </c>
      <c r="M30" s="123"/>
      <c r="N30" s="121">
        <v>12</v>
      </c>
      <c r="O30" s="121"/>
    </row>
    <row r="31" spans="2:17">
      <c r="B31" s="140">
        <f t="shared" si="0"/>
        <v>2037</v>
      </c>
      <c r="C31" s="141"/>
      <c r="D31" s="132">
        <f t="shared" si="4"/>
        <v>99.54</v>
      </c>
      <c r="E31" s="132">
        <f t="shared" si="4"/>
        <v>40.78</v>
      </c>
      <c r="F31" s="134">
        <f t="shared" si="1"/>
        <v>41.288949062357204</v>
      </c>
      <c r="G31" s="132">
        <f t="shared" si="4"/>
        <v>1.85</v>
      </c>
      <c r="H31" s="132">
        <f t="shared" si="4"/>
        <v>2.77</v>
      </c>
      <c r="I31" s="132"/>
      <c r="J31" s="134">
        <f t="shared" si="3"/>
        <v>45.908949062357209</v>
      </c>
      <c r="K31" s="134">
        <f t="shared" si="2"/>
        <v>156.02000000000001</v>
      </c>
      <c r="L31" s="132">
        <f t="shared" si="5"/>
        <v>0.89</v>
      </c>
      <c r="M31" s="123"/>
      <c r="N31" s="121">
        <v>12</v>
      </c>
      <c r="O31" s="121"/>
    </row>
    <row r="32" spans="2:17">
      <c r="B32" s="140">
        <f t="shared" si="0"/>
        <v>2038</v>
      </c>
      <c r="C32" s="141"/>
      <c r="D32" s="132">
        <f t="shared" si="4"/>
        <v>101.73</v>
      </c>
      <c r="E32" s="132">
        <f t="shared" si="4"/>
        <v>41.68</v>
      </c>
      <c r="F32" s="134">
        <f t="shared" si="1"/>
        <v>42.198176917279405</v>
      </c>
      <c r="G32" s="132">
        <f t="shared" si="4"/>
        <v>1.89</v>
      </c>
      <c r="H32" s="132">
        <f t="shared" si="4"/>
        <v>2.83</v>
      </c>
      <c r="I32" s="132"/>
      <c r="J32" s="134">
        <f t="shared" si="3"/>
        <v>46.918176917279403</v>
      </c>
      <c r="K32" s="134">
        <f t="shared" si="2"/>
        <v>159.44999999999999</v>
      </c>
      <c r="L32" s="132">
        <f t="shared" si="5"/>
        <v>0.91</v>
      </c>
      <c r="M32" s="123"/>
      <c r="N32" s="121">
        <v>12</v>
      </c>
      <c r="O32" s="121"/>
    </row>
    <row r="33" spans="2:15">
      <c r="B33" s="140">
        <f t="shared" si="0"/>
        <v>2039</v>
      </c>
      <c r="C33" s="141"/>
      <c r="D33" s="132">
        <f t="shared" si="4"/>
        <v>103.97</v>
      </c>
      <c r="E33" s="132">
        <f t="shared" si="4"/>
        <v>42.6</v>
      </c>
      <c r="F33" s="134">
        <f t="shared" si="1"/>
        <v>43.12800216697331</v>
      </c>
      <c r="G33" s="132">
        <f t="shared" si="4"/>
        <v>1.93</v>
      </c>
      <c r="H33" s="132">
        <f t="shared" si="4"/>
        <v>2.89</v>
      </c>
      <c r="I33" s="132"/>
      <c r="J33" s="134">
        <f t="shared" si="3"/>
        <v>47.948002166973311</v>
      </c>
      <c r="K33" s="134">
        <f t="shared" si="2"/>
        <v>162.94999999999999</v>
      </c>
      <c r="L33" s="132">
        <f t="shared" si="5"/>
        <v>0.93</v>
      </c>
      <c r="M33" s="123"/>
      <c r="N33" s="121">
        <v>12</v>
      </c>
      <c r="O33" s="121"/>
    </row>
    <row r="34" spans="2:15">
      <c r="B34" s="140">
        <f t="shared" si="0"/>
        <v>2040</v>
      </c>
      <c r="C34" s="141"/>
      <c r="D34" s="132">
        <f t="shared" si="4"/>
        <v>106.26</v>
      </c>
      <c r="E34" s="132">
        <f t="shared" si="4"/>
        <v>43.54</v>
      </c>
      <c r="F34" s="134">
        <f t="shared" si="1"/>
        <v>44.078424811438921</v>
      </c>
      <c r="G34" s="132">
        <f t="shared" si="4"/>
        <v>1.97</v>
      </c>
      <c r="H34" s="132">
        <f t="shared" si="4"/>
        <v>2.95</v>
      </c>
      <c r="I34" s="132"/>
      <c r="J34" s="134">
        <f t="shared" si="3"/>
        <v>48.998424811438923</v>
      </c>
      <c r="K34" s="134">
        <f t="shared" si="2"/>
        <v>166.52</v>
      </c>
      <c r="L34" s="132">
        <f t="shared" si="5"/>
        <v>0.95</v>
      </c>
      <c r="M34" s="123"/>
      <c r="N34" s="121">
        <v>12</v>
      </c>
      <c r="O34" s="121"/>
    </row>
    <row r="35" spans="2:15">
      <c r="B35" s="140">
        <f t="shared" si="0"/>
        <v>2041</v>
      </c>
      <c r="C35" s="141"/>
      <c r="D35" s="132">
        <f t="shared" si="4"/>
        <v>108.6</v>
      </c>
      <c r="E35" s="132">
        <f t="shared" si="4"/>
        <v>44.5</v>
      </c>
      <c r="F35" s="134">
        <f t="shared" si="1"/>
        <v>45.049444850676224</v>
      </c>
      <c r="G35" s="132">
        <f t="shared" si="4"/>
        <v>2.0099999999999998</v>
      </c>
      <c r="H35" s="132">
        <f t="shared" si="4"/>
        <v>3.01</v>
      </c>
      <c r="I35" s="132"/>
      <c r="J35" s="134">
        <f t="shared" si="3"/>
        <v>50.069444850676213</v>
      </c>
      <c r="K35" s="134">
        <f t="shared" si="2"/>
        <v>170.16</v>
      </c>
      <c r="L35" s="132">
        <f t="shared" si="5"/>
        <v>0.97</v>
      </c>
      <c r="M35" s="123"/>
      <c r="N35" s="121">
        <v>12</v>
      </c>
      <c r="O35" s="121"/>
    </row>
    <row r="36" spans="2:15">
      <c r="B36" s="140">
        <f t="shared" si="0"/>
        <v>2042</v>
      </c>
      <c r="C36" s="141"/>
      <c r="D36" s="132">
        <f t="shared" si="4"/>
        <v>111.1</v>
      </c>
      <c r="E36" s="132">
        <f t="shared" si="4"/>
        <v>45.52</v>
      </c>
      <c r="F36" s="134">
        <f t="shared" si="1"/>
        <v>46.08519955919602</v>
      </c>
      <c r="G36" s="132">
        <f t="shared" si="4"/>
        <v>2.06</v>
      </c>
      <c r="H36" s="132">
        <f t="shared" si="4"/>
        <v>3.08</v>
      </c>
      <c r="I36" s="132"/>
      <c r="J36" s="134">
        <f t="shared" si="3"/>
        <v>51.225199559196021</v>
      </c>
      <c r="K36" s="134">
        <f t="shared" si="2"/>
        <v>174.09</v>
      </c>
      <c r="L36" s="132">
        <f t="shared" si="5"/>
        <v>0.99</v>
      </c>
      <c r="M36" s="123"/>
      <c r="N36" s="121">
        <v>12</v>
      </c>
      <c r="O36" s="121"/>
    </row>
    <row r="37" spans="2:15">
      <c r="B37" s="140"/>
      <c r="C37" s="136"/>
      <c r="D37" s="132"/>
      <c r="E37" s="132"/>
      <c r="F37" s="133"/>
      <c r="G37" s="132"/>
      <c r="H37" s="132"/>
      <c r="I37" s="132"/>
      <c r="J37" s="134"/>
      <c r="K37" s="134"/>
      <c r="L37" s="143"/>
    </row>
    <row r="38" spans="2:15">
      <c r="B38" s="130"/>
      <c r="C38" s="136"/>
      <c r="D38" s="132"/>
      <c r="E38" s="132"/>
      <c r="F38" s="133"/>
      <c r="G38" s="132"/>
      <c r="H38" s="132"/>
      <c r="I38" s="132"/>
      <c r="J38" s="134"/>
      <c r="K38" s="134"/>
      <c r="L38" s="143"/>
    </row>
    <row r="39" spans="2:15">
      <c r="B39" s="130"/>
      <c r="C39" s="136"/>
      <c r="D39" s="132"/>
      <c r="E39" s="132"/>
      <c r="F39" s="133"/>
      <c r="G39" s="132"/>
      <c r="H39" s="132"/>
      <c r="I39" s="132"/>
      <c r="J39" s="134"/>
      <c r="K39" s="134"/>
      <c r="L39" s="143"/>
    </row>
    <row r="40" spans="2:15">
      <c r="B40" s="130"/>
      <c r="C40" s="136"/>
      <c r="D40" s="132"/>
      <c r="E40" s="132"/>
      <c r="F40" s="133"/>
      <c r="G40" s="132"/>
      <c r="H40" s="132"/>
      <c r="I40" s="132"/>
      <c r="J40" s="134"/>
      <c r="K40" s="134"/>
      <c r="L40" s="143"/>
    </row>
    <row r="42" spans="2:15" ht="14.25">
      <c r="B42" s="144" t="s">
        <v>27</v>
      </c>
      <c r="C42" s="145"/>
      <c r="D42" s="145"/>
      <c r="E42" s="145"/>
      <c r="F42" s="145"/>
      <c r="G42" s="145"/>
      <c r="H42" s="145"/>
      <c r="I42" s="145"/>
    </row>
    <row r="44" spans="2:15">
      <c r="B44" s="121" t="s">
        <v>73</v>
      </c>
      <c r="C44" s="146" t="s">
        <v>74</v>
      </c>
      <c r="D44" s="147" t="s">
        <v>118</v>
      </c>
    </row>
    <row r="45" spans="2:15">
      <c r="C45" s="146" t="str">
        <f>C7</f>
        <v>(a)</v>
      </c>
      <c r="D45" s="121" t="s">
        <v>75</v>
      </c>
    </row>
    <row r="46" spans="2:15">
      <c r="C46" s="146" t="str">
        <f>D7</f>
        <v>(b)</v>
      </c>
      <c r="D46" s="134" t="str">
        <f>"= "&amp;C7&amp;" x "&amp;C62</f>
        <v>= (a) x 0.0528395063331536</v>
      </c>
    </row>
    <row r="47" spans="2:15">
      <c r="C47" s="146" t="str">
        <f>F7</f>
        <v>(d)</v>
      </c>
      <c r="D47" s="134" t="str">
        <f>"= ("&amp;$D$7&amp;" + "&amp;$E$7&amp;") /  (8.76 x "&amp;TEXT(C63,"0.0%")&amp;")"</f>
        <v>= ((b) + (c)) /  (8.76 x 38.8%)</v>
      </c>
    </row>
    <row r="48" spans="2:15">
      <c r="C48" s="146" t="str">
        <f>J7</f>
        <v>(g)</v>
      </c>
      <c r="D48" s="134" t="str">
        <f>"= "&amp;$F$7&amp;" + "&amp;$I$7</f>
        <v>= (d) + (f)</v>
      </c>
    </row>
    <row r="49" spans="2:24">
      <c r="C49" s="146" t="str">
        <f>L7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8"/>
      <c r="E52" s="148"/>
      <c r="F52" s="148"/>
      <c r="G52" s="148"/>
      <c r="H52" s="148"/>
      <c r="I52" s="148"/>
      <c r="J52" s="149"/>
      <c r="K52" s="149"/>
      <c r="L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2"/>
      <c r="I53" s="153"/>
      <c r="J53" s="149"/>
      <c r="K53" s="149"/>
      <c r="L53" s="150"/>
    </row>
    <row r="55" spans="2:24">
      <c r="B55" s="85" t="s">
        <v>113</v>
      </c>
      <c r="C55" s="185">
        <v>1293.6882754756971</v>
      </c>
      <c r="D55" s="121" t="s">
        <v>75</v>
      </c>
      <c r="I55" s="121" t="s">
        <v>9</v>
      </c>
    </row>
    <row r="56" spans="2:24">
      <c r="B56" s="85" t="s">
        <v>112</v>
      </c>
      <c r="C56" s="154">
        <v>26.293898611068769</v>
      </c>
      <c r="D56" s="121" t="s">
        <v>78</v>
      </c>
      <c r="I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I57" s="121" t="s">
        <v>80</v>
      </c>
    </row>
    <row r="58" spans="2:24">
      <c r="B58" s="85" t="s">
        <v>112</v>
      </c>
      <c r="C58" s="154">
        <v>1.1816399331260157</v>
      </c>
      <c r="D58" s="121" t="s">
        <v>79</v>
      </c>
      <c r="I58" s="121" t="s">
        <v>80</v>
      </c>
      <c r="L58" s="123"/>
      <c r="M58" s="155"/>
      <c r="N58" s="52"/>
      <c r="O58" s="174"/>
      <c r="P58" s="52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>
        <v>-12.501261943267853</v>
      </c>
      <c r="D59" s="121" t="s">
        <v>81</v>
      </c>
      <c r="I59" s="121" t="s">
        <v>80</v>
      </c>
      <c r="J59" s="220" t="s">
        <v>116</v>
      </c>
      <c r="M59" s="157"/>
      <c r="N59" s="158"/>
      <c r="P59" s="156"/>
      <c r="Q59" s="123"/>
      <c r="R59" s="123"/>
      <c r="S59" s="123"/>
      <c r="T59" s="123"/>
      <c r="U59" s="123"/>
      <c r="V59" s="123"/>
      <c r="W59" s="123"/>
      <c r="X59" s="123"/>
    </row>
    <row r="60" spans="2:24">
      <c r="B60" s="85" t="s">
        <v>112</v>
      </c>
      <c r="C60" s="159">
        <v>1.7950732843896238</v>
      </c>
      <c r="D60" s="121" t="s">
        <v>115</v>
      </c>
      <c r="I60" s="121" t="s">
        <v>80</v>
      </c>
      <c r="L60" s="157"/>
      <c r="M60" s="157"/>
      <c r="N60" s="157"/>
      <c r="O60" s="175"/>
      <c r="P60" s="156"/>
      <c r="Q60" s="123"/>
      <c r="R60" s="123"/>
      <c r="S60" s="123"/>
      <c r="T60" s="123"/>
      <c r="U60" s="123"/>
      <c r="V60" s="123"/>
      <c r="W60" s="123"/>
      <c r="X60" s="123"/>
    </row>
    <row r="61" spans="2:24">
      <c r="B61" s="85"/>
      <c r="C61" s="224"/>
      <c r="L61" s="157"/>
      <c r="M61" s="157"/>
      <c r="N61" s="157"/>
      <c r="O61" s="175"/>
      <c r="P61" s="157"/>
      <c r="S61" s="123"/>
      <c r="T61" s="123"/>
      <c r="U61" s="123"/>
      <c r="V61" s="123"/>
      <c r="W61" s="123"/>
      <c r="X61" s="123"/>
    </row>
    <row r="62" spans="2:24">
      <c r="C62" s="162">
        <v>5.2839506333153576E-2</v>
      </c>
      <c r="D62" s="121" t="s">
        <v>38</v>
      </c>
      <c r="L62" s="163"/>
      <c r="M62" s="164"/>
      <c r="N62" s="164"/>
      <c r="P62" s="165"/>
    </row>
    <row r="63" spans="2:24">
      <c r="C63" s="237">
        <v>0.38795525688946075</v>
      </c>
      <c r="D63" s="121" t="s">
        <v>39</v>
      </c>
    </row>
    <row r="64" spans="2:24" ht="13.5" thickBot="1">
      <c r="D64" s="160"/>
    </row>
    <row r="65" spans="3:15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48"/>
      <c r="L65" s="150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41"/>
      <c r="I66" s="87">
        <f>F74+1</f>
        <v>2035</v>
      </c>
      <c r="J66" s="41">
        <v>2.1999999999999999E-2</v>
      </c>
    </row>
    <row r="67" spans="3:15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2.1999999999999999E-2</v>
      </c>
      <c r="H67" s="41"/>
      <c r="I67" s="87">
        <f t="shared" ref="I67:I74" si="8">I66+1</f>
        <v>2036</v>
      </c>
      <c r="J67" s="41">
        <v>2.1999999999999999E-2</v>
      </c>
    </row>
    <row r="68" spans="3:15">
      <c r="C68" s="87">
        <f t="shared" si="6"/>
        <v>2019</v>
      </c>
      <c r="D68" s="41">
        <v>1.9E-2</v>
      </c>
      <c r="E68" s="85"/>
      <c r="F68" s="87">
        <f t="shared" si="7"/>
        <v>2028</v>
      </c>
      <c r="G68" s="41">
        <v>2.3E-2</v>
      </c>
      <c r="H68" s="41"/>
      <c r="I68" s="87">
        <f t="shared" si="8"/>
        <v>2037</v>
      </c>
      <c r="J68" s="41">
        <v>2.1999999999999999E-2</v>
      </c>
    </row>
    <row r="69" spans="3:15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2.3E-2</v>
      </c>
      <c r="H69" s="41"/>
      <c r="I69" s="87">
        <f t="shared" si="8"/>
        <v>2038</v>
      </c>
      <c r="J69" s="41">
        <v>2.1999999999999999E-2</v>
      </c>
    </row>
    <row r="70" spans="3:15">
      <c r="C70" s="87">
        <f t="shared" si="6"/>
        <v>2021</v>
      </c>
      <c r="D70" s="41">
        <v>2.1999999999999999E-2</v>
      </c>
      <c r="E70" s="85"/>
      <c r="F70" s="87">
        <f t="shared" si="7"/>
        <v>2030</v>
      </c>
      <c r="G70" s="41">
        <v>2.3E-2</v>
      </c>
      <c r="H70" s="41"/>
      <c r="I70" s="87">
        <f t="shared" si="8"/>
        <v>2039</v>
      </c>
      <c r="J70" s="41">
        <v>2.1999999999999999E-2</v>
      </c>
    </row>
    <row r="71" spans="3:15">
      <c r="C71" s="87">
        <f t="shared" si="6"/>
        <v>2022</v>
      </c>
      <c r="D71" s="41">
        <v>2.3E-2</v>
      </c>
      <c r="E71" s="85"/>
      <c r="F71" s="87">
        <f t="shared" si="7"/>
        <v>2031</v>
      </c>
      <c r="G71" s="41">
        <v>2.3E-2</v>
      </c>
      <c r="H71" s="41"/>
      <c r="I71" s="87">
        <f t="shared" si="8"/>
        <v>2040</v>
      </c>
      <c r="J71" s="41">
        <v>2.1999999999999999E-2</v>
      </c>
    </row>
    <row r="72" spans="3:15" s="123" customFormat="1">
      <c r="C72" s="87">
        <f t="shared" si="6"/>
        <v>2023</v>
      </c>
      <c r="D72" s="41">
        <v>2.1999999999999999E-2</v>
      </c>
      <c r="E72" s="86"/>
      <c r="F72" s="87">
        <f t="shared" si="7"/>
        <v>2032</v>
      </c>
      <c r="G72" s="41">
        <v>2.3E-2</v>
      </c>
      <c r="H72" s="41"/>
      <c r="I72" s="87">
        <f t="shared" si="8"/>
        <v>2041</v>
      </c>
      <c r="J72" s="41">
        <v>2.1999999999999999E-2</v>
      </c>
      <c r="O72" s="175"/>
    </row>
    <row r="73" spans="3:15" s="123" customFormat="1">
      <c r="C73" s="87">
        <f t="shared" si="6"/>
        <v>2024</v>
      </c>
      <c r="D73" s="41">
        <v>2.1999999999999999E-2</v>
      </c>
      <c r="E73" s="86"/>
      <c r="F73" s="87">
        <f t="shared" si="7"/>
        <v>2033</v>
      </c>
      <c r="G73" s="41">
        <v>2.1999999999999999E-2</v>
      </c>
      <c r="H73" s="41"/>
      <c r="I73" s="87">
        <f t="shared" si="8"/>
        <v>2042</v>
      </c>
      <c r="J73" s="41">
        <v>2.3E-2</v>
      </c>
      <c r="O73" s="175"/>
    </row>
    <row r="74" spans="3:15" s="123" customFormat="1">
      <c r="C74" s="87">
        <f t="shared" si="6"/>
        <v>2025</v>
      </c>
      <c r="D74" s="41">
        <v>2.1999999999999999E-2</v>
      </c>
      <c r="E74" s="86"/>
      <c r="F74" s="87">
        <f t="shared" si="7"/>
        <v>2034</v>
      </c>
      <c r="G74" s="41">
        <v>2.1999999999999999E-2</v>
      </c>
      <c r="H74" s="41"/>
      <c r="I74" s="87">
        <f t="shared" si="8"/>
        <v>2043</v>
      </c>
      <c r="J74" s="41">
        <v>2.3E-2</v>
      </c>
      <c r="O74" s="175"/>
    </row>
    <row r="75" spans="3:15" s="123" customFormat="1">
      <c r="O75" s="175"/>
    </row>
    <row r="76" spans="3:15" s="123" customFormat="1">
      <c r="O76" s="175"/>
    </row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8" width="9.83203125" style="121" customWidth="1"/>
    <col min="9" max="9" width="10.5" style="121" customWidth="1"/>
    <col min="10" max="11" width="12.5" style="121" customWidth="1"/>
    <col min="12" max="12" width="13.83203125" style="121" customWidth="1"/>
    <col min="13" max="14" width="9.33203125" style="121"/>
    <col min="15" max="15" width="9.33203125" style="172"/>
    <col min="16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  <c r="K1" s="120"/>
    </row>
    <row r="2" spans="2:18" ht="15.75">
      <c r="B2" s="119" t="s">
        <v>117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2:18" ht="15.75">
      <c r="B3" s="119" t="str">
        <f>TEXT($C$63,"0%")&amp;" Capacity Factor"</f>
        <v>39% Capacity Factor</v>
      </c>
      <c r="C3" s="120"/>
      <c r="D3" s="120"/>
      <c r="E3" s="120"/>
      <c r="F3" s="120"/>
      <c r="G3" s="120"/>
      <c r="H3" s="120"/>
      <c r="I3" s="120"/>
      <c r="J3" s="120"/>
      <c r="K3" s="120"/>
    </row>
    <row r="4" spans="2:18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7" t="s">
        <v>121</v>
      </c>
      <c r="I5" s="125" t="s">
        <v>71</v>
      </c>
      <c r="J5" s="125" t="s">
        <v>89</v>
      </c>
      <c r="K5" s="17" t="s">
        <v>55</v>
      </c>
      <c r="L5" s="125" t="s">
        <v>72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8" t="s">
        <v>33</v>
      </c>
      <c r="I6" s="127" t="s">
        <v>33</v>
      </c>
      <c r="J6" s="127" t="s">
        <v>33</v>
      </c>
      <c r="K6" s="19" t="s">
        <v>9</v>
      </c>
      <c r="L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/>
      <c r="I7" s="129" t="s">
        <v>7</v>
      </c>
      <c r="J7" s="129" t="s">
        <v>24</v>
      </c>
      <c r="K7" s="129" t="s">
        <v>25</v>
      </c>
      <c r="L7" s="129" t="s">
        <v>25</v>
      </c>
    </row>
    <row r="8" spans="2:18" ht="6" customHeight="1">
      <c r="L8" s="123"/>
    </row>
    <row r="9" spans="2:18" ht="15.75">
      <c r="B9" s="43" t="str">
        <f>C52</f>
        <v>2017 IRP Update Wyoming Wind Resource - 39% Capacity Factor</v>
      </c>
      <c r="C9" s="123"/>
      <c r="E9" s="123"/>
      <c r="F9" s="123"/>
      <c r="G9" s="123"/>
      <c r="H9" s="123"/>
      <c r="I9" s="123"/>
      <c r="J9" s="123"/>
      <c r="K9" s="123"/>
      <c r="L9" s="123"/>
      <c r="O9" s="121"/>
    </row>
    <row r="10" spans="2:18">
      <c r="B10" s="130">
        <v>2016</v>
      </c>
      <c r="C10" s="131"/>
      <c r="D10" s="132"/>
      <c r="E10" s="132"/>
      <c r="F10" s="133"/>
      <c r="G10" s="133"/>
      <c r="H10" s="133"/>
      <c r="I10" s="132"/>
      <c r="J10" s="134"/>
      <c r="K10" s="134"/>
      <c r="L10" s="132"/>
      <c r="O10" s="173"/>
    </row>
    <row r="11" spans="2:18">
      <c r="B11" s="130">
        <f t="shared" ref="B11:B36" si="0">B10+1</f>
        <v>2017</v>
      </c>
      <c r="C11" s="136"/>
      <c r="D11" s="132"/>
      <c r="E11" s="132">
        <f>$C$56</f>
        <v>26.293898611068769</v>
      </c>
      <c r="F11" s="133">
        <f t="shared" ref="F11:F36" si="1">(D11+E11)/(8.76*$C$63)</f>
        <v>7.7369401397035578</v>
      </c>
      <c r="G11" s="132">
        <f>$C$58</f>
        <v>1.1816399331260157</v>
      </c>
      <c r="H11" s="132">
        <f>$C$60</f>
        <v>1.7950732843896238</v>
      </c>
      <c r="I11" s="132"/>
      <c r="J11" s="134">
        <f>F11+I11+G11+H11</f>
        <v>10.713653357219197</v>
      </c>
      <c r="K11" s="134">
        <f t="shared" ref="K11:K36" si="2">ROUND(J11*$C$63*8.76,2)</f>
        <v>36.409999999999997</v>
      </c>
      <c r="L11" s="132">
        <f>$C$57</f>
        <v>0.58600709999999989</v>
      </c>
      <c r="O11" s="173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26.9</v>
      </c>
      <c r="F12" s="134">
        <f t="shared" si="1"/>
        <v>7.9152845622677361</v>
      </c>
      <c r="G12" s="132">
        <f>ROUND(G11*(1+(IFERROR(INDEX($D$66:$D$74,MATCH($B12,$C$66:$C$74,0),1),0)+IFERROR(INDEX($G$66:$G$74,MATCH($B12,$F$66:$F$74,0),1),0)+IFERROR(INDEX($J$66:$J$74,MATCH($B12,$I$66:$I$74,0),1),0))),2)</f>
        <v>1.21</v>
      </c>
      <c r="H12" s="132">
        <f>ROUND(H11*(1+(IFERROR(INDEX($D$66:$D$74,MATCH($B12,$C$66:$C$74,0),1),0)+IFERROR(INDEX($G$66:$G$74,MATCH($B12,$F$66:$F$74,0),1),0)+IFERROR(INDEX($J$66:$J$74,MATCH($B12,$I$66:$I$74,0),1),0))),2)</f>
        <v>1.84</v>
      </c>
      <c r="I12" s="132"/>
      <c r="J12" s="134">
        <f t="shared" ref="J12:J36" si="3">F12+I12+G12+H12</f>
        <v>10.965284562267737</v>
      </c>
      <c r="K12" s="134">
        <f t="shared" si="2"/>
        <v>37.270000000000003</v>
      </c>
      <c r="L12" s="132">
        <f>ROUND(L11*(1+(IFERROR(INDEX($D$66:$D$74,MATCH($B12,$C$66:$C$74,0),1),0)+IFERROR(INDEX($G$66:$G$74,MATCH($B12,$F$66:$F$74,0),1),0)+IFERROR(INDEX($J$66:$J$74,MATCH($B12,$I$66:$I$74,0),1),0))),2)</f>
        <v>0.6</v>
      </c>
      <c r="M12" s="123"/>
      <c r="O12" s="173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27.41</v>
      </c>
      <c r="F13" s="134">
        <f t="shared" si="1"/>
        <v>8.0653512956044118</v>
      </c>
      <c r="G13" s="132">
        <f t="shared" si="4"/>
        <v>1.23</v>
      </c>
      <c r="H13" s="132">
        <f t="shared" si="4"/>
        <v>1.87</v>
      </c>
      <c r="I13" s="132"/>
      <c r="J13" s="134">
        <f t="shared" si="3"/>
        <v>11.165351295604413</v>
      </c>
      <c r="K13" s="134">
        <f t="shared" si="2"/>
        <v>37.950000000000003</v>
      </c>
      <c r="L13" s="132">
        <f t="shared" ref="L13:L36" si="5">ROUND(L12*(1+(IFERROR(INDEX($D$66:$D$74,MATCH($B13,$C$66:$C$74,0),1),0)+IFERROR(INDEX($G$66:$G$74,MATCH($B13,$F$66:$F$74,0),1),0)+IFERROR(INDEX($J$66:$J$74,MATCH($B13,$I$66:$I$74,0),1),0))),2)</f>
        <v>0.61</v>
      </c>
      <c r="M13" s="123"/>
      <c r="O13" s="173"/>
    </row>
    <row r="14" spans="2:18">
      <c r="B14" s="140">
        <f t="shared" si="0"/>
        <v>2020</v>
      </c>
      <c r="C14" s="141"/>
      <c r="D14" s="132"/>
      <c r="E14" s="132">
        <f t="shared" si="4"/>
        <v>28.01</v>
      </c>
      <c r="F14" s="134">
        <f t="shared" si="1"/>
        <v>8.2419003936475583</v>
      </c>
      <c r="G14" s="132">
        <f t="shared" si="4"/>
        <v>1.26</v>
      </c>
      <c r="H14" s="132">
        <f t="shared" si="4"/>
        <v>1.91</v>
      </c>
      <c r="I14" s="132"/>
      <c r="J14" s="134">
        <f t="shared" si="3"/>
        <v>11.411900393647558</v>
      </c>
      <c r="K14" s="134">
        <f t="shared" si="2"/>
        <v>38.78</v>
      </c>
      <c r="L14" s="132">
        <f t="shared" si="5"/>
        <v>0.62</v>
      </c>
      <c r="M14" s="123"/>
      <c r="O14" s="173"/>
      <c r="P14" s="137"/>
      <c r="Q14" s="138"/>
      <c r="R14" s="139"/>
    </row>
    <row r="15" spans="2:18">
      <c r="B15" s="140">
        <f t="shared" si="0"/>
        <v>2021</v>
      </c>
      <c r="C15" s="141">
        <f>$C$55</f>
        <v>1288.7722600288894</v>
      </c>
      <c r="D15" s="132">
        <f>C15*$C$62</f>
        <v>68.098089995789152</v>
      </c>
      <c r="E15" s="132">
        <f t="shared" si="4"/>
        <v>28.63</v>
      </c>
      <c r="F15" s="134">
        <f t="shared" si="1"/>
        <v>28.462095073654801</v>
      </c>
      <c r="G15" s="132">
        <f t="shared" si="4"/>
        <v>1.29</v>
      </c>
      <c r="H15" s="132">
        <f t="shared" si="4"/>
        <v>1.95</v>
      </c>
      <c r="I15" s="132">
        <v>-34.479999999999997</v>
      </c>
      <c r="J15" s="134">
        <f t="shared" si="3"/>
        <v>-2.7779049263451956</v>
      </c>
      <c r="K15" s="134">
        <f t="shared" si="2"/>
        <v>-9.44</v>
      </c>
      <c r="L15" s="132">
        <f t="shared" si="5"/>
        <v>0.63</v>
      </c>
      <c r="M15" s="123"/>
      <c r="O15" s="173"/>
      <c r="P15" s="138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69.66</v>
      </c>
      <c r="E16" s="132">
        <f t="shared" si="4"/>
        <v>29.29</v>
      </c>
      <c r="F16" s="134">
        <f t="shared" si="1"/>
        <v>29.115888752282245</v>
      </c>
      <c r="G16" s="132">
        <f t="shared" si="4"/>
        <v>1.32</v>
      </c>
      <c r="H16" s="132">
        <f t="shared" si="4"/>
        <v>1.99</v>
      </c>
      <c r="I16" s="132">
        <v>-34.479999999999997</v>
      </c>
      <c r="J16" s="134">
        <f t="shared" si="3"/>
        <v>-2.054111247717751</v>
      </c>
      <c r="K16" s="134">
        <f t="shared" si="2"/>
        <v>-6.98</v>
      </c>
      <c r="L16" s="132">
        <f t="shared" si="5"/>
        <v>0.64</v>
      </c>
      <c r="M16" s="123"/>
      <c r="O16" s="173"/>
    </row>
    <row r="17" spans="2:17">
      <c r="B17" s="140">
        <f t="shared" si="0"/>
        <v>2023</v>
      </c>
      <c r="C17" s="141"/>
      <c r="D17" s="132">
        <f t="shared" si="4"/>
        <v>71.19</v>
      </c>
      <c r="E17" s="132">
        <f t="shared" si="4"/>
        <v>29.93</v>
      </c>
      <c r="F17" s="134">
        <f t="shared" si="1"/>
        <v>29.754407990204964</v>
      </c>
      <c r="G17" s="132">
        <f t="shared" si="4"/>
        <v>1.35</v>
      </c>
      <c r="H17" s="132">
        <f t="shared" si="4"/>
        <v>2.0299999999999998</v>
      </c>
      <c r="I17" s="132">
        <v>-35.799999999999997</v>
      </c>
      <c r="J17" s="134">
        <f t="shared" si="3"/>
        <v>-2.6655920097950339</v>
      </c>
      <c r="K17" s="134">
        <f t="shared" si="2"/>
        <v>-9.06</v>
      </c>
      <c r="L17" s="132">
        <f t="shared" si="5"/>
        <v>0.65</v>
      </c>
      <c r="M17" s="123"/>
      <c r="O17" s="173"/>
      <c r="P17" s="137"/>
    </row>
    <row r="18" spans="2:17">
      <c r="B18" s="140">
        <f t="shared" si="0"/>
        <v>2024</v>
      </c>
      <c r="C18" s="141"/>
      <c r="D18" s="132">
        <f t="shared" si="4"/>
        <v>72.760000000000005</v>
      </c>
      <c r="E18" s="132">
        <f t="shared" si="4"/>
        <v>30.59</v>
      </c>
      <c r="F18" s="134">
        <f t="shared" si="1"/>
        <v>30.410582137931993</v>
      </c>
      <c r="G18" s="132">
        <f t="shared" si="4"/>
        <v>1.38</v>
      </c>
      <c r="H18" s="132">
        <f t="shared" si="4"/>
        <v>2.0699999999999998</v>
      </c>
      <c r="I18" s="132">
        <v>-35.799999999999997</v>
      </c>
      <c r="J18" s="134">
        <f t="shared" si="3"/>
        <v>-1.9394178620680047</v>
      </c>
      <c r="K18" s="134">
        <f t="shared" si="2"/>
        <v>-6.59</v>
      </c>
      <c r="L18" s="132">
        <f t="shared" si="5"/>
        <v>0.66</v>
      </c>
      <c r="M18" s="123"/>
      <c r="O18" s="173"/>
    </row>
    <row r="19" spans="2:17">
      <c r="B19" s="140">
        <f t="shared" si="0"/>
        <v>2025</v>
      </c>
      <c r="C19" s="141"/>
      <c r="D19" s="132">
        <f t="shared" si="4"/>
        <v>74.36</v>
      </c>
      <c r="E19" s="132">
        <f t="shared" si="4"/>
        <v>31.26</v>
      </c>
      <c r="F19" s="134">
        <f t="shared" si="1"/>
        <v>31.078526225528563</v>
      </c>
      <c r="G19" s="132">
        <f t="shared" si="4"/>
        <v>1.41</v>
      </c>
      <c r="H19" s="132">
        <f t="shared" si="4"/>
        <v>2.12</v>
      </c>
      <c r="I19" s="132">
        <v>-37.130000000000003</v>
      </c>
      <c r="J19" s="134">
        <f t="shared" si="3"/>
        <v>-2.5214737744714393</v>
      </c>
      <c r="K19" s="134">
        <f t="shared" si="2"/>
        <v>-8.57</v>
      </c>
      <c r="L19" s="132">
        <f t="shared" si="5"/>
        <v>0.67</v>
      </c>
      <c r="M19" s="123"/>
      <c r="O19" s="173"/>
    </row>
    <row r="20" spans="2:17">
      <c r="B20" s="140">
        <f t="shared" si="0"/>
        <v>2026</v>
      </c>
      <c r="C20" s="141"/>
      <c r="D20" s="132">
        <f t="shared" si="4"/>
        <v>76</v>
      </c>
      <c r="E20" s="132">
        <f t="shared" si="4"/>
        <v>31.95</v>
      </c>
      <c r="F20" s="134">
        <f t="shared" si="1"/>
        <v>31.764125222929451</v>
      </c>
      <c r="G20" s="132">
        <f t="shared" si="4"/>
        <v>1.44</v>
      </c>
      <c r="H20" s="132">
        <f t="shared" si="4"/>
        <v>2.17</v>
      </c>
      <c r="I20" s="132">
        <v>-37.130000000000003</v>
      </c>
      <c r="J20" s="134">
        <f t="shared" si="3"/>
        <v>-1.7558747770705518</v>
      </c>
      <c r="K20" s="134">
        <f t="shared" si="2"/>
        <v>-5.97</v>
      </c>
      <c r="L20" s="132">
        <f t="shared" si="5"/>
        <v>0.68</v>
      </c>
      <c r="M20" s="123"/>
      <c r="O20" s="173"/>
      <c r="Q20" s="170"/>
    </row>
    <row r="21" spans="2:17">
      <c r="B21" s="140">
        <f t="shared" si="0"/>
        <v>2027</v>
      </c>
      <c r="C21" s="141"/>
      <c r="D21" s="132">
        <f t="shared" si="4"/>
        <v>77.67</v>
      </c>
      <c r="E21" s="132">
        <f t="shared" si="4"/>
        <v>32.65</v>
      </c>
      <c r="F21" s="134">
        <f t="shared" si="1"/>
        <v>32.461494160199877</v>
      </c>
      <c r="G21" s="132">
        <f t="shared" si="4"/>
        <v>1.47</v>
      </c>
      <c r="H21" s="132">
        <f t="shared" si="4"/>
        <v>2.2200000000000002</v>
      </c>
      <c r="I21" s="132">
        <v>-38.450000000000003</v>
      </c>
      <c r="J21" s="134">
        <f t="shared" si="3"/>
        <v>-2.2985058398001263</v>
      </c>
      <c r="K21" s="134">
        <f t="shared" si="2"/>
        <v>-7.81</v>
      </c>
      <c r="L21" s="132">
        <f t="shared" si="5"/>
        <v>0.69</v>
      </c>
      <c r="M21" s="123"/>
      <c r="O21" s="173"/>
    </row>
    <row r="22" spans="2:17">
      <c r="B22" s="140">
        <f t="shared" si="0"/>
        <v>2028</v>
      </c>
      <c r="C22" s="141"/>
      <c r="D22" s="132">
        <f t="shared" si="4"/>
        <v>79.459999999999994</v>
      </c>
      <c r="E22" s="132">
        <f t="shared" si="4"/>
        <v>33.4</v>
      </c>
      <c r="F22" s="134">
        <f t="shared" si="1"/>
        <v>33.20888534191586</v>
      </c>
      <c r="G22" s="132">
        <f t="shared" si="4"/>
        <v>1.5</v>
      </c>
      <c r="H22" s="132">
        <f t="shared" si="4"/>
        <v>2.27</v>
      </c>
      <c r="I22" s="132">
        <v>-38.450000000000003</v>
      </c>
      <c r="J22" s="134">
        <f t="shared" si="3"/>
        <v>-1.4711146580841432</v>
      </c>
      <c r="K22" s="134">
        <f t="shared" si="2"/>
        <v>-5</v>
      </c>
      <c r="L22" s="132">
        <f t="shared" si="5"/>
        <v>0.71</v>
      </c>
      <c r="M22" s="123"/>
      <c r="O22" s="173"/>
    </row>
    <row r="23" spans="2:17">
      <c r="B23" s="140">
        <f t="shared" si="0"/>
        <v>2029</v>
      </c>
      <c r="C23" s="141"/>
      <c r="D23" s="132">
        <f t="shared" si="4"/>
        <v>81.290000000000006</v>
      </c>
      <c r="E23" s="132">
        <f t="shared" si="4"/>
        <v>34.17</v>
      </c>
      <c r="F23" s="134">
        <f t="shared" si="1"/>
        <v>33.973931433436171</v>
      </c>
      <c r="G23" s="132">
        <f t="shared" si="4"/>
        <v>1.53</v>
      </c>
      <c r="H23" s="132">
        <f t="shared" si="4"/>
        <v>2.3199999999999998</v>
      </c>
      <c r="I23" s="132">
        <v>-39.78</v>
      </c>
      <c r="J23" s="134">
        <f t="shared" si="3"/>
        <v>-1.9560685665638302</v>
      </c>
      <c r="K23" s="134">
        <f t="shared" si="2"/>
        <v>-6.65</v>
      </c>
      <c r="L23" s="132">
        <f t="shared" si="5"/>
        <v>0.73</v>
      </c>
      <c r="M23" s="123"/>
      <c r="O23" s="173"/>
    </row>
    <row r="24" spans="2:17">
      <c r="B24" s="140">
        <f t="shared" si="0"/>
        <v>2030</v>
      </c>
      <c r="C24" s="141"/>
      <c r="D24" s="132">
        <f t="shared" si="4"/>
        <v>83.16</v>
      </c>
      <c r="E24" s="132">
        <f t="shared" si="4"/>
        <v>34.96</v>
      </c>
      <c r="F24" s="134">
        <f t="shared" si="1"/>
        <v>34.756632434760782</v>
      </c>
      <c r="G24" s="132">
        <f t="shared" si="4"/>
        <v>1.57</v>
      </c>
      <c r="H24" s="132">
        <f t="shared" si="4"/>
        <v>2.37</v>
      </c>
      <c r="I24" s="132">
        <v>-41.11</v>
      </c>
      <c r="J24" s="134">
        <f t="shared" si="3"/>
        <v>-2.4133675652392172</v>
      </c>
      <c r="K24" s="134">
        <f t="shared" si="2"/>
        <v>-8.1999999999999993</v>
      </c>
      <c r="L24" s="132">
        <f t="shared" si="5"/>
        <v>0.75</v>
      </c>
      <c r="M24" s="123"/>
      <c r="O24" s="173"/>
    </row>
    <row r="25" spans="2:17">
      <c r="B25" s="140">
        <f t="shared" si="0"/>
        <v>2031</v>
      </c>
      <c r="C25" s="141"/>
      <c r="D25" s="132">
        <f t="shared" si="4"/>
        <v>85.07</v>
      </c>
      <c r="E25" s="132">
        <f t="shared" si="4"/>
        <v>35.76</v>
      </c>
      <c r="F25" s="134">
        <f t="shared" si="1"/>
        <v>35.554045860922322</v>
      </c>
      <c r="G25" s="132">
        <f t="shared" si="4"/>
        <v>1.61</v>
      </c>
      <c r="H25" s="132">
        <f t="shared" si="4"/>
        <v>2.42</v>
      </c>
      <c r="I25" s="132"/>
      <c r="J25" s="134">
        <f t="shared" si="3"/>
        <v>39.584045860922323</v>
      </c>
      <c r="K25" s="134">
        <f t="shared" si="2"/>
        <v>134.53</v>
      </c>
      <c r="L25" s="132">
        <f t="shared" si="5"/>
        <v>0.77</v>
      </c>
      <c r="M25" s="123"/>
      <c r="O25" s="173"/>
    </row>
    <row r="26" spans="2:17">
      <c r="B26" s="140">
        <f t="shared" si="0"/>
        <v>2032</v>
      </c>
      <c r="C26" s="141"/>
      <c r="D26" s="132">
        <f t="shared" si="4"/>
        <v>87.03</v>
      </c>
      <c r="E26" s="132">
        <f t="shared" si="4"/>
        <v>36.58</v>
      </c>
      <c r="F26" s="134">
        <f t="shared" si="1"/>
        <v>36.372056681855575</v>
      </c>
      <c r="G26" s="132">
        <f t="shared" si="4"/>
        <v>1.65</v>
      </c>
      <c r="H26" s="132">
        <f t="shared" si="4"/>
        <v>2.48</v>
      </c>
      <c r="I26" s="132"/>
      <c r="J26" s="134">
        <f t="shared" si="3"/>
        <v>40.502056681855571</v>
      </c>
      <c r="K26" s="134">
        <f t="shared" si="2"/>
        <v>137.65</v>
      </c>
      <c r="L26" s="132">
        <f t="shared" si="5"/>
        <v>0.79</v>
      </c>
      <c r="M26" s="123"/>
      <c r="O26" s="173"/>
    </row>
    <row r="27" spans="2:17">
      <c r="B27" s="140">
        <f t="shared" si="0"/>
        <v>2033</v>
      </c>
      <c r="C27" s="141"/>
      <c r="D27" s="132">
        <f t="shared" si="4"/>
        <v>88.94</v>
      </c>
      <c r="E27" s="132">
        <f t="shared" si="4"/>
        <v>37.380000000000003</v>
      </c>
      <c r="F27" s="134">
        <f t="shared" si="1"/>
        <v>37.169470108017116</v>
      </c>
      <c r="G27" s="132">
        <f t="shared" si="4"/>
        <v>1.69</v>
      </c>
      <c r="H27" s="132">
        <f t="shared" si="4"/>
        <v>2.5299999999999998</v>
      </c>
      <c r="I27" s="132"/>
      <c r="J27" s="134">
        <f t="shared" si="3"/>
        <v>41.389470108017115</v>
      </c>
      <c r="K27" s="134">
        <f t="shared" si="2"/>
        <v>140.66</v>
      </c>
      <c r="L27" s="132">
        <f t="shared" si="5"/>
        <v>0.81</v>
      </c>
      <c r="M27" s="123"/>
      <c r="O27" s="173"/>
    </row>
    <row r="28" spans="2:17">
      <c r="B28" s="140">
        <f t="shared" si="0"/>
        <v>2034</v>
      </c>
      <c r="C28" s="141"/>
      <c r="D28" s="132">
        <f t="shared" si="4"/>
        <v>90.9</v>
      </c>
      <c r="E28" s="132">
        <f t="shared" si="4"/>
        <v>38.200000000000003</v>
      </c>
      <c r="F28" s="134">
        <f t="shared" si="1"/>
        <v>37.987480928950369</v>
      </c>
      <c r="G28" s="132">
        <f t="shared" si="4"/>
        <v>1.73</v>
      </c>
      <c r="H28" s="132">
        <f t="shared" si="4"/>
        <v>2.59</v>
      </c>
      <c r="I28" s="132"/>
      <c r="J28" s="134">
        <f t="shared" si="3"/>
        <v>42.307480928950369</v>
      </c>
      <c r="K28" s="134">
        <f t="shared" si="2"/>
        <v>143.78</v>
      </c>
      <c r="L28" s="132">
        <f t="shared" si="5"/>
        <v>0.83</v>
      </c>
      <c r="M28" s="123"/>
      <c r="O28" s="173"/>
    </row>
    <row r="29" spans="2:17">
      <c r="B29" s="140">
        <f t="shared" si="0"/>
        <v>2035</v>
      </c>
      <c r="C29" s="141"/>
      <c r="D29" s="132">
        <f t="shared" si="4"/>
        <v>92.9</v>
      </c>
      <c r="E29" s="132">
        <f t="shared" si="4"/>
        <v>39.04</v>
      </c>
      <c r="F29" s="134">
        <f t="shared" si="1"/>
        <v>38.823146659687922</v>
      </c>
      <c r="G29" s="132">
        <f t="shared" si="4"/>
        <v>1.77</v>
      </c>
      <c r="H29" s="132">
        <f t="shared" si="4"/>
        <v>2.65</v>
      </c>
      <c r="I29" s="132"/>
      <c r="J29" s="134">
        <f t="shared" si="3"/>
        <v>43.243146659687923</v>
      </c>
      <c r="K29" s="134">
        <f t="shared" si="2"/>
        <v>146.96</v>
      </c>
      <c r="L29" s="132">
        <f t="shared" si="5"/>
        <v>0.85</v>
      </c>
      <c r="M29" s="123"/>
      <c r="O29" s="173"/>
    </row>
    <row r="30" spans="2:17">
      <c r="B30" s="140">
        <f t="shared" si="0"/>
        <v>2036</v>
      </c>
      <c r="C30" s="141"/>
      <c r="D30" s="132">
        <f t="shared" si="4"/>
        <v>94.94</v>
      </c>
      <c r="E30" s="132">
        <f t="shared" si="4"/>
        <v>39.9</v>
      </c>
      <c r="F30" s="134">
        <f t="shared" si="1"/>
        <v>39.676467300229803</v>
      </c>
      <c r="G30" s="132">
        <f t="shared" si="4"/>
        <v>1.81</v>
      </c>
      <c r="H30" s="132">
        <f t="shared" si="4"/>
        <v>2.71</v>
      </c>
      <c r="I30" s="132"/>
      <c r="J30" s="134">
        <f t="shared" si="3"/>
        <v>44.196467300229806</v>
      </c>
      <c r="K30" s="134">
        <f t="shared" si="2"/>
        <v>150.19999999999999</v>
      </c>
      <c r="L30" s="132">
        <f t="shared" si="5"/>
        <v>0.87</v>
      </c>
      <c r="M30" s="123"/>
      <c r="O30" s="173"/>
    </row>
    <row r="31" spans="2:17">
      <c r="B31" s="140">
        <f t="shared" si="0"/>
        <v>2037</v>
      </c>
      <c r="C31" s="141"/>
      <c r="D31" s="132">
        <f t="shared" si="4"/>
        <v>97.03</v>
      </c>
      <c r="E31" s="132">
        <f t="shared" si="4"/>
        <v>40.78</v>
      </c>
      <c r="F31" s="134">
        <f t="shared" si="1"/>
        <v>40.550385335543375</v>
      </c>
      <c r="G31" s="132">
        <f t="shared" si="4"/>
        <v>1.85</v>
      </c>
      <c r="H31" s="132">
        <f t="shared" si="4"/>
        <v>2.77</v>
      </c>
      <c r="I31" s="132"/>
      <c r="J31" s="134">
        <f t="shared" si="3"/>
        <v>45.170385335543379</v>
      </c>
      <c r="K31" s="134">
        <f t="shared" si="2"/>
        <v>153.51</v>
      </c>
      <c r="L31" s="132">
        <f t="shared" si="5"/>
        <v>0.89</v>
      </c>
      <c r="M31" s="123"/>
      <c r="O31" s="173"/>
    </row>
    <row r="32" spans="2:17">
      <c r="B32" s="140">
        <f t="shared" si="0"/>
        <v>2038</v>
      </c>
      <c r="C32" s="141"/>
      <c r="D32" s="132">
        <f t="shared" si="4"/>
        <v>99.16</v>
      </c>
      <c r="E32" s="132">
        <f t="shared" si="4"/>
        <v>41.68</v>
      </c>
      <c r="F32" s="134">
        <f t="shared" si="1"/>
        <v>41.441958280661268</v>
      </c>
      <c r="G32" s="132">
        <f t="shared" si="4"/>
        <v>1.89</v>
      </c>
      <c r="H32" s="132">
        <f t="shared" si="4"/>
        <v>2.83</v>
      </c>
      <c r="I32" s="132"/>
      <c r="J32" s="134">
        <f t="shared" si="3"/>
        <v>46.161958280661267</v>
      </c>
      <c r="K32" s="134">
        <f t="shared" si="2"/>
        <v>156.88</v>
      </c>
      <c r="L32" s="132">
        <f t="shared" si="5"/>
        <v>0.91</v>
      </c>
      <c r="M32" s="123"/>
      <c r="O32" s="173"/>
    </row>
    <row r="33" spans="2:15">
      <c r="B33" s="140">
        <f t="shared" si="0"/>
        <v>2039</v>
      </c>
      <c r="C33" s="141"/>
      <c r="D33" s="132">
        <f t="shared" si="4"/>
        <v>101.34</v>
      </c>
      <c r="E33" s="132">
        <f t="shared" si="4"/>
        <v>42.6</v>
      </c>
      <c r="F33" s="134">
        <f t="shared" si="1"/>
        <v>42.354128620550853</v>
      </c>
      <c r="G33" s="132">
        <f t="shared" si="4"/>
        <v>1.93</v>
      </c>
      <c r="H33" s="132">
        <f t="shared" si="4"/>
        <v>2.89</v>
      </c>
      <c r="I33" s="132"/>
      <c r="J33" s="134">
        <f t="shared" si="3"/>
        <v>47.174128620550853</v>
      </c>
      <c r="K33" s="134">
        <f t="shared" si="2"/>
        <v>160.32</v>
      </c>
      <c r="L33" s="132">
        <f t="shared" si="5"/>
        <v>0.93</v>
      </c>
      <c r="M33" s="123"/>
      <c r="O33" s="173"/>
    </row>
    <row r="34" spans="2:15">
      <c r="B34" s="140">
        <f t="shared" si="0"/>
        <v>2040</v>
      </c>
      <c r="C34" s="141"/>
      <c r="D34" s="132">
        <f t="shared" si="4"/>
        <v>103.57</v>
      </c>
      <c r="E34" s="132">
        <f t="shared" si="4"/>
        <v>43.54</v>
      </c>
      <c r="F34" s="134">
        <f t="shared" si="1"/>
        <v>43.286896355212143</v>
      </c>
      <c r="G34" s="132">
        <f t="shared" si="4"/>
        <v>1.97</v>
      </c>
      <c r="H34" s="132">
        <f t="shared" si="4"/>
        <v>2.95</v>
      </c>
      <c r="I34" s="132"/>
      <c r="J34" s="134">
        <f t="shared" si="3"/>
        <v>48.206896355212145</v>
      </c>
      <c r="K34" s="134">
        <f t="shared" si="2"/>
        <v>163.83000000000001</v>
      </c>
      <c r="L34" s="132">
        <f t="shared" si="5"/>
        <v>0.95</v>
      </c>
      <c r="M34" s="123"/>
      <c r="O34" s="173"/>
    </row>
    <row r="35" spans="2:15">
      <c r="B35" s="140">
        <f t="shared" si="0"/>
        <v>2041</v>
      </c>
      <c r="C35" s="141"/>
      <c r="D35" s="132">
        <f t="shared" si="4"/>
        <v>105.85</v>
      </c>
      <c r="E35" s="132">
        <f t="shared" si="4"/>
        <v>44.5</v>
      </c>
      <c r="F35" s="134">
        <f t="shared" si="1"/>
        <v>44.240261484645139</v>
      </c>
      <c r="G35" s="132">
        <f t="shared" si="4"/>
        <v>2.0099999999999998</v>
      </c>
      <c r="H35" s="132">
        <f t="shared" si="4"/>
        <v>3.01</v>
      </c>
      <c r="I35" s="132"/>
      <c r="J35" s="134">
        <f t="shared" si="3"/>
        <v>49.260261484645135</v>
      </c>
      <c r="K35" s="134">
        <f t="shared" si="2"/>
        <v>167.41</v>
      </c>
      <c r="L35" s="132">
        <f t="shared" si="5"/>
        <v>0.97</v>
      </c>
      <c r="M35" s="123"/>
      <c r="O35" s="173"/>
    </row>
    <row r="36" spans="2:15">
      <c r="B36" s="140">
        <f t="shared" si="0"/>
        <v>2042</v>
      </c>
      <c r="C36" s="141"/>
      <c r="D36" s="132">
        <f t="shared" si="4"/>
        <v>108.28</v>
      </c>
      <c r="E36" s="132">
        <f t="shared" si="4"/>
        <v>45.52</v>
      </c>
      <c r="F36" s="134">
        <f t="shared" si="1"/>
        <v>45.255418798393229</v>
      </c>
      <c r="G36" s="132">
        <f t="shared" si="4"/>
        <v>2.06</v>
      </c>
      <c r="H36" s="132">
        <f t="shared" si="4"/>
        <v>3.08</v>
      </c>
      <c r="I36" s="132"/>
      <c r="J36" s="134">
        <f t="shared" si="3"/>
        <v>50.39541879839323</v>
      </c>
      <c r="K36" s="134">
        <f t="shared" si="2"/>
        <v>171.27</v>
      </c>
      <c r="L36" s="132">
        <f t="shared" si="5"/>
        <v>0.99</v>
      </c>
      <c r="M36" s="123"/>
      <c r="O36" s="173"/>
    </row>
    <row r="37" spans="2:15">
      <c r="B37" s="140"/>
      <c r="C37" s="136"/>
      <c r="D37" s="132"/>
      <c r="E37" s="132"/>
      <c r="F37" s="133"/>
      <c r="G37" s="132"/>
      <c r="H37" s="132"/>
      <c r="I37" s="132"/>
      <c r="J37" s="134"/>
      <c r="K37" s="134"/>
      <c r="L37" s="143"/>
    </row>
    <row r="38" spans="2:15">
      <c r="B38" s="130"/>
      <c r="C38" s="136"/>
      <c r="D38" s="132"/>
      <c r="E38" s="132"/>
      <c r="F38" s="133"/>
      <c r="G38" s="132"/>
      <c r="H38" s="132"/>
      <c r="I38" s="132"/>
      <c r="J38" s="134"/>
      <c r="K38" s="134"/>
      <c r="L38" s="143"/>
    </row>
    <row r="39" spans="2:15">
      <c r="B39" s="130"/>
      <c r="C39" s="136"/>
      <c r="D39" s="132"/>
      <c r="E39" s="132"/>
      <c r="F39" s="133"/>
      <c r="G39" s="132"/>
      <c r="H39" s="132"/>
      <c r="I39" s="132"/>
      <c r="J39" s="134"/>
      <c r="K39" s="134"/>
      <c r="L39" s="143"/>
    </row>
    <row r="40" spans="2:15">
      <c r="B40" s="130"/>
      <c r="C40" s="136"/>
      <c r="D40" s="132"/>
      <c r="E40" s="132"/>
      <c r="F40" s="133"/>
      <c r="G40" s="132"/>
      <c r="H40" s="132"/>
      <c r="I40" s="132"/>
      <c r="J40" s="134"/>
      <c r="K40" s="134"/>
      <c r="L40" s="143"/>
    </row>
    <row r="42" spans="2:15" ht="14.25">
      <c r="B42" s="144" t="s">
        <v>27</v>
      </c>
      <c r="C42" s="145"/>
      <c r="D42" s="145"/>
      <c r="E42" s="145"/>
      <c r="F42" s="145"/>
      <c r="G42" s="145"/>
      <c r="H42" s="145"/>
      <c r="I42" s="145"/>
    </row>
    <row r="44" spans="2:15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5">
      <c r="C45" s="146" t="str">
        <f>C7</f>
        <v>(a)</v>
      </c>
      <c r="D45" s="121" t="s">
        <v>75</v>
      </c>
    </row>
    <row r="46" spans="2:15">
      <c r="C46" s="146" t="str">
        <f>D7</f>
        <v>(b)</v>
      </c>
      <c r="D46" s="134" t="str">
        <f>"= "&amp;C7&amp;" x "&amp;C62</f>
        <v>= (a) x 0.0528395063331536</v>
      </c>
    </row>
    <row r="47" spans="2:15">
      <c r="C47" s="146" t="str">
        <f>F7</f>
        <v>(d)</v>
      </c>
      <c r="D47" s="134" t="str">
        <f>"= ("&amp;$D$7&amp;" + "&amp;$E$7&amp;") /  (8.76 x "&amp;TEXT(C63,"0.0%")&amp;")"</f>
        <v>= ((b) + (c)) /  (8.76 x 38.8%)</v>
      </c>
    </row>
    <row r="48" spans="2:15">
      <c r="C48" s="146" t="str">
        <f>J7</f>
        <v>(g)</v>
      </c>
      <c r="D48" s="134" t="str">
        <f>"= "&amp;$F$7&amp;" + "&amp;$I$7</f>
        <v>= (d) + (f)</v>
      </c>
    </row>
    <row r="49" spans="2:24">
      <c r="C49" s="146" t="str">
        <f>L7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8"/>
      <c r="E52" s="148"/>
      <c r="F52" s="148"/>
      <c r="G52" s="148"/>
      <c r="H52" s="148"/>
      <c r="I52" s="148"/>
      <c r="J52" s="149"/>
      <c r="K52" s="149"/>
      <c r="L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2"/>
      <c r="I53" s="153"/>
      <c r="J53" s="149"/>
      <c r="K53" s="149"/>
      <c r="L53" s="150"/>
    </row>
    <row r="55" spans="2:24">
      <c r="B55" s="85" t="s">
        <v>119</v>
      </c>
      <c r="C55" s="185">
        <v>1288.7722600288894</v>
      </c>
      <c r="D55" s="121" t="s">
        <v>75</v>
      </c>
      <c r="I55" s="121" t="s">
        <v>9</v>
      </c>
    </row>
    <row r="56" spans="2:24">
      <c r="B56" s="85" t="s">
        <v>112</v>
      </c>
      <c r="C56" s="154">
        <v>26.293898611068769</v>
      </c>
      <c r="D56" s="121" t="s">
        <v>78</v>
      </c>
      <c r="I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I57" s="121" t="s">
        <v>80</v>
      </c>
    </row>
    <row r="58" spans="2:24">
      <c r="B58" s="85" t="s">
        <v>112</v>
      </c>
      <c r="C58" s="154">
        <v>1.1816399331260157</v>
      </c>
      <c r="D58" s="121" t="s">
        <v>79</v>
      </c>
      <c r="I58" s="121" t="s">
        <v>80</v>
      </c>
      <c r="L58" s="123"/>
      <c r="M58" s="155"/>
      <c r="N58" s="52"/>
      <c r="O58" s="174"/>
      <c r="P58" s="52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>
        <v>-12.501261943267853</v>
      </c>
      <c r="D59" s="121" t="s">
        <v>81</v>
      </c>
      <c r="I59" s="121" t="s">
        <v>80</v>
      </c>
      <c r="J59" s="220" t="s">
        <v>116</v>
      </c>
      <c r="M59" s="157"/>
      <c r="N59" s="158"/>
      <c r="P59" s="156"/>
      <c r="Q59" s="123"/>
      <c r="R59" s="123"/>
      <c r="S59" s="123"/>
      <c r="T59" s="123"/>
      <c r="U59" s="123"/>
      <c r="V59" s="123"/>
      <c r="W59" s="123"/>
      <c r="X59" s="123"/>
    </row>
    <row r="60" spans="2:24">
      <c r="B60" s="85" t="s">
        <v>112</v>
      </c>
      <c r="C60" s="159">
        <v>1.7950732843896238</v>
      </c>
      <c r="D60" s="121" t="s">
        <v>115</v>
      </c>
      <c r="I60" s="121" t="s">
        <v>80</v>
      </c>
      <c r="L60" s="157"/>
      <c r="M60" s="157"/>
      <c r="N60" s="157"/>
      <c r="O60" s="175"/>
      <c r="P60" s="156"/>
      <c r="Q60" s="123"/>
      <c r="R60" s="123"/>
      <c r="S60" s="123"/>
      <c r="T60" s="123"/>
      <c r="U60" s="123"/>
      <c r="V60" s="123"/>
      <c r="W60" s="123"/>
      <c r="X60" s="123"/>
    </row>
    <row r="61" spans="2:24">
      <c r="B61" s="85"/>
      <c r="C61" s="224"/>
      <c r="L61" s="157"/>
      <c r="M61" s="157"/>
      <c r="N61" s="157"/>
      <c r="O61" s="175"/>
      <c r="P61" s="157"/>
      <c r="S61" s="123"/>
      <c r="T61" s="123"/>
      <c r="U61" s="123"/>
      <c r="V61" s="123"/>
      <c r="W61" s="123"/>
      <c r="X61" s="123"/>
    </row>
    <row r="62" spans="2:24">
      <c r="C62" s="162">
        <v>5.2839506333153576E-2</v>
      </c>
      <c r="D62" s="121" t="s">
        <v>38</v>
      </c>
      <c r="L62" s="163"/>
      <c r="M62" s="164"/>
      <c r="N62" s="164"/>
      <c r="P62" s="165"/>
    </row>
    <row r="63" spans="2:24">
      <c r="C63" s="186">
        <v>0.38795525688946075</v>
      </c>
      <c r="D63" s="121" t="s">
        <v>39</v>
      </c>
    </row>
    <row r="64" spans="2:24" ht="13.5" thickBot="1">
      <c r="D64" s="160"/>
    </row>
    <row r="65" spans="3:15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48"/>
      <c r="L65" s="150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41"/>
      <c r="I66" s="87">
        <f>F74+1</f>
        <v>2035</v>
      </c>
      <c r="J66" s="41">
        <v>2.1999999999999999E-2</v>
      </c>
    </row>
    <row r="67" spans="3:15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2.1999999999999999E-2</v>
      </c>
      <c r="H67" s="41"/>
      <c r="I67" s="87">
        <f t="shared" ref="I67:I74" si="8">I66+1</f>
        <v>2036</v>
      </c>
      <c r="J67" s="41">
        <v>2.1999999999999999E-2</v>
      </c>
    </row>
    <row r="68" spans="3:15">
      <c r="C68" s="87">
        <f t="shared" si="6"/>
        <v>2019</v>
      </c>
      <c r="D68" s="41">
        <v>1.9E-2</v>
      </c>
      <c r="E68" s="85"/>
      <c r="F68" s="87">
        <f t="shared" si="7"/>
        <v>2028</v>
      </c>
      <c r="G68" s="41">
        <v>2.3E-2</v>
      </c>
      <c r="H68" s="41"/>
      <c r="I68" s="87">
        <f t="shared" si="8"/>
        <v>2037</v>
      </c>
      <c r="J68" s="41">
        <v>2.1999999999999999E-2</v>
      </c>
    </row>
    <row r="69" spans="3:15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2.3E-2</v>
      </c>
      <c r="H69" s="41"/>
      <c r="I69" s="87">
        <f t="shared" si="8"/>
        <v>2038</v>
      </c>
      <c r="J69" s="41">
        <v>2.1999999999999999E-2</v>
      </c>
    </row>
    <row r="70" spans="3:15">
      <c r="C70" s="87">
        <f t="shared" si="6"/>
        <v>2021</v>
      </c>
      <c r="D70" s="41">
        <v>2.1999999999999999E-2</v>
      </c>
      <c r="E70" s="85"/>
      <c r="F70" s="87">
        <f t="shared" si="7"/>
        <v>2030</v>
      </c>
      <c r="G70" s="41">
        <v>2.3E-2</v>
      </c>
      <c r="H70" s="41"/>
      <c r="I70" s="87">
        <f t="shared" si="8"/>
        <v>2039</v>
      </c>
      <c r="J70" s="41">
        <v>2.1999999999999999E-2</v>
      </c>
    </row>
    <row r="71" spans="3:15">
      <c r="C71" s="87">
        <f t="shared" si="6"/>
        <v>2022</v>
      </c>
      <c r="D71" s="41">
        <v>2.3E-2</v>
      </c>
      <c r="E71" s="85"/>
      <c r="F71" s="87">
        <f t="shared" si="7"/>
        <v>2031</v>
      </c>
      <c r="G71" s="41">
        <v>2.3E-2</v>
      </c>
      <c r="H71" s="41"/>
      <c r="I71" s="87">
        <f t="shared" si="8"/>
        <v>2040</v>
      </c>
      <c r="J71" s="41">
        <v>2.1999999999999999E-2</v>
      </c>
    </row>
    <row r="72" spans="3:15" s="123" customFormat="1">
      <c r="C72" s="87">
        <f t="shared" si="6"/>
        <v>2023</v>
      </c>
      <c r="D72" s="41">
        <v>2.1999999999999999E-2</v>
      </c>
      <c r="E72" s="86"/>
      <c r="F72" s="87">
        <f t="shared" si="7"/>
        <v>2032</v>
      </c>
      <c r="G72" s="41">
        <v>2.3E-2</v>
      </c>
      <c r="H72" s="41"/>
      <c r="I72" s="87">
        <f t="shared" si="8"/>
        <v>2041</v>
      </c>
      <c r="J72" s="41">
        <v>2.1999999999999999E-2</v>
      </c>
      <c r="O72" s="175"/>
    </row>
    <row r="73" spans="3:15" s="123" customFormat="1">
      <c r="C73" s="87">
        <f t="shared" si="6"/>
        <v>2024</v>
      </c>
      <c r="D73" s="41">
        <v>2.1999999999999999E-2</v>
      </c>
      <c r="E73" s="86"/>
      <c r="F73" s="87">
        <f t="shared" si="7"/>
        <v>2033</v>
      </c>
      <c r="G73" s="41">
        <v>2.1999999999999999E-2</v>
      </c>
      <c r="H73" s="41"/>
      <c r="I73" s="87">
        <f t="shared" si="8"/>
        <v>2042</v>
      </c>
      <c r="J73" s="41">
        <v>2.3E-2</v>
      </c>
      <c r="O73" s="175"/>
    </row>
    <row r="74" spans="3:15" s="123" customFormat="1">
      <c r="C74" s="87">
        <f t="shared" si="6"/>
        <v>2025</v>
      </c>
      <c r="D74" s="41">
        <v>2.1999999999999999E-2</v>
      </c>
      <c r="E74" s="86"/>
      <c r="F74" s="87">
        <f t="shared" si="7"/>
        <v>2034</v>
      </c>
      <c r="G74" s="41">
        <v>2.1999999999999999E-2</v>
      </c>
      <c r="H74" s="41"/>
      <c r="I74" s="87">
        <f t="shared" si="8"/>
        <v>2043</v>
      </c>
      <c r="J74" s="41">
        <v>2.3E-2</v>
      </c>
      <c r="O74" s="175"/>
    </row>
    <row r="75" spans="3:15" s="123" customFormat="1">
      <c r="O75" s="175"/>
    </row>
    <row r="76" spans="3:15" s="123" customFormat="1">
      <c r="O76" s="175"/>
    </row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topLeftCell="A2" zoomScale="60" zoomScaleNormal="100" workbookViewId="0">
      <selection activeCell="A21" sqref="A21"/>
    </sheetView>
  </sheetViews>
  <sheetFormatPr defaultColWidth="9.33203125" defaultRowHeight="12.75"/>
  <cols>
    <col min="1" max="1" width="9.33203125" style="3"/>
    <col min="2" max="2" width="15" style="3" customWidth="1"/>
    <col min="3" max="3" width="27" style="3" customWidth="1"/>
    <col min="4" max="4" width="19.5" style="3" customWidth="1"/>
    <col min="5" max="5" width="17" style="3" customWidth="1"/>
    <col min="6" max="6" width="0" style="3" hidden="1" customWidth="1"/>
    <col min="7" max="7" width="15" style="46" hidden="1" customWidth="1"/>
    <col min="8" max="8" width="16.6640625" style="32" hidden="1" customWidth="1"/>
    <col min="9" max="9" width="11.1640625" style="3" hidden="1" customWidth="1"/>
    <col min="10" max="10" width="9.33203125" style="3" hidden="1" customWidth="1"/>
    <col min="11" max="11" width="9.33203125" style="94" hidden="1" customWidth="1"/>
    <col min="12" max="12" width="10.33203125" style="94" hidden="1" customWidth="1"/>
    <col min="13" max="13" width="13.83203125" style="94" hidden="1" customWidth="1"/>
    <col min="14" max="14" width="12.83203125" style="3" hidden="1" customWidth="1"/>
    <col min="15" max="15" width="13.33203125" style="3" hidden="1" customWidth="1"/>
    <col min="16" max="16" width="9.33203125" style="3" customWidth="1"/>
    <col min="17" max="16384" width="9.33203125" style="3"/>
  </cols>
  <sheetData>
    <row r="1" spans="2:15" ht="15.75" hidden="1">
      <c r="B1" s="1" t="s">
        <v>37</v>
      </c>
      <c r="C1" s="1"/>
      <c r="G1" s="29"/>
    </row>
    <row r="2" spans="2:15" ht="5.25" customHeight="1">
      <c r="B2" s="1"/>
      <c r="C2" s="1"/>
      <c r="G2" s="29"/>
    </row>
    <row r="3" spans="2:15" ht="15.75">
      <c r="B3" s="1" t="s">
        <v>58</v>
      </c>
      <c r="C3" s="1"/>
      <c r="G3" s="29"/>
    </row>
    <row r="4" spans="2:15" ht="15.75">
      <c r="B4" s="1" t="s">
        <v>32</v>
      </c>
      <c r="C4" s="1"/>
      <c r="G4" s="95" t="s">
        <v>31</v>
      </c>
    </row>
    <row r="5" spans="2:15" ht="15.75">
      <c r="B5" s="1" t="str">
        <f ca="1">'Table 1'!$B$5</f>
        <v>RFP_Elektron Solar - 80.0 MW and 29.4% CF</v>
      </c>
      <c r="C5" s="1"/>
      <c r="G5" s="96">
        <v>43644</v>
      </c>
    </row>
    <row r="6" spans="2:15">
      <c r="B6" s="11"/>
      <c r="C6" s="11"/>
      <c r="G6" s="29"/>
    </row>
    <row r="7" spans="2:15" ht="14.25">
      <c r="B7" s="21"/>
      <c r="C7" s="28" t="s">
        <v>28</v>
      </c>
      <c r="G7" s="29"/>
    </row>
    <row r="8" spans="2:15">
      <c r="B8" s="22"/>
      <c r="C8" s="16" t="s">
        <v>29</v>
      </c>
      <c r="D8" s="16" t="s">
        <v>29</v>
      </c>
      <c r="E8" s="16" t="s">
        <v>29</v>
      </c>
      <c r="G8" s="29"/>
    </row>
    <row r="9" spans="2:15">
      <c r="B9" s="22" t="s">
        <v>0</v>
      </c>
      <c r="C9" s="22" t="str">
        <f>M16</f>
        <v>IRP - Utah Greenfield</v>
      </c>
      <c r="D9" s="22" t="str">
        <f>N15</f>
        <v>IRP West Side</v>
      </c>
      <c r="E9" s="22" t="str">
        <f>O16</f>
        <v>IRP - Wyo NE</v>
      </c>
      <c r="G9" s="29"/>
    </row>
    <row r="10" spans="2:15">
      <c r="B10" s="23"/>
      <c r="C10" s="24" t="s">
        <v>23</v>
      </c>
      <c r="D10" s="24" t="s">
        <v>23</v>
      </c>
      <c r="E10" s="24" t="s">
        <v>23</v>
      </c>
      <c r="G10" s="97"/>
      <c r="H10" s="98"/>
    </row>
    <row r="11" spans="2:15" hidden="1">
      <c r="C11" s="12"/>
      <c r="G11" s="97"/>
      <c r="H11" s="98"/>
    </row>
    <row r="12" spans="2:15" hidden="1">
      <c r="C12" s="25"/>
      <c r="G12" s="97"/>
      <c r="H12" s="98"/>
    </row>
    <row r="13" spans="2:15" ht="6" customHeight="1">
      <c r="G13" s="99"/>
      <c r="H13" s="100"/>
    </row>
    <row r="14" spans="2:15">
      <c r="B14" s="26">
        <v>2016</v>
      </c>
      <c r="C14" s="27">
        <f>ROUND(SUMIF($K$17:$K$340,$B14,$H$17:$H$340)/COUNTIF($K$17:$K$340,$B14),2)</f>
        <v>2.3199999999999998</v>
      </c>
      <c r="D14" s="27">
        <f>ROUND(SUMIF($K$17:$K$340,$B14,$I$17:$I$340)/COUNTIF($K$17:$K$340,$B14),2)</f>
        <v>2.2999999999999998</v>
      </c>
      <c r="E14" s="27">
        <f>ROUND(SUMIF($K$17:$K$340,$B14,$J$17:$J$340)/COUNTIF($K$17:$K$340,$B14),2)</f>
        <v>2.35</v>
      </c>
      <c r="G14" s="101"/>
      <c r="H14" s="33"/>
    </row>
    <row r="15" spans="2:15" ht="13.5" thickBot="1">
      <c r="B15" s="26">
        <f t="shared" ref="B15:B40" si="0">B14+1</f>
        <v>2017</v>
      </c>
      <c r="C15" s="27">
        <f t="shared" ref="C15:C39" si="1">ROUND(SUMIF($K$17:$K$340,$B15,$H$17:$H$340)/COUNTIF($K$17:$K$340,$B15),2)</f>
        <v>2.65</v>
      </c>
      <c r="D15" s="27">
        <f t="shared" ref="D15:D40" si="2">ROUND(SUMIF($K$17:$K$340,$B15,$I$17:$I$340)/COUNTIF($K$17:$K$340,$B15),2)</f>
        <v>3.31</v>
      </c>
      <c r="E15" s="27">
        <f t="shared" ref="E15:E40" si="3">ROUND(SUMIF($K$17:$K$340,$B15,$J$17:$J$340)/COUNTIF($K$17:$K$340,$B15),2)</f>
        <v>2.66</v>
      </c>
      <c r="G15" s="30"/>
      <c r="H15" s="34" t="s">
        <v>67</v>
      </c>
      <c r="I15" s="3" t="s">
        <v>68</v>
      </c>
      <c r="J15" s="3" t="s">
        <v>69</v>
      </c>
      <c r="N15" s="3" t="s">
        <v>68</v>
      </c>
    </row>
    <row r="16" spans="2:15" ht="13.5" thickBot="1">
      <c r="B16" s="26">
        <f t="shared" si="0"/>
        <v>2018</v>
      </c>
      <c r="C16" s="27">
        <f t="shared" si="1"/>
        <v>2.59</v>
      </c>
      <c r="D16" s="27">
        <f t="shared" si="2"/>
        <v>3.23</v>
      </c>
      <c r="E16" s="27">
        <f t="shared" si="3"/>
        <v>2.6</v>
      </c>
      <c r="G16" s="30" t="s">
        <v>30</v>
      </c>
      <c r="H16" s="34" t="s">
        <v>29</v>
      </c>
      <c r="I16" s="34" t="s">
        <v>29</v>
      </c>
      <c r="J16" s="34" t="s">
        <v>29</v>
      </c>
      <c r="K16" s="102" t="s">
        <v>0</v>
      </c>
      <c r="M16" s="103" t="str">
        <f>IF(_30_Geo_West&gt;0,"IRP - Wyo NE",IF(_436_CCCT_WestMain&gt;0,"West Side","IRP - Utah Greenfield"))</f>
        <v>IRP - Utah Greenfield</v>
      </c>
      <c r="N16" s="103" t="s">
        <v>114</v>
      </c>
      <c r="O16" s="103" t="s">
        <v>69</v>
      </c>
    </row>
    <row r="17" spans="2:15" ht="13.5" thickBot="1">
      <c r="B17" s="26">
        <f t="shared" si="0"/>
        <v>2019</v>
      </c>
      <c r="C17" s="27">
        <f t="shared" si="1"/>
        <v>2.38</v>
      </c>
      <c r="D17" s="27">
        <f t="shared" si="2"/>
        <v>4.07</v>
      </c>
      <c r="E17" s="27">
        <f t="shared" si="3"/>
        <v>2.11</v>
      </c>
      <c r="G17" s="31">
        <v>42370</v>
      </c>
      <c r="H17" s="35">
        <v>2.2763825364431489</v>
      </c>
      <c r="I17" s="35">
        <v>2.3748742653912789</v>
      </c>
      <c r="J17" s="35">
        <v>2.2757987901986261</v>
      </c>
      <c r="K17" s="104">
        <f t="shared" ref="K17:K64" si="4">YEAR(G17)</f>
        <v>2016</v>
      </c>
      <c r="M17" s="105">
        <v>47</v>
      </c>
      <c r="N17" s="105">
        <v>43</v>
      </c>
      <c r="O17" s="105">
        <v>46</v>
      </c>
    </row>
    <row r="18" spans="2:15">
      <c r="B18" s="26">
        <f t="shared" si="0"/>
        <v>2020</v>
      </c>
      <c r="C18" s="27">
        <f t="shared" si="1"/>
        <v>2.15</v>
      </c>
      <c r="D18" s="27">
        <f t="shared" si="2"/>
        <v>2.11</v>
      </c>
      <c r="E18" s="27">
        <f t="shared" si="3"/>
        <v>1.97</v>
      </c>
      <c r="G18" s="31">
        <v>42401</v>
      </c>
      <c r="H18" s="35">
        <v>1.8452064945978397</v>
      </c>
      <c r="I18" s="35">
        <v>1.7746276302006363</v>
      </c>
      <c r="J18" s="35">
        <v>1.8289735727586562</v>
      </c>
      <c r="K18" s="104">
        <f t="shared" si="4"/>
        <v>2016</v>
      </c>
    </row>
    <row r="19" spans="2:15">
      <c r="B19" s="26">
        <f t="shared" si="0"/>
        <v>2021</v>
      </c>
      <c r="C19" s="27">
        <f t="shared" si="1"/>
        <v>2.2000000000000002</v>
      </c>
      <c r="D19" s="27">
        <f t="shared" si="2"/>
        <v>2.11</v>
      </c>
      <c r="E19" s="27">
        <f t="shared" si="3"/>
        <v>2.0699999999999998</v>
      </c>
      <c r="G19" s="31">
        <v>42430</v>
      </c>
      <c r="H19" s="35">
        <v>1.5253593249607535</v>
      </c>
      <c r="I19" s="35">
        <v>1.4851256469456469</v>
      </c>
      <c r="J19" s="35">
        <v>1.5765269848510393</v>
      </c>
      <c r="K19" s="104">
        <f t="shared" si="4"/>
        <v>2016</v>
      </c>
    </row>
    <row r="20" spans="2:15">
      <c r="B20" s="26">
        <f t="shared" si="0"/>
        <v>2022</v>
      </c>
      <c r="C20" s="27">
        <f t="shared" si="1"/>
        <v>2.31</v>
      </c>
      <c r="D20" s="27">
        <f t="shared" si="2"/>
        <v>2.23</v>
      </c>
      <c r="E20" s="27">
        <f t="shared" si="3"/>
        <v>2.17</v>
      </c>
      <c r="G20" s="31">
        <v>42461</v>
      </c>
      <c r="H20" s="35">
        <v>1.6910448299319725</v>
      </c>
      <c r="I20" s="35">
        <v>1.4973848492599942</v>
      </c>
      <c r="J20" s="35">
        <v>1.7513146360624383</v>
      </c>
      <c r="K20" s="104">
        <f t="shared" si="4"/>
        <v>2016</v>
      </c>
    </row>
    <row r="21" spans="2:15">
      <c r="B21" s="26">
        <f t="shared" si="0"/>
        <v>2023</v>
      </c>
      <c r="C21" s="27">
        <f t="shared" si="1"/>
        <v>2.52</v>
      </c>
      <c r="D21" s="27">
        <f t="shared" si="2"/>
        <v>2.4700000000000002</v>
      </c>
      <c r="E21" s="27">
        <f t="shared" si="3"/>
        <v>2.38</v>
      </c>
      <c r="G21" s="31">
        <v>42491</v>
      </c>
      <c r="H21" s="35">
        <v>1.7310108163265305</v>
      </c>
      <c r="I21" s="35">
        <v>1.5718715629148743</v>
      </c>
      <c r="J21" s="35">
        <v>1.8004724578470166</v>
      </c>
      <c r="K21" s="104">
        <f t="shared" si="4"/>
        <v>2016</v>
      </c>
    </row>
    <row r="22" spans="2:15">
      <c r="B22" s="26">
        <f t="shared" si="0"/>
        <v>2024</v>
      </c>
      <c r="C22" s="27">
        <f t="shared" si="1"/>
        <v>2.8</v>
      </c>
      <c r="D22" s="27">
        <f t="shared" si="2"/>
        <v>2.81</v>
      </c>
      <c r="E22" s="27">
        <f t="shared" si="3"/>
        <v>2.66</v>
      </c>
      <c r="G22" s="31">
        <v>42522</v>
      </c>
      <c r="H22" s="35">
        <v>2.3388150491307629</v>
      </c>
      <c r="I22" s="35">
        <v>2.1751230113991165</v>
      </c>
      <c r="J22" s="35">
        <v>2.3647654677733372</v>
      </c>
      <c r="K22" s="104">
        <f t="shared" si="4"/>
        <v>2016</v>
      </c>
    </row>
    <row r="23" spans="2:15">
      <c r="B23" s="26">
        <f t="shared" si="0"/>
        <v>2025</v>
      </c>
      <c r="C23" s="27">
        <f t="shared" si="1"/>
        <v>3.16</v>
      </c>
      <c r="D23" s="27">
        <f t="shared" si="2"/>
        <v>3.15</v>
      </c>
      <c r="E23" s="27">
        <f t="shared" si="3"/>
        <v>3.01</v>
      </c>
      <c r="G23" s="31">
        <v>42552</v>
      </c>
      <c r="H23" s="35">
        <v>2.58101081632653</v>
      </c>
      <c r="I23" s="35">
        <v>2.5037871798230165</v>
      </c>
      <c r="J23" s="35">
        <v>2.6063456138089238</v>
      </c>
      <c r="K23" s="104">
        <f t="shared" si="4"/>
        <v>2016</v>
      </c>
    </row>
    <row r="24" spans="2:15">
      <c r="B24" s="26">
        <f t="shared" si="0"/>
        <v>2026</v>
      </c>
      <c r="C24" s="27">
        <f t="shared" si="1"/>
        <v>3.38</v>
      </c>
      <c r="D24" s="27">
        <f t="shared" si="2"/>
        <v>3.4</v>
      </c>
      <c r="E24" s="27">
        <f t="shared" si="3"/>
        <v>3.23</v>
      </c>
      <c r="G24" s="31">
        <v>42583</v>
      </c>
      <c r="H24" s="35">
        <v>2.6353985714285706</v>
      </c>
      <c r="I24" s="35">
        <v>2.6477537958754924</v>
      </c>
      <c r="J24" s="35">
        <v>2.6355990076984344</v>
      </c>
      <c r="K24" s="104">
        <f t="shared" si="4"/>
        <v>2016</v>
      </c>
    </row>
    <row r="25" spans="2:15">
      <c r="B25" s="26">
        <f t="shared" si="0"/>
        <v>2027</v>
      </c>
      <c r="C25" s="27">
        <f t="shared" si="1"/>
        <v>3.52</v>
      </c>
      <c r="D25" s="27">
        <f t="shared" si="2"/>
        <v>3.56</v>
      </c>
      <c r="E25" s="27">
        <f t="shared" si="3"/>
        <v>3.37</v>
      </c>
      <c r="G25" s="31">
        <v>42614</v>
      </c>
      <c r="H25" s="35">
        <v>2.7123373469387757</v>
      </c>
      <c r="I25" s="35">
        <v>2.7714741535603351</v>
      </c>
      <c r="J25" s="35">
        <v>2.7681537930798932</v>
      </c>
      <c r="K25" s="104">
        <f t="shared" si="4"/>
        <v>2016</v>
      </c>
    </row>
    <row r="26" spans="2:15">
      <c r="B26" s="26">
        <f t="shared" si="0"/>
        <v>2028</v>
      </c>
      <c r="C26" s="27">
        <f t="shared" si="1"/>
        <v>3.75</v>
      </c>
      <c r="D26" s="27">
        <f t="shared" si="2"/>
        <v>3.81</v>
      </c>
      <c r="E26" s="27">
        <f t="shared" si="3"/>
        <v>3.6</v>
      </c>
      <c r="G26" s="31">
        <v>42644</v>
      </c>
      <c r="H26" s="35">
        <v>2.6862698430141281</v>
      </c>
      <c r="I26" s="35">
        <v>2.6942040298820258</v>
      </c>
      <c r="J26" s="35">
        <v>2.7499682086675996</v>
      </c>
      <c r="K26" s="104">
        <f t="shared" si="4"/>
        <v>2016</v>
      </c>
    </row>
    <row r="27" spans="2:15">
      <c r="B27" s="26">
        <f t="shared" si="0"/>
        <v>2029</v>
      </c>
      <c r="C27" s="27">
        <f t="shared" si="1"/>
        <v>3.89</v>
      </c>
      <c r="D27" s="27">
        <f t="shared" si="2"/>
        <v>3.97</v>
      </c>
      <c r="E27" s="27">
        <f t="shared" si="3"/>
        <v>3.73</v>
      </c>
      <c r="G27" s="31">
        <v>42675</v>
      </c>
      <c r="H27" s="35">
        <v>2.269616258503401</v>
      </c>
      <c r="I27" s="35">
        <v>2.2676824839611038</v>
      </c>
      <c r="J27" s="35">
        <v>2.3066994090924613</v>
      </c>
      <c r="K27" s="104">
        <f t="shared" si="4"/>
        <v>2016</v>
      </c>
    </row>
    <row r="28" spans="2:15">
      <c r="B28" s="26">
        <f t="shared" si="0"/>
        <v>2030</v>
      </c>
      <c r="C28" s="27">
        <f t="shared" si="1"/>
        <v>4.04</v>
      </c>
      <c r="D28" s="27">
        <f t="shared" si="2"/>
        <v>4.1100000000000003</v>
      </c>
      <c r="E28" s="27">
        <f t="shared" si="3"/>
        <v>3.89</v>
      </c>
      <c r="G28" s="31">
        <v>42705</v>
      </c>
      <c r="H28" s="35">
        <v>3.5123636800526663</v>
      </c>
      <c r="I28" s="35">
        <v>3.8167860057158185</v>
      </c>
      <c r="J28" s="35">
        <v>3.5518748027461844</v>
      </c>
      <c r="K28" s="104">
        <f t="shared" si="4"/>
        <v>2016</v>
      </c>
    </row>
    <row r="29" spans="2:15">
      <c r="B29" s="26">
        <f t="shared" si="0"/>
        <v>2031</v>
      </c>
      <c r="C29" s="27">
        <f t="shared" si="1"/>
        <v>4.3499999999999996</v>
      </c>
      <c r="D29" s="27">
        <f t="shared" si="2"/>
        <v>4.3899999999999997</v>
      </c>
      <c r="E29" s="27">
        <f t="shared" si="3"/>
        <v>4.1900000000000004</v>
      </c>
      <c r="G29" s="31">
        <v>42736</v>
      </c>
      <c r="H29" s="35">
        <v>2.9365659189280224</v>
      </c>
      <c r="I29" s="35">
        <v>2.8135887402859616</v>
      </c>
      <c r="J29" s="35">
        <v>3.0826510126176525</v>
      </c>
      <c r="K29" s="104">
        <f t="shared" si="4"/>
        <v>2017</v>
      </c>
    </row>
    <row r="30" spans="2:15">
      <c r="B30" s="26">
        <f t="shared" si="0"/>
        <v>2032</v>
      </c>
      <c r="C30" s="27">
        <f t="shared" si="1"/>
        <v>4.59</v>
      </c>
      <c r="D30" s="27">
        <f t="shared" si="2"/>
        <v>4.62</v>
      </c>
      <c r="E30" s="27">
        <f t="shared" si="3"/>
        <v>4.43</v>
      </c>
      <c r="G30" s="31">
        <v>42767</v>
      </c>
      <c r="H30" s="35">
        <v>2.2424949344592338</v>
      </c>
      <c r="I30" s="35">
        <v>2.2559061081726517</v>
      </c>
      <c r="J30" s="35">
        <v>2.2490598127356938</v>
      </c>
      <c r="K30" s="104">
        <f t="shared" si="4"/>
        <v>2017</v>
      </c>
    </row>
    <row r="31" spans="2:15">
      <c r="B31" s="26">
        <f t="shared" si="0"/>
        <v>2033</v>
      </c>
      <c r="C31" s="27">
        <f t="shared" si="1"/>
        <v>4.97</v>
      </c>
      <c r="D31" s="27">
        <f t="shared" si="2"/>
        <v>4.96</v>
      </c>
      <c r="E31" s="27">
        <f t="shared" si="3"/>
        <v>4.8</v>
      </c>
      <c r="G31" s="31">
        <v>42795</v>
      </c>
      <c r="H31" s="35">
        <v>2.1136794713706815</v>
      </c>
      <c r="I31" s="35">
        <v>2.1843639754367272</v>
      </c>
      <c r="J31" s="35">
        <v>2.1613389321133352</v>
      </c>
      <c r="K31" s="104">
        <f t="shared" si="4"/>
        <v>2017</v>
      </c>
    </row>
    <row r="32" spans="2:15">
      <c r="B32" s="26">
        <f t="shared" si="0"/>
        <v>2034</v>
      </c>
      <c r="C32" s="27">
        <f t="shared" si="1"/>
        <v>5.1100000000000003</v>
      </c>
      <c r="D32" s="27">
        <f t="shared" si="2"/>
        <v>5.09</v>
      </c>
      <c r="E32" s="27">
        <f t="shared" si="3"/>
        <v>4.95</v>
      </c>
      <c r="G32" s="31">
        <v>42826</v>
      </c>
      <c r="H32" s="35">
        <v>1.9776764449626556</v>
      </c>
      <c r="I32" s="35">
        <v>2.02262576128114</v>
      </c>
      <c r="J32" s="35">
        <v>2.0694667469637662</v>
      </c>
      <c r="K32" s="104">
        <f t="shared" si="4"/>
        <v>2017</v>
      </c>
    </row>
    <row r="33" spans="2:11">
      <c r="B33" s="26">
        <f t="shared" si="0"/>
        <v>2035</v>
      </c>
      <c r="C33" s="27">
        <f t="shared" si="1"/>
        <v>5.27</v>
      </c>
      <c r="D33" s="27">
        <f t="shared" si="2"/>
        <v>5.19</v>
      </c>
      <c r="E33" s="27">
        <f t="shared" si="3"/>
        <v>5.0999999999999996</v>
      </c>
      <c r="G33" s="31">
        <v>42856</v>
      </c>
      <c r="H33" s="35">
        <v>1.7831839406645238</v>
      </c>
      <c r="I33" s="35">
        <v>1.5708405984016238</v>
      </c>
      <c r="J33" s="35">
        <v>1.8794896381126289</v>
      </c>
      <c r="K33" s="104">
        <f t="shared" si="4"/>
        <v>2017</v>
      </c>
    </row>
    <row r="34" spans="2:11">
      <c r="B34" s="26">
        <f t="shared" si="0"/>
        <v>2036</v>
      </c>
      <c r="C34" s="27">
        <f t="shared" si="1"/>
        <v>5.39</v>
      </c>
      <c r="D34" s="27">
        <f t="shared" si="2"/>
        <v>5.27</v>
      </c>
      <c r="E34" s="27">
        <f t="shared" si="3"/>
        <v>5.22</v>
      </c>
      <c r="G34" s="31">
        <v>42887</v>
      </c>
      <c r="H34" s="35">
        <v>2.8754985714285715</v>
      </c>
      <c r="I34" s="35">
        <v>2.8528564316455696</v>
      </c>
      <c r="J34" s="35">
        <v>2.9027304231990985</v>
      </c>
      <c r="K34" s="104">
        <f t="shared" si="4"/>
        <v>2017</v>
      </c>
    </row>
    <row r="35" spans="2:11">
      <c r="B35" s="26">
        <f t="shared" si="0"/>
        <v>2037</v>
      </c>
      <c r="C35" s="27">
        <f t="shared" si="1"/>
        <v>5.79</v>
      </c>
      <c r="D35" s="27">
        <f t="shared" si="2"/>
        <v>5.68</v>
      </c>
      <c r="E35" s="27">
        <f t="shared" si="3"/>
        <v>5.61</v>
      </c>
      <c r="G35" s="31">
        <v>42917</v>
      </c>
      <c r="H35" s="35">
        <v>2.421637499285668</v>
      </c>
      <c r="I35" s="35">
        <v>2.353571484540065</v>
      </c>
      <c r="J35" s="35">
        <v>2.4674716230698741</v>
      </c>
      <c r="K35" s="104">
        <f t="shared" si="4"/>
        <v>2017</v>
      </c>
    </row>
    <row r="36" spans="2:11">
      <c r="B36" s="26">
        <f t="shared" si="0"/>
        <v>2038</v>
      </c>
      <c r="C36" s="27">
        <f t="shared" si="1"/>
        <v>6.05</v>
      </c>
      <c r="D36" s="27">
        <f t="shared" si="2"/>
        <v>5.92</v>
      </c>
      <c r="E36" s="27">
        <f t="shared" si="3"/>
        <v>5.88</v>
      </c>
      <c r="G36" s="31">
        <v>42948</v>
      </c>
      <c r="H36" s="35">
        <v>2.4788435090089065</v>
      </c>
      <c r="I36" s="35">
        <v>2.5401507418632927</v>
      </c>
      <c r="J36" s="35">
        <v>2.4624530543656684</v>
      </c>
      <c r="K36" s="104">
        <f t="shared" si="4"/>
        <v>2017</v>
      </c>
    </row>
    <row r="37" spans="2:11">
      <c r="B37" s="26">
        <f t="shared" si="0"/>
        <v>2039</v>
      </c>
      <c r="C37" s="27">
        <f t="shared" si="1"/>
        <v>6.3</v>
      </c>
      <c r="D37" s="27">
        <f t="shared" si="2"/>
        <v>6.15</v>
      </c>
      <c r="E37" s="27">
        <f t="shared" si="3"/>
        <v>6.12</v>
      </c>
      <c r="G37" s="31">
        <v>42979</v>
      </c>
      <c r="H37" s="35">
        <v>2.2194892808138165</v>
      </c>
      <c r="I37" s="35">
        <v>2.3919118237202426</v>
      </c>
      <c r="J37" s="35">
        <v>2.224504673004402</v>
      </c>
      <c r="K37" s="104">
        <f t="shared" si="4"/>
        <v>2017</v>
      </c>
    </row>
    <row r="38" spans="2:11">
      <c r="B38" s="26">
        <f t="shared" si="0"/>
        <v>2040</v>
      </c>
      <c r="C38" s="27">
        <f t="shared" si="1"/>
        <v>6.51</v>
      </c>
      <c r="D38" s="27">
        <f t="shared" si="2"/>
        <v>6.38</v>
      </c>
      <c r="E38" s="27">
        <f t="shared" si="3"/>
        <v>6.33</v>
      </c>
      <c r="G38" s="31">
        <v>43009</v>
      </c>
      <c r="H38" s="35">
        <v>2.9128539684320356</v>
      </c>
      <c r="I38" s="35">
        <v>4.6218921162427922</v>
      </c>
      <c r="J38" s="35">
        <v>2.9275610507263972</v>
      </c>
      <c r="K38" s="104">
        <f t="shared" si="4"/>
        <v>2017</v>
      </c>
    </row>
    <row r="39" spans="2:11">
      <c r="B39" s="26">
        <f t="shared" si="0"/>
        <v>2041</v>
      </c>
      <c r="C39" s="27" t="e">
        <f t="shared" si="1"/>
        <v>#N/A</v>
      </c>
      <c r="D39" s="27" t="e">
        <f t="shared" si="2"/>
        <v>#N/A</v>
      </c>
      <c r="E39" s="27" t="e">
        <f t="shared" si="3"/>
        <v>#N/A</v>
      </c>
      <c r="G39" s="31">
        <v>43040</v>
      </c>
      <c r="H39" s="35">
        <v>3.9745333850417399</v>
      </c>
      <c r="I39" s="35">
        <v>8.6680488460990404</v>
      </c>
      <c r="J39" s="35">
        <v>3.8702964836561957</v>
      </c>
      <c r="K39" s="104">
        <f t="shared" si="4"/>
        <v>2017</v>
      </c>
    </row>
    <row r="40" spans="2:11">
      <c r="B40" s="26">
        <f t="shared" si="0"/>
        <v>2042</v>
      </c>
      <c r="C40" s="27" t="e">
        <f>ROUND(SUMIF($K$17:$K$340,$B40,$H$17:$H$340)/COUNTIF($K$17:$K$340,$B40),2)</f>
        <v>#N/A</v>
      </c>
      <c r="D40" s="27" t="e">
        <f t="shared" si="2"/>
        <v>#N/A</v>
      </c>
      <c r="E40" s="27" t="e">
        <f t="shared" si="3"/>
        <v>#N/A</v>
      </c>
      <c r="G40" s="31">
        <v>43070</v>
      </c>
      <c r="H40" s="35">
        <v>3.9079382357981771</v>
      </c>
      <c r="I40" s="35">
        <v>5.443905271233902</v>
      </c>
      <c r="J40" s="35">
        <v>3.5768990853253793</v>
      </c>
      <c r="K40" s="104">
        <f t="shared" si="4"/>
        <v>2017</v>
      </c>
    </row>
    <row r="41" spans="2:11">
      <c r="B41" s="26"/>
      <c r="C41" s="27"/>
      <c r="G41" s="31">
        <v>43101</v>
      </c>
      <c r="H41" s="35">
        <v>2.9365659189280224</v>
      </c>
      <c r="I41" s="35">
        <v>2.8135887402859616</v>
      </c>
      <c r="J41" s="35">
        <v>3.0826510126176525</v>
      </c>
      <c r="K41" s="104">
        <f t="shared" si="4"/>
        <v>2018</v>
      </c>
    </row>
    <row r="42" spans="2:11">
      <c r="B42" s="26"/>
      <c r="C42" s="27"/>
      <c r="G42" s="31">
        <v>43132</v>
      </c>
      <c r="H42" s="35">
        <v>2.2424949344592338</v>
      </c>
      <c r="I42" s="35">
        <v>2.2559061081726517</v>
      </c>
      <c r="J42" s="35">
        <v>2.2490598127356938</v>
      </c>
      <c r="K42" s="104">
        <f t="shared" si="4"/>
        <v>2018</v>
      </c>
    </row>
    <row r="43" spans="2:11">
      <c r="G43" s="31">
        <v>43160</v>
      </c>
      <c r="H43" s="35">
        <v>2.1136794713706815</v>
      </c>
      <c r="I43" s="35">
        <v>2.1843639754367272</v>
      </c>
      <c r="J43" s="35">
        <v>2.1613389321133352</v>
      </c>
      <c r="K43" s="104">
        <f t="shared" si="4"/>
        <v>2018</v>
      </c>
    </row>
    <row r="44" spans="2:11">
      <c r="B44" s="106" t="str">
        <f>"Official Forward Price Curve Forecast dated   "&amp;TEXT(G5,"MMM dd, YYYY")</f>
        <v>Official Forward Price Curve Forecast dated   Jun 28, 2019</v>
      </c>
      <c r="G44" s="31">
        <v>43191</v>
      </c>
      <c r="H44" s="35">
        <v>1.9776764449626556</v>
      </c>
      <c r="I44" s="35">
        <v>2.02262576128114</v>
      </c>
      <c r="J44" s="35">
        <v>2.0694667469637662</v>
      </c>
      <c r="K44" s="104">
        <f t="shared" si="4"/>
        <v>2018</v>
      </c>
    </row>
    <row r="45" spans="2:11">
      <c r="G45" s="31">
        <v>43221</v>
      </c>
      <c r="H45" s="35">
        <v>1.7831839406645238</v>
      </c>
      <c r="I45" s="35">
        <v>1.5708405984016238</v>
      </c>
      <c r="J45" s="35">
        <v>1.8794896381126289</v>
      </c>
      <c r="K45" s="104">
        <f t="shared" si="4"/>
        <v>2018</v>
      </c>
    </row>
    <row r="46" spans="2:11">
      <c r="G46" s="31">
        <v>43252</v>
      </c>
      <c r="H46" s="35">
        <v>2.1436406304949229</v>
      </c>
      <c r="I46" s="35">
        <v>1.8484832971560308</v>
      </c>
      <c r="J46" s="35">
        <v>2.2503948014550383</v>
      </c>
      <c r="K46" s="104">
        <f t="shared" si="4"/>
        <v>2018</v>
      </c>
    </row>
    <row r="47" spans="2:11">
      <c r="G47" s="31">
        <v>43282</v>
      </c>
      <c r="H47" s="35">
        <v>2.421637499285668</v>
      </c>
      <c r="I47" s="35">
        <v>2.353571484540065</v>
      </c>
      <c r="J47" s="35">
        <v>2.4674716230698741</v>
      </c>
      <c r="K47" s="104">
        <f t="shared" si="4"/>
        <v>2018</v>
      </c>
    </row>
    <row r="48" spans="2:11">
      <c r="G48" s="31">
        <v>43313</v>
      </c>
      <c r="H48" s="35">
        <v>2.4788435090089065</v>
      </c>
      <c r="I48" s="35">
        <v>2.5401507418632927</v>
      </c>
      <c r="J48" s="35">
        <v>2.4624530543656684</v>
      </c>
      <c r="K48" s="104">
        <f t="shared" si="4"/>
        <v>2018</v>
      </c>
    </row>
    <row r="49" spans="7:13">
      <c r="G49" s="31">
        <v>43344</v>
      </c>
      <c r="H49" s="35">
        <v>2.2194892808138165</v>
      </c>
      <c r="I49" s="35">
        <v>2.3919118237202426</v>
      </c>
      <c r="J49" s="35">
        <v>2.224504673004402</v>
      </c>
      <c r="K49" s="104">
        <f t="shared" si="4"/>
        <v>2018</v>
      </c>
      <c r="L49" s="3"/>
      <c r="M49" s="3"/>
    </row>
    <row r="50" spans="7:13">
      <c r="G50" s="31">
        <v>43374</v>
      </c>
      <c r="H50" s="35">
        <v>2.9128539684320356</v>
      </c>
      <c r="I50" s="35">
        <v>4.6218921162427922</v>
      </c>
      <c r="J50" s="35">
        <v>2.9275610507263972</v>
      </c>
      <c r="K50" s="104">
        <f t="shared" si="4"/>
        <v>2018</v>
      </c>
      <c r="L50" s="3"/>
      <c r="M50" s="3"/>
    </row>
    <row r="51" spans="7:13">
      <c r="G51" s="31">
        <v>43405</v>
      </c>
      <c r="H51" s="35">
        <v>3.9745333850417399</v>
      </c>
      <c r="I51" s="35">
        <v>8.6680488460990404</v>
      </c>
      <c r="J51" s="35">
        <v>3.8702964836561957</v>
      </c>
      <c r="K51" s="104">
        <f t="shared" si="4"/>
        <v>2018</v>
      </c>
      <c r="L51" s="3"/>
      <c r="M51" s="3"/>
    </row>
    <row r="52" spans="7:13">
      <c r="G52" s="31">
        <v>43435</v>
      </c>
      <c r="H52" s="35">
        <v>3.9079382357981771</v>
      </c>
      <c r="I52" s="35">
        <v>5.443905271233902</v>
      </c>
      <c r="J52" s="35">
        <v>3.5768990853253793</v>
      </c>
      <c r="K52" s="104">
        <f t="shared" si="4"/>
        <v>2018</v>
      </c>
      <c r="L52" s="3"/>
      <c r="M52" s="3"/>
    </row>
    <row r="53" spans="7:13">
      <c r="G53" s="31">
        <v>43466</v>
      </c>
      <c r="H53" s="35">
        <v>3.1877490634924275</v>
      </c>
      <c r="I53" s="35">
        <v>3.6245487172817223</v>
      </c>
      <c r="J53" s="35">
        <v>2.9303131690480573</v>
      </c>
      <c r="K53" s="104">
        <f t="shared" si="4"/>
        <v>2019</v>
      </c>
      <c r="L53" s="3"/>
      <c r="M53" s="3"/>
    </row>
    <row r="54" spans="7:13">
      <c r="G54" s="31">
        <v>43497</v>
      </c>
      <c r="H54" s="35">
        <v>4.6376436365125295</v>
      </c>
      <c r="I54" s="35">
        <v>13.248679181072774</v>
      </c>
      <c r="J54" s="35">
        <v>2.6293956266758434</v>
      </c>
      <c r="K54" s="104">
        <f t="shared" si="4"/>
        <v>2019</v>
      </c>
      <c r="L54" s="3"/>
      <c r="M54" s="3"/>
    </row>
    <row r="55" spans="7:13">
      <c r="G55" s="31">
        <v>43525</v>
      </c>
      <c r="H55" s="35">
        <v>2.8840796764808312</v>
      </c>
      <c r="I55" s="35">
        <v>13.147581543206581</v>
      </c>
      <c r="J55" s="35">
        <v>3.1561599255175179</v>
      </c>
      <c r="K55" s="104">
        <f t="shared" si="4"/>
        <v>2019</v>
      </c>
      <c r="L55" s="3"/>
      <c r="M55" s="3"/>
    </row>
    <row r="56" spans="7:13">
      <c r="G56" s="31">
        <v>43556</v>
      </c>
      <c r="H56" s="35">
        <v>1.8441808891817904</v>
      </c>
      <c r="I56" s="35">
        <v>2.0841590546952737</v>
      </c>
      <c r="J56" s="35">
        <v>1.8712332831476464</v>
      </c>
      <c r="K56" s="104">
        <f t="shared" si="4"/>
        <v>2019</v>
      </c>
      <c r="L56" s="3"/>
      <c r="M56" s="3"/>
    </row>
    <row r="57" spans="7:13">
      <c r="G57" s="31">
        <v>43586</v>
      </c>
      <c r="H57" s="35">
        <v>1.8428726436371847</v>
      </c>
      <c r="I57" s="35">
        <v>1.8681647506266397</v>
      </c>
      <c r="J57" s="35">
        <v>1.9058775961379686</v>
      </c>
      <c r="K57" s="104">
        <f t="shared" si="4"/>
        <v>2019</v>
      </c>
      <c r="L57" s="3"/>
      <c r="M57" s="3"/>
    </row>
    <row r="58" spans="7:13">
      <c r="G58" s="31">
        <v>43617</v>
      </c>
      <c r="H58" s="35">
        <v>1.5244433419272609</v>
      </c>
      <c r="I58" s="35">
        <v>1.6387854906922903</v>
      </c>
      <c r="J58" s="35">
        <v>1.5109717440243182</v>
      </c>
      <c r="K58" s="104">
        <f t="shared" si="4"/>
        <v>2019</v>
      </c>
      <c r="L58" s="3"/>
      <c r="M58" s="3"/>
    </row>
    <row r="59" spans="7:13">
      <c r="G59" s="31">
        <v>43647</v>
      </c>
      <c r="H59" s="35">
        <v>1.9911949822569199</v>
      </c>
      <c r="I59" s="35">
        <v>1.9257086666050207</v>
      </c>
      <c r="J59" s="35">
        <v>1.7006019472046572</v>
      </c>
      <c r="K59" s="104">
        <f t="shared" si="4"/>
        <v>2019</v>
      </c>
      <c r="L59" s="3"/>
      <c r="M59" s="3"/>
    </row>
    <row r="60" spans="7:13">
      <c r="G60" s="31">
        <v>43678</v>
      </c>
      <c r="H60" s="35">
        <v>2.0854867798844166</v>
      </c>
      <c r="I60" s="35">
        <v>2.0582684684060171</v>
      </c>
      <c r="J60" s="35">
        <v>1.8014751781591889</v>
      </c>
      <c r="K60" s="104">
        <f t="shared" si="4"/>
        <v>2019</v>
      </c>
      <c r="L60" s="3"/>
      <c r="M60" s="3"/>
    </row>
    <row r="61" spans="7:13">
      <c r="G61" s="31">
        <v>43709</v>
      </c>
      <c r="H61" s="35">
        <v>1.8259308638345333</v>
      </c>
      <c r="I61" s="35">
        <v>1.7348950456531966</v>
      </c>
      <c r="J61" s="35">
        <v>1.659951540700592</v>
      </c>
      <c r="K61" s="104">
        <f t="shared" si="4"/>
        <v>2019</v>
      </c>
      <c r="L61" s="3"/>
      <c r="M61" s="3"/>
    </row>
    <row r="62" spans="7:13">
      <c r="G62" s="31">
        <v>43739</v>
      </c>
      <c r="H62" s="35">
        <v>1.8502642309642099</v>
      </c>
      <c r="I62" s="35">
        <v>1.8892029399371686</v>
      </c>
      <c r="J62" s="35">
        <v>1.7543006323396566</v>
      </c>
      <c r="K62" s="104">
        <f t="shared" si="4"/>
        <v>2019</v>
      </c>
      <c r="L62" s="3"/>
      <c r="M62" s="3"/>
    </row>
    <row r="63" spans="7:13">
      <c r="G63" s="31">
        <v>43770</v>
      </c>
      <c r="H63" s="35">
        <v>2.1828202484031229</v>
      </c>
      <c r="I63" s="35">
        <v>2.4334230637373513</v>
      </c>
      <c r="J63" s="35">
        <v>1.9881659339556357</v>
      </c>
      <c r="K63" s="104">
        <f t="shared" si="4"/>
        <v>2019</v>
      </c>
      <c r="L63" s="3"/>
      <c r="M63" s="3"/>
    </row>
    <row r="64" spans="7:13">
      <c r="G64" s="31">
        <v>43800</v>
      </c>
      <c r="H64" s="35">
        <v>2.705987641691169</v>
      </c>
      <c r="I64" s="35">
        <v>3.1322099876843987</v>
      </c>
      <c r="J64" s="35">
        <v>2.395673712737127</v>
      </c>
      <c r="K64" s="104">
        <f t="shared" si="4"/>
        <v>2019</v>
      </c>
      <c r="L64" s="3"/>
      <c r="M64" s="3"/>
    </row>
    <row r="65" spans="7:13">
      <c r="G65" s="31">
        <v>43831</v>
      </c>
      <c r="H65" s="35">
        <v>2.7029459707999592</v>
      </c>
      <c r="I65" s="35">
        <v>3.1012966276550262</v>
      </c>
      <c r="J65" s="35">
        <v>2.4227739837398374</v>
      </c>
      <c r="K65" s="104">
        <f t="shared" ref="K65:K112" si="5">YEAR(G65)</f>
        <v>2020</v>
      </c>
      <c r="L65" s="3"/>
      <c r="M65" s="3"/>
    </row>
    <row r="66" spans="7:13">
      <c r="G66" s="31">
        <v>43862</v>
      </c>
      <c r="H66" s="35">
        <v>2.5863485866369262</v>
      </c>
      <c r="I66" s="35">
        <v>2.7815478869827017</v>
      </c>
      <c r="J66" s="35">
        <v>2.2596705008531566</v>
      </c>
      <c r="K66" s="104">
        <f t="shared" si="5"/>
        <v>2020</v>
      </c>
      <c r="L66" s="3"/>
      <c r="M66" s="3"/>
    </row>
    <row r="67" spans="7:13">
      <c r="G67" s="31">
        <v>43891</v>
      </c>
      <c r="H67" s="35">
        <v>2.0692645351312988</v>
      </c>
      <c r="I67" s="35">
        <v>2.2119549886190466</v>
      </c>
      <c r="J67" s="35">
        <v>1.8581850045167116</v>
      </c>
      <c r="K67" s="104">
        <f t="shared" si="5"/>
        <v>2020</v>
      </c>
      <c r="L67" s="3"/>
      <c r="M67" s="3"/>
    </row>
    <row r="68" spans="7:13">
      <c r="G68" s="31">
        <v>43922</v>
      </c>
      <c r="H68" s="35">
        <v>1.7950072097739025</v>
      </c>
      <c r="I68" s="35">
        <v>1.5880954213931091</v>
      </c>
      <c r="J68" s="35">
        <v>1.699598233463816</v>
      </c>
      <c r="K68" s="104">
        <f t="shared" si="5"/>
        <v>2020</v>
      </c>
      <c r="L68" s="3"/>
      <c r="M68" s="3"/>
    </row>
    <row r="69" spans="7:13">
      <c r="G69" s="31">
        <v>43952</v>
      </c>
      <c r="H69" s="35">
        <v>1.7772641295751803</v>
      </c>
      <c r="I69" s="35">
        <v>1.4890380382504116</v>
      </c>
      <c r="J69" s="35">
        <v>1.6569403994780689</v>
      </c>
      <c r="K69" s="104">
        <f t="shared" si="5"/>
        <v>2020</v>
      </c>
      <c r="L69" s="3"/>
      <c r="M69" s="3"/>
    </row>
    <row r="70" spans="7:13">
      <c r="G70" s="31">
        <v>43983</v>
      </c>
      <c r="H70" s="35">
        <v>1.8026113870019265</v>
      </c>
      <c r="I70" s="35">
        <v>1.5156017797831891</v>
      </c>
      <c r="J70" s="35">
        <v>1.6795239586469939</v>
      </c>
      <c r="K70" s="104">
        <f t="shared" si="5"/>
        <v>2020</v>
      </c>
      <c r="L70" s="3"/>
      <c r="M70" s="3"/>
    </row>
    <row r="71" spans="7:13">
      <c r="G71" s="31">
        <v>44013</v>
      </c>
      <c r="H71" s="35">
        <v>2.1493618685998177</v>
      </c>
      <c r="I71" s="35">
        <v>1.8762576467925398</v>
      </c>
      <c r="J71" s="35">
        <v>1.9625712335641874</v>
      </c>
      <c r="K71" s="104">
        <f t="shared" si="5"/>
        <v>2020</v>
      </c>
      <c r="L71" s="3"/>
      <c r="M71" s="3"/>
    </row>
    <row r="72" spans="7:13">
      <c r="G72" s="31">
        <v>44044</v>
      </c>
      <c r="H72" s="35">
        <v>2.1671049487985403</v>
      </c>
      <c r="I72" s="35">
        <v>1.904737291710723</v>
      </c>
      <c r="J72" s="35">
        <v>1.977626939676804</v>
      </c>
      <c r="K72" s="104">
        <f t="shared" si="5"/>
        <v>2020</v>
      </c>
      <c r="L72" s="3"/>
      <c r="M72" s="3"/>
    </row>
    <row r="73" spans="7:13">
      <c r="G73" s="31">
        <v>44075</v>
      </c>
      <c r="H73" s="35">
        <v>2.1270562820642804</v>
      </c>
      <c r="I73" s="35">
        <v>1.9013715154931192</v>
      </c>
      <c r="J73" s="35">
        <v>1.9505266686740941</v>
      </c>
      <c r="K73" s="104">
        <f t="shared" si="5"/>
        <v>2020</v>
      </c>
      <c r="L73" s="3"/>
      <c r="M73" s="3"/>
    </row>
    <row r="74" spans="7:13">
      <c r="G74" s="31">
        <v>44105</v>
      </c>
      <c r="H74" s="35">
        <v>1.9536810412653354</v>
      </c>
      <c r="I74" s="35">
        <v>1.8427552281342412</v>
      </c>
      <c r="J74" s="35">
        <v>1.8541701495533474</v>
      </c>
      <c r="K74" s="104">
        <f t="shared" si="5"/>
        <v>2020</v>
      </c>
      <c r="L74" s="3"/>
      <c r="M74" s="3"/>
    </row>
    <row r="75" spans="7:13">
      <c r="G75" s="31">
        <v>44136</v>
      </c>
      <c r="H75" s="35">
        <v>2.1833271935516581</v>
      </c>
      <c r="I75" s="35">
        <v>2.3478287854650679</v>
      </c>
      <c r="J75" s="35">
        <v>2.0313256248118035</v>
      </c>
      <c r="K75" s="104">
        <f t="shared" si="5"/>
        <v>2020</v>
      </c>
      <c r="L75" s="3"/>
      <c r="M75" s="3"/>
    </row>
    <row r="76" spans="7:13">
      <c r="G76" s="31">
        <v>44166</v>
      </c>
      <c r="H76" s="35">
        <v>2.4930706793064989</v>
      </c>
      <c r="I76" s="35">
        <v>2.7509452139887998</v>
      </c>
      <c r="J76" s="35">
        <v>2.3128673291177355</v>
      </c>
      <c r="K76" s="104">
        <f t="shared" si="5"/>
        <v>2020</v>
      </c>
      <c r="L76" s="3"/>
      <c r="M76" s="3"/>
    </row>
    <row r="77" spans="7:13">
      <c r="G77" s="31">
        <v>44197</v>
      </c>
      <c r="H77" s="35">
        <v>2.6132166795092773</v>
      </c>
      <c r="I77" s="35">
        <v>2.7520326186129487</v>
      </c>
      <c r="J77" s="35">
        <v>2.4368259761116131</v>
      </c>
      <c r="K77" s="104">
        <f t="shared" si="5"/>
        <v>2021</v>
      </c>
      <c r="L77" s="3"/>
      <c r="M77" s="3"/>
    </row>
    <row r="78" spans="7:13">
      <c r="G78" s="31">
        <v>44228</v>
      </c>
      <c r="H78" s="35">
        <v>2.5696193967352734</v>
      </c>
      <c r="I78" s="35">
        <v>2.5903200166502494</v>
      </c>
      <c r="J78" s="35">
        <v>2.4488705410017064</v>
      </c>
      <c r="K78" s="104">
        <f t="shared" si="5"/>
        <v>2021</v>
      </c>
      <c r="L78" s="3"/>
      <c r="M78" s="3"/>
    </row>
    <row r="79" spans="7:13">
      <c r="G79" s="31">
        <v>44256</v>
      </c>
      <c r="H79" s="35">
        <v>2.2831953878130387</v>
      </c>
      <c r="I79" s="35">
        <v>2.3100285294827523</v>
      </c>
      <c r="J79" s="35">
        <v>2.1577935561577837</v>
      </c>
      <c r="K79" s="104">
        <f t="shared" si="5"/>
        <v>2021</v>
      </c>
      <c r="L79" s="3"/>
      <c r="M79" s="3"/>
    </row>
    <row r="80" spans="7:13">
      <c r="G80" s="31">
        <v>44287</v>
      </c>
      <c r="H80" s="35">
        <v>1.9110976487884013</v>
      </c>
      <c r="I80" s="35">
        <v>1.7105578945412947</v>
      </c>
      <c r="J80" s="35">
        <v>1.8546720064237678</v>
      </c>
      <c r="K80" s="104">
        <f t="shared" si="5"/>
        <v>2021</v>
      </c>
      <c r="L80" s="3"/>
      <c r="M80" s="3"/>
    </row>
    <row r="81" spans="7:13">
      <c r="G81" s="31">
        <v>44317</v>
      </c>
      <c r="H81" s="35">
        <v>1.8669934208658623</v>
      </c>
      <c r="I81" s="35">
        <v>1.6480062380664497</v>
      </c>
      <c r="J81" s="35">
        <v>1.7332226437819933</v>
      </c>
      <c r="K81" s="104">
        <f t="shared" si="5"/>
        <v>2021</v>
      </c>
      <c r="L81" s="3"/>
      <c r="M81" s="3"/>
    </row>
    <row r="82" spans="7:13">
      <c r="G82" s="31">
        <v>44348</v>
      </c>
      <c r="H82" s="35">
        <v>1.920729606610565</v>
      </c>
      <c r="I82" s="35">
        <v>1.6932112017274923</v>
      </c>
      <c r="J82" s="35">
        <v>1.8014751781591889</v>
      </c>
      <c r="K82" s="104">
        <f t="shared" si="5"/>
        <v>2021</v>
      </c>
      <c r="L82" s="3"/>
      <c r="M82" s="3"/>
    </row>
    <row r="83" spans="7:13">
      <c r="G83" s="31">
        <v>44378</v>
      </c>
      <c r="H83" s="35">
        <v>2.1447993622630031</v>
      </c>
      <c r="I83" s="35">
        <v>1.8793645171472506</v>
      </c>
      <c r="J83" s="35">
        <v>1.9630730904346079</v>
      </c>
      <c r="K83" s="104">
        <f t="shared" si="5"/>
        <v>2021</v>
      </c>
      <c r="L83" s="3"/>
      <c r="M83" s="3"/>
    </row>
    <row r="84" spans="7:13">
      <c r="G84" s="31">
        <v>44409</v>
      </c>
      <c r="H84" s="35">
        <v>2.1574729909763763</v>
      </c>
      <c r="I84" s="35">
        <v>1.9058764775074499</v>
      </c>
      <c r="J84" s="35">
        <v>1.973110227843019</v>
      </c>
      <c r="K84" s="104">
        <f t="shared" si="5"/>
        <v>2021</v>
      </c>
      <c r="L84" s="3"/>
      <c r="M84" s="3"/>
    </row>
    <row r="85" spans="7:13">
      <c r="G85" s="31">
        <v>44440</v>
      </c>
      <c r="H85" s="35">
        <v>2.136688239886444</v>
      </c>
      <c r="I85" s="35">
        <v>1.9079477244105905</v>
      </c>
      <c r="J85" s="35">
        <v>1.9801362240289069</v>
      </c>
      <c r="K85" s="104">
        <f t="shared" si="5"/>
        <v>2021</v>
      </c>
      <c r="L85" s="3"/>
      <c r="M85" s="3"/>
    </row>
    <row r="86" spans="7:13">
      <c r="G86" s="31">
        <v>44470</v>
      </c>
      <c r="H86" s="35">
        <v>2.0636881384974144</v>
      </c>
      <c r="I86" s="35">
        <v>1.9201162999665411</v>
      </c>
      <c r="J86" s="35">
        <v>1.9680916591388136</v>
      </c>
      <c r="K86" s="104">
        <f t="shared" si="5"/>
        <v>2021</v>
      </c>
      <c r="L86" s="3"/>
      <c r="M86" s="3"/>
    </row>
    <row r="87" spans="7:13">
      <c r="G87" s="31">
        <v>44501</v>
      </c>
      <c r="H87" s="35">
        <v>2.2076605606813344</v>
      </c>
      <c r="I87" s="35">
        <v>2.3552334931437953</v>
      </c>
      <c r="J87" s="35">
        <v>2.0855261668172238</v>
      </c>
      <c r="K87" s="104">
        <f t="shared" si="5"/>
        <v>2021</v>
      </c>
      <c r="L87" s="3"/>
      <c r="M87" s="3"/>
    </row>
    <row r="88" spans="7:13">
      <c r="G88" s="31">
        <v>44531</v>
      </c>
      <c r="H88" s="35">
        <v>2.516390156139106</v>
      </c>
      <c r="I88" s="35">
        <v>2.6816102239061701</v>
      </c>
      <c r="J88" s="35">
        <v>2.3786105791428285</v>
      </c>
      <c r="K88" s="104">
        <f t="shared" si="5"/>
        <v>2021</v>
      </c>
      <c r="L88" s="3"/>
      <c r="M88" s="3"/>
    </row>
    <row r="89" spans="7:13">
      <c r="G89" s="31">
        <v>44562</v>
      </c>
      <c r="H89" s="35">
        <v>2.6446472787184425</v>
      </c>
      <c r="I89" s="35">
        <v>2.7361875798039232</v>
      </c>
      <c r="J89" s="35">
        <v>2.4855060925424066</v>
      </c>
      <c r="K89" s="104">
        <f t="shared" si="5"/>
        <v>2022</v>
      </c>
      <c r="L89" s="3"/>
      <c r="M89" s="3"/>
    </row>
    <row r="90" spans="7:13">
      <c r="G90" s="31">
        <v>44593</v>
      </c>
      <c r="H90" s="35">
        <v>2.6182861309946266</v>
      </c>
      <c r="I90" s="35">
        <v>2.6374408836966969</v>
      </c>
      <c r="J90" s="35">
        <v>2.4594095352805381</v>
      </c>
      <c r="K90" s="104">
        <f t="shared" si="5"/>
        <v>2022</v>
      </c>
      <c r="L90" s="3"/>
      <c r="M90" s="3"/>
    </row>
    <row r="91" spans="7:13">
      <c r="G91" s="31">
        <v>44621</v>
      </c>
      <c r="H91" s="35">
        <v>2.3698830082125113</v>
      </c>
      <c r="I91" s="35">
        <v>2.3914803139487546</v>
      </c>
      <c r="J91" s="35">
        <v>2.2536482184081099</v>
      </c>
      <c r="K91" s="104">
        <f t="shared" si="5"/>
        <v>2022</v>
      </c>
      <c r="L91" s="3"/>
      <c r="M91" s="3"/>
    </row>
    <row r="92" spans="7:13">
      <c r="G92" s="31">
        <v>44652</v>
      </c>
      <c r="H92" s="35">
        <v>1.9947435982966646</v>
      </c>
      <c r="I92" s="35">
        <v>1.7959968292958433</v>
      </c>
      <c r="J92" s="35">
        <v>1.9174041152263372</v>
      </c>
      <c r="K92" s="104">
        <f t="shared" si="5"/>
        <v>2022</v>
      </c>
      <c r="L92" s="3"/>
      <c r="M92" s="3"/>
    </row>
    <row r="93" spans="7:13">
      <c r="G93" s="31">
        <v>44682</v>
      </c>
      <c r="H93" s="35">
        <v>1.9937297079995946</v>
      </c>
      <c r="I93" s="35">
        <v>1.7450959366511638</v>
      </c>
      <c r="J93" s="35">
        <v>1.8586868613871321</v>
      </c>
      <c r="K93" s="104">
        <f t="shared" si="5"/>
        <v>2022</v>
      </c>
      <c r="L93" s="3"/>
      <c r="M93" s="3"/>
    </row>
    <row r="94" spans="7:13">
      <c r="G94" s="31">
        <v>44713</v>
      </c>
      <c r="H94" s="35">
        <v>1.9942366531481297</v>
      </c>
      <c r="I94" s="35">
        <v>1.7819123503544874</v>
      </c>
      <c r="J94" s="35">
        <v>1.8742444243701695</v>
      </c>
      <c r="K94" s="104">
        <f t="shared" si="5"/>
        <v>2022</v>
      </c>
      <c r="L94" s="3"/>
      <c r="M94" s="3"/>
    </row>
    <row r="95" spans="7:13">
      <c r="G95" s="31">
        <v>44743</v>
      </c>
      <c r="H95" s="35">
        <v>2.1341535141437697</v>
      </c>
      <c r="I95" s="35">
        <v>1.8989378003819288</v>
      </c>
      <c r="J95" s="35">
        <v>1.9324598213389541</v>
      </c>
      <c r="K95" s="104">
        <f t="shared" si="5"/>
        <v>2022</v>
      </c>
      <c r="L95" s="3"/>
      <c r="M95" s="3"/>
    </row>
    <row r="96" spans="7:13">
      <c r="G96" s="31">
        <v>44774</v>
      </c>
      <c r="H96" s="35">
        <v>2.2978967971205515</v>
      </c>
      <c r="I96" s="35">
        <v>2.1268267408999697</v>
      </c>
      <c r="J96" s="35">
        <v>2.1121245809495131</v>
      </c>
      <c r="K96" s="104">
        <f t="shared" si="5"/>
        <v>2022</v>
      </c>
      <c r="L96" s="3"/>
      <c r="M96" s="3"/>
    </row>
    <row r="97" spans="7:13">
      <c r="G97" s="31">
        <v>44805</v>
      </c>
      <c r="H97" s="35">
        <v>2.2937398469025649</v>
      </c>
      <c r="I97" s="35">
        <v>2.0962240679060677</v>
      </c>
      <c r="J97" s="35">
        <v>2.1356114824851953</v>
      </c>
      <c r="K97" s="104">
        <f t="shared" si="5"/>
        <v>2022</v>
      </c>
      <c r="L97" s="3"/>
      <c r="M97" s="3"/>
    </row>
    <row r="98" spans="7:13">
      <c r="G98" s="31">
        <v>44835</v>
      </c>
      <c r="H98" s="35">
        <v>2.2572397962080504</v>
      </c>
      <c r="I98" s="35">
        <v>2.1054411166250433</v>
      </c>
      <c r="J98" s="35">
        <v>2.1597006122653819</v>
      </c>
      <c r="K98" s="104">
        <f t="shared" si="5"/>
        <v>2022</v>
      </c>
      <c r="L98" s="3"/>
      <c r="M98" s="3"/>
    </row>
    <row r="99" spans="7:13">
      <c r="G99" s="31">
        <v>44866</v>
      </c>
      <c r="H99" s="35">
        <v>2.4405511619182803</v>
      </c>
      <c r="I99" s="35">
        <v>2.5220206500191891</v>
      </c>
      <c r="J99" s="35">
        <v>2.3160792130884271</v>
      </c>
      <c r="K99" s="104">
        <f t="shared" si="5"/>
        <v>2022</v>
      </c>
      <c r="L99" s="3"/>
      <c r="M99" s="3"/>
    </row>
    <row r="100" spans="7:13">
      <c r="G100" s="31">
        <v>44896</v>
      </c>
      <c r="H100" s="35">
        <v>2.6815528855317852</v>
      </c>
      <c r="I100" s="35">
        <v>2.887440384905763</v>
      </c>
      <c r="J100" s="35">
        <v>2.5421155475258455</v>
      </c>
      <c r="K100" s="104">
        <f t="shared" si="5"/>
        <v>2022</v>
      </c>
      <c r="L100" s="3"/>
      <c r="M100" s="3"/>
    </row>
    <row r="101" spans="7:13">
      <c r="G101" s="31">
        <v>44927</v>
      </c>
      <c r="H101" s="35">
        <v>2.73285573456352</v>
      </c>
      <c r="I101" s="35">
        <v>2.8711293155435307</v>
      </c>
      <c r="J101" s="35">
        <v>2.5728291879955836</v>
      </c>
      <c r="K101" s="104">
        <f t="shared" si="5"/>
        <v>2023</v>
      </c>
      <c r="L101" s="3"/>
      <c r="M101" s="3"/>
    </row>
    <row r="102" spans="7:13">
      <c r="G102" s="31">
        <v>44958</v>
      </c>
      <c r="H102" s="35">
        <v>2.6943279032748659</v>
      </c>
      <c r="I102" s="35">
        <v>2.702322692937575</v>
      </c>
      <c r="J102" s="35">
        <v>2.5346880658436213</v>
      </c>
      <c r="K102" s="104">
        <f t="shared" si="5"/>
        <v>2023</v>
      </c>
      <c r="L102" s="3"/>
      <c r="M102" s="3"/>
    </row>
    <row r="103" spans="7:13">
      <c r="G103" s="31">
        <v>44986</v>
      </c>
      <c r="H103" s="35">
        <v>2.5322068447733952</v>
      </c>
      <c r="I103" s="35">
        <v>2.4921429134413868</v>
      </c>
      <c r="J103" s="35">
        <v>2.4143427883167718</v>
      </c>
      <c r="K103" s="104">
        <f t="shared" si="5"/>
        <v>2023</v>
      </c>
      <c r="L103" s="3"/>
      <c r="M103" s="3"/>
    </row>
    <row r="104" spans="7:13">
      <c r="G104" s="31">
        <v>45017</v>
      </c>
      <c r="H104" s="35">
        <v>2.3004315228632262</v>
      </c>
      <c r="I104" s="35">
        <v>2.1847180918427487</v>
      </c>
      <c r="J104" s="35">
        <v>2.2200238080899326</v>
      </c>
      <c r="K104" s="104">
        <f t="shared" si="5"/>
        <v>2023</v>
      </c>
      <c r="L104" s="3"/>
      <c r="M104" s="3"/>
    </row>
    <row r="105" spans="7:13">
      <c r="G105" s="31">
        <v>45047</v>
      </c>
      <c r="H105" s="35">
        <v>2.3124968173983573</v>
      </c>
      <c r="I105" s="35">
        <v>2.1721870480787477</v>
      </c>
      <c r="J105" s="35">
        <v>2.1742544615075783</v>
      </c>
      <c r="K105" s="104">
        <f t="shared" si="5"/>
        <v>2023</v>
      </c>
      <c r="L105" s="3"/>
      <c r="M105" s="3"/>
    </row>
    <row r="106" spans="7:13">
      <c r="G106" s="31">
        <v>45078</v>
      </c>
      <c r="H106" s="35">
        <v>2.3190871043293115</v>
      </c>
      <c r="I106" s="35">
        <v>2.1808862850719382</v>
      </c>
      <c r="J106" s="35">
        <v>2.1958343069356623</v>
      </c>
      <c r="K106" s="104">
        <f t="shared" si="5"/>
        <v>2023</v>
      </c>
      <c r="L106" s="3"/>
      <c r="M106" s="3"/>
    </row>
    <row r="107" spans="7:13">
      <c r="G107" s="31">
        <v>45108</v>
      </c>
      <c r="H107" s="35">
        <v>2.4523122893642908</v>
      </c>
      <c r="I107" s="35">
        <v>2.3233362908354307</v>
      </c>
      <c r="J107" s="35">
        <v>2.247425193214895</v>
      </c>
      <c r="K107" s="104">
        <f t="shared" si="5"/>
        <v>2023</v>
      </c>
      <c r="L107" s="3"/>
      <c r="M107" s="3"/>
    </row>
    <row r="108" spans="7:13">
      <c r="G108" s="31">
        <v>45139</v>
      </c>
      <c r="H108" s="35">
        <v>2.4384219922944337</v>
      </c>
      <c r="I108" s="35">
        <v>2.3476734419473324</v>
      </c>
      <c r="J108" s="35">
        <v>2.251239305430091</v>
      </c>
      <c r="K108" s="104">
        <f t="shared" si="5"/>
        <v>2023</v>
      </c>
      <c r="L108" s="3"/>
      <c r="M108" s="3"/>
    </row>
    <row r="109" spans="7:13">
      <c r="G109" s="31">
        <v>45170</v>
      </c>
      <c r="H109" s="35">
        <v>2.4507914539186859</v>
      </c>
      <c r="I109" s="35">
        <v>2.2845004114015453</v>
      </c>
      <c r="J109" s="35">
        <v>2.2910867409414837</v>
      </c>
      <c r="K109" s="104">
        <f t="shared" si="5"/>
        <v>2023</v>
      </c>
      <c r="L109" s="3"/>
      <c r="M109" s="3"/>
    </row>
    <row r="110" spans="7:13">
      <c r="G110" s="31">
        <v>45200</v>
      </c>
      <c r="H110" s="35">
        <v>2.4507914539186859</v>
      </c>
      <c r="I110" s="35">
        <v>2.2908177144561233</v>
      </c>
      <c r="J110" s="35">
        <v>2.3513095653919498</v>
      </c>
      <c r="K110" s="104">
        <f t="shared" si="5"/>
        <v>2023</v>
      </c>
      <c r="L110" s="3"/>
      <c r="M110" s="3"/>
    </row>
    <row r="111" spans="7:13">
      <c r="G111" s="31">
        <v>45231</v>
      </c>
      <c r="H111" s="35">
        <v>2.6734417631552265</v>
      </c>
      <c r="I111" s="35">
        <v>2.6888595880671611</v>
      </c>
      <c r="J111" s="35">
        <v>2.5466322593596309</v>
      </c>
      <c r="K111" s="104">
        <f t="shared" si="5"/>
        <v>2023</v>
      </c>
      <c r="L111" s="3"/>
      <c r="M111" s="3"/>
    </row>
    <row r="112" spans="7:13">
      <c r="G112" s="31">
        <v>45261</v>
      </c>
      <c r="H112" s="35">
        <v>2.8466142258947582</v>
      </c>
      <c r="I112" s="35">
        <v>3.0932187647327778</v>
      </c>
      <c r="J112" s="35">
        <v>2.7055201445347783</v>
      </c>
      <c r="K112" s="104">
        <f t="shared" si="5"/>
        <v>2023</v>
      </c>
      <c r="L112" s="3"/>
      <c r="M112" s="3"/>
    </row>
    <row r="113" spans="7:13">
      <c r="G113" s="31">
        <v>45292</v>
      </c>
      <c r="H113" s="35">
        <v>2.821064190408598</v>
      </c>
      <c r="I113" s="35">
        <v>3.0060710512831386</v>
      </c>
      <c r="J113" s="35">
        <v>2.6601522834487601</v>
      </c>
      <c r="K113" s="104">
        <f t="shared" ref="K113:K159" si="6">YEAR(G113)</f>
        <v>2024</v>
      </c>
      <c r="L113" s="3"/>
      <c r="M113" s="3"/>
    </row>
    <row r="114" spans="7:13">
      <c r="G114" s="31">
        <v>45323</v>
      </c>
      <c r="H114" s="35">
        <v>2.7704710645848123</v>
      </c>
      <c r="I114" s="35">
        <v>2.7671527210058744</v>
      </c>
      <c r="J114" s="35">
        <v>2.6100669677807886</v>
      </c>
      <c r="K114" s="104">
        <f t="shared" si="6"/>
        <v>2024</v>
      </c>
      <c r="L114" s="3"/>
      <c r="M114" s="3"/>
    </row>
    <row r="115" spans="7:13">
      <c r="G115" s="31">
        <v>45352</v>
      </c>
      <c r="H115" s="35">
        <v>2.6946320703639866</v>
      </c>
      <c r="I115" s="35">
        <v>2.5928055129340182</v>
      </c>
      <c r="J115" s="35">
        <v>2.5751377295995184</v>
      </c>
      <c r="K115" s="104">
        <f t="shared" si="6"/>
        <v>2024</v>
      </c>
      <c r="L115" s="3"/>
      <c r="M115" s="3"/>
    </row>
    <row r="116" spans="7:13">
      <c r="G116" s="31">
        <v>45383</v>
      </c>
      <c r="H116" s="35">
        <v>2.606119447429788</v>
      </c>
      <c r="I116" s="35">
        <v>2.5734393543896537</v>
      </c>
      <c r="J116" s="35">
        <v>2.522643500953528</v>
      </c>
      <c r="K116" s="104">
        <f t="shared" si="6"/>
        <v>2024</v>
      </c>
      <c r="L116" s="3"/>
      <c r="M116" s="3"/>
    </row>
    <row r="117" spans="7:13">
      <c r="G117" s="31">
        <v>45413</v>
      </c>
      <c r="H117" s="35">
        <v>2.6313653158268275</v>
      </c>
      <c r="I117" s="35">
        <v>2.5992781595063321</v>
      </c>
      <c r="J117" s="35">
        <v>2.4899224330021075</v>
      </c>
      <c r="K117" s="104">
        <f t="shared" si="6"/>
        <v>2024</v>
      </c>
      <c r="L117" s="3"/>
      <c r="M117" s="3"/>
    </row>
    <row r="118" spans="7:13">
      <c r="G118" s="31">
        <v>45444</v>
      </c>
      <c r="H118" s="35">
        <v>2.6440389445402008</v>
      </c>
      <c r="I118" s="35">
        <v>2.5798602197893894</v>
      </c>
      <c r="J118" s="35">
        <v>2.5175245608752386</v>
      </c>
      <c r="K118" s="104">
        <f t="shared" si="6"/>
        <v>2024</v>
      </c>
      <c r="L118" s="3"/>
      <c r="M118" s="3"/>
    </row>
    <row r="119" spans="7:13">
      <c r="G119" s="31">
        <v>45474</v>
      </c>
      <c r="H119" s="35">
        <v>2.7704710645848123</v>
      </c>
      <c r="I119" s="35">
        <v>2.7477865624615099</v>
      </c>
      <c r="J119" s="35">
        <v>2.5623905650908361</v>
      </c>
      <c r="K119" s="104">
        <f t="shared" si="6"/>
        <v>2024</v>
      </c>
      <c r="L119" s="3"/>
      <c r="M119" s="3"/>
    </row>
    <row r="120" spans="7:13">
      <c r="G120" s="31">
        <v>45505</v>
      </c>
      <c r="H120" s="35">
        <v>2.8083905616952247</v>
      </c>
      <c r="I120" s="35">
        <v>2.7994641726948672</v>
      </c>
      <c r="J120" s="35">
        <v>2.6174944494630128</v>
      </c>
      <c r="K120" s="104">
        <f t="shared" si="6"/>
        <v>2024</v>
      </c>
      <c r="L120" s="3"/>
      <c r="M120" s="3"/>
    </row>
    <row r="121" spans="7:13">
      <c r="G121" s="31">
        <v>45536</v>
      </c>
      <c r="H121" s="35">
        <v>2.821064190408598</v>
      </c>
      <c r="I121" s="35">
        <v>2.7348930504894602</v>
      </c>
      <c r="J121" s="35">
        <v>2.6576429990966575</v>
      </c>
      <c r="K121" s="104">
        <f t="shared" si="6"/>
        <v>2024</v>
      </c>
      <c r="L121" s="3"/>
      <c r="M121" s="3"/>
    </row>
    <row r="122" spans="7:13">
      <c r="G122" s="31">
        <v>45566</v>
      </c>
      <c r="H122" s="35">
        <v>2.8589836875190104</v>
      </c>
      <c r="I122" s="35">
        <v>2.7929915261225529</v>
      </c>
      <c r="J122" s="35">
        <v>2.7554047174545819</v>
      </c>
      <c r="K122" s="104">
        <f t="shared" si="6"/>
        <v>2024</v>
      </c>
      <c r="L122" s="3"/>
      <c r="M122" s="3"/>
    </row>
    <row r="123" spans="7:13">
      <c r="G123" s="31">
        <v>45597</v>
      </c>
      <c r="H123" s="35">
        <v>2.9980894362769948</v>
      </c>
      <c r="I123" s="35">
        <v>3.1029536251775385</v>
      </c>
      <c r="J123" s="35">
        <v>2.8680213991769548</v>
      </c>
      <c r="K123" s="104">
        <f t="shared" si="6"/>
        <v>2024</v>
      </c>
      <c r="L123" s="3"/>
      <c r="M123" s="3"/>
    </row>
    <row r="124" spans="7:13">
      <c r="G124" s="31">
        <v>45627</v>
      </c>
      <c r="H124" s="35">
        <v>3.1750132931156849</v>
      </c>
      <c r="I124" s="35">
        <v>3.464593334465881</v>
      </c>
      <c r="J124" s="35">
        <v>3.0306230251932145</v>
      </c>
      <c r="K124" s="104">
        <f t="shared" si="6"/>
        <v>2024</v>
      </c>
      <c r="L124" s="3"/>
      <c r="M124" s="3"/>
    </row>
    <row r="125" spans="7:13">
      <c r="G125" s="31">
        <v>45658</v>
      </c>
      <c r="H125" s="35">
        <v>3.1805896897495693</v>
      </c>
      <c r="I125" s="35">
        <v>3.4283982948334994</v>
      </c>
      <c r="J125" s="35">
        <v>3.0160691759510185</v>
      </c>
      <c r="K125" s="104">
        <f t="shared" si="6"/>
        <v>2025</v>
      </c>
      <c r="L125" s="3"/>
      <c r="M125" s="3"/>
    </row>
    <row r="126" spans="7:13">
      <c r="G126" s="31">
        <v>45689</v>
      </c>
      <c r="H126" s="35">
        <v>3.167611893947075</v>
      </c>
      <c r="I126" s="35">
        <v>3.2370150809833111</v>
      </c>
      <c r="J126" s="35">
        <v>3.0032216400682525</v>
      </c>
      <c r="K126" s="104">
        <f t="shared" si="6"/>
        <v>2025</v>
      </c>
      <c r="L126" s="3"/>
      <c r="M126" s="3"/>
    </row>
    <row r="127" spans="7:13">
      <c r="G127" s="31">
        <v>45717</v>
      </c>
      <c r="H127" s="35">
        <v>3.0513186768731622</v>
      </c>
      <c r="I127" s="35">
        <v>2.9994430611930887</v>
      </c>
      <c r="J127" s="35">
        <v>2.9282442236274213</v>
      </c>
      <c r="K127" s="104">
        <f t="shared" si="6"/>
        <v>2025</v>
      </c>
      <c r="L127" s="3"/>
      <c r="M127" s="3"/>
    </row>
    <row r="128" spans="7:13">
      <c r="G128" s="31">
        <v>45748</v>
      </c>
      <c r="H128" s="35">
        <v>2.9867338649498123</v>
      </c>
      <c r="I128" s="35">
        <v>2.9070136681404417</v>
      </c>
      <c r="J128" s="35">
        <v>2.8994376392652814</v>
      </c>
      <c r="K128" s="104">
        <f t="shared" si="6"/>
        <v>2025</v>
      </c>
      <c r="L128" s="3"/>
      <c r="M128" s="3"/>
    </row>
    <row r="129" spans="7:13">
      <c r="G129" s="31">
        <v>45778</v>
      </c>
      <c r="H129" s="35">
        <v>2.9867338649498123</v>
      </c>
      <c r="I129" s="35">
        <v>2.8872332602154489</v>
      </c>
      <c r="J129" s="35">
        <v>2.8417240991669175</v>
      </c>
      <c r="K129" s="104">
        <f t="shared" si="6"/>
        <v>2025</v>
      </c>
      <c r="L129" s="3"/>
      <c r="M129" s="3"/>
    </row>
    <row r="130" spans="7:13">
      <c r="G130" s="31">
        <v>45809</v>
      </c>
      <c r="H130" s="35">
        <v>2.9867338649498123</v>
      </c>
      <c r="I130" s="35">
        <v>2.9070136681404417</v>
      </c>
      <c r="J130" s="35">
        <v>2.8567798052795341</v>
      </c>
      <c r="K130" s="104">
        <f t="shared" si="6"/>
        <v>2025</v>
      </c>
      <c r="L130" s="3"/>
      <c r="M130" s="3"/>
    </row>
    <row r="131" spans="7:13">
      <c r="G131" s="31">
        <v>45839</v>
      </c>
      <c r="H131" s="35">
        <v>3.1417576913717937</v>
      </c>
      <c r="I131" s="35">
        <v>3.0587842849680658</v>
      </c>
      <c r="J131" s="35">
        <v>2.9299505369868513</v>
      </c>
      <c r="K131" s="104">
        <f t="shared" si="6"/>
        <v>2025</v>
      </c>
      <c r="L131" s="3"/>
      <c r="M131" s="3"/>
    </row>
    <row r="132" spans="7:13">
      <c r="G132" s="31">
        <v>45870</v>
      </c>
      <c r="H132" s="35">
        <v>3.167611893947075</v>
      </c>
      <c r="I132" s="35">
        <v>3.085192682983108</v>
      </c>
      <c r="J132" s="35">
        <v>2.9731102278430193</v>
      </c>
      <c r="K132" s="104">
        <f t="shared" si="6"/>
        <v>2025</v>
      </c>
      <c r="L132" s="3"/>
      <c r="M132" s="3"/>
    </row>
    <row r="133" spans="7:13">
      <c r="G133" s="31">
        <v>45901</v>
      </c>
      <c r="H133" s="35">
        <v>3.1805896897495693</v>
      </c>
      <c r="I133" s="35">
        <v>3.0257996780355523</v>
      </c>
      <c r="J133" s="35">
        <v>3.0135598915989159</v>
      </c>
      <c r="K133" s="104">
        <f t="shared" si="6"/>
        <v>2025</v>
      </c>
      <c r="L133" s="3"/>
      <c r="M133" s="3"/>
    </row>
    <row r="134" spans="7:13">
      <c r="G134" s="31">
        <v>45931</v>
      </c>
      <c r="H134" s="35">
        <v>3.1547354871742881</v>
      </c>
      <c r="I134" s="35">
        <v>3.0456318671331233</v>
      </c>
      <c r="J134" s="35">
        <v>3.0481880156579342</v>
      </c>
      <c r="K134" s="104">
        <f t="shared" si="6"/>
        <v>2025</v>
      </c>
      <c r="L134" s="3"/>
      <c r="M134" s="3"/>
    </row>
    <row r="135" spans="7:13">
      <c r="G135" s="31">
        <v>45962</v>
      </c>
      <c r="H135" s="35">
        <v>3.3614677187468316</v>
      </c>
      <c r="I135" s="35">
        <v>3.4085661057359284</v>
      </c>
      <c r="J135" s="35">
        <v>3.2277524038944092</v>
      </c>
      <c r="K135" s="104">
        <f t="shared" si="6"/>
        <v>2025</v>
      </c>
      <c r="L135" s="3"/>
      <c r="M135" s="3"/>
    </row>
    <row r="136" spans="7:13">
      <c r="G136" s="31">
        <v>45992</v>
      </c>
      <c r="H136" s="35">
        <v>3.5423457477440943</v>
      </c>
      <c r="I136" s="35">
        <v>3.7781801156013621</v>
      </c>
      <c r="J136" s="35">
        <v>3.39426851349995</v>
      </c>
      <c r="K136" s="104">
        <f t="shared" si="6"/>
        <v>2025</v>
      </c>
      <c r="L136" s="3"/>
      <c r="M136" s="3"/>
    </row>
    <row r="137" spans="7:13">
      <c r="G137" s="31">
        <v>46023</v>
      </c>
      <c r="H137" s="35">
        <v>3.5413318574470245</v>
      </c>
      <c r="I137" s="35">
        <v>3.7397067043755259</v>
      </c>
      <c r="J137" s="35">
        <v>3.3731905249422862</v>
      </c>
      <c r="K137" s="104">
        <f t="shared" ref="K137:K148" si="7">YEAR(G137)</f>
        <v>2026</v>
      </c>
      <c r="L137" s="3"/>
      <c r="M137" s="3"/>
    </row>
    <row r="138" spans="7:13">
      <c r="G138" s="31">
        <v>46054</v>
      </c>
      <c r="H138" s="35">
        <v>3.5148693206935011</v>
      </c>
      <c r="I138" s="35">
        <v>3.5306143295034857</v>
      </c>
      <c r="J138" s="35">
        <v>3.3469935963063331</v>
      </c>
      <c r="K138" s="104">
        <f t="shared" si="7"/>
        <v>2026</v>
      </c>
      <c r="L138" s="3"/>
      <c r="M138" s="3"/>
    </row>
    <row r="139" spans="7:13">
      <c r="G139" s="31">
        <v>46082</v>
      </c>
      <c r="H139" s="35">
        <v>3.3167551566460509</v>
      </c>
      <c r="I139" s="35">
        <v>3.2877606301102555</v>
      </c>
      <c r="J139" s="35">
        <v>3.1910164809796244</v>
      </c>
      <c r="K139" s="104">
        <f t="shared" si="7"/>
        <v>2026</v>
      </c>
      <c r="L139" s="3"/>
      <c r="M139" s="3"/>
    </row>
    <row r="140" spans="7:13">
      <c r="G140" s="31">
        <v>46113</v>
      </c>
      <c r="H140" s="35">
        <v>3.1847466399675555</v>
      </c>
      <c r="I140" s="35">
        <v>3.1663855615862184</v>
      </c>
      <c r="J140" s="35">
        <v>3.0954629328515506</v>
      </c>
      <c r="K140" s="104">
        <f t="shared" si="7"/>
        <v>2026</v>
      </c>
      <c r="L140" s="3"/>
      <c r="M140" s="3"/>
    </row>
    <row r="141" spans="7:13">
      <c r="G141" s="31">
        <v>46143</v>
      </c>
      <c r="H141" s="35">
        <v>3.1715660661056475</v>
      </c>
      <c r="I141" s="35">
        <v>3.1326760182376057</v>
      </c>
      <c r="J141" s="35">
        <v>3.024701114122252</v>
      </c>
      <c r="K141" s="104">
        <f t="shared" si="7"/>
        <v>2026</v>
      </c>
      <c r="L141" s="3"/>
      <c r="M141" s="3"/>
    </row>
    <row r="142" spans="7:13">
      <c r="G142" s="31">
        <v>46174</v>
      </c>
      <c r="H142" s="35">
        <v>3.1847466399675555</v>
      </c>
      <c r="I142" s="35">
        <v>3.1663855615862175</v>
      </c>
      <c r="J142" s="35">
        <v>3.0528050988658033</v>
      </c>
      <c r="K142" s="104">
        <f t="shared" si="7"/>
        <v>2026</v>
      </c>
      <c r="L142" s="3"/>
      <c r="M142" s="3"/>
    </row>
    <row r="143" spans="7:13">
      <c r="G143" s="31">
        <v>46204</v>
      </c>
      <c r="H143" s="35">
        <v>3.3695788411233907</v>
      </c>
      <c r="I143" s="35">
        <v>3.3147386210236611</v>
      </c>
      <c r="J143" s="35">
        <v>3.1554850145538489</v>
      </c>
      <c r="K143" s="104">
        <f t="shared" si="7"/>
        <v>2026</v>
      </c>
      <c r="L143" s="3"/>
      <c r="M143" s="3"/>
    </row>
    <row r="144" spans="7:13">
      <c r="G144" s="31">
        <v>46235</v>
      </c>
      <c r="H144" s="35">
        <v>3.3695788411233907</v>
      </c>
      <c r="I144" s="35">
        <v>3.3282535070666532</v>
      </c>
      <c r="J144" s="35">
        <v>3.1730500050185686</v>
      </c>
      <c r="K144" s="104">
        <f t="shared" si="7"/>
        <v>2026</v>
      </c>
      <c r="L144" s="3"/>
      <c r="M144" s="3"/>
    </row>
    <row r="145" spans="7:13">
      <c r="G145" s="31">
        <v>46266</v>
      </c>
      <c r="H145" s="35">
        <v>3.3432176933995743</v>
      </c>
      <c r="I145" s="35">
        <v>3.2338046482834439</v>
      </c>
      <c r="J145" s="35">
        <v>3.1745555756298303</v>
      </c>
      <c r="K145" s="104">
        <f t="shared" si="7"/>
        <v>2026</v>
      </c>
      <c r="L145" s="3"/>
      <c r="M145" s="3"/>
    </row>
    <row r="146" spans="7:13">
      <c r="G146" s="31">
        <v>46296</v>
      </c>
      <c r="H146" s="35">
        <v>3.3432176933995743</v>
      </c>
      <c r="I146" s="35">
        <v>3.2607826391968491</v>
      </c>
      <c r="J146" s="35">
        <v>3.2347784000802973</v>
      </c>
      <c r="K146" s="104">
        <f t="shared" si="7"/>
        <v>2026</v>
      </c>
      <c r="L146" s="3"/>
      <c r="M146" s="3"/>
    </row>
    <row r="147" spans="7:13">
      <c r="G147" s="31">
        <v>46327</v>
      </c>
      <c r="H147" s="35">
        <v>3.5413318574470245</v>
      </c>
      <c r="I147" s="35">
        <v>3.6385262931571098</v>
      </c>
      <c r="J147" s="35">
        <v>3.4058112215196226</v>
      </c>
      <c r="K147" s="104">
        <f t="shared" si="7"/>
        <v>2026</v>
      </c>
      <c r="L147" s="3"/>
      <c r="M147" s="3"/>
    </row>
    <row r="148" spans="7:13">
      <c r="G148" s="31">
        <v>46357</v>
      </c>
      <c r="H148" s="35">
        <v>3.7129834847409509</v>
      </c>
      <c r="I148" s="35">
        <v>4.0431961568581976</v>
      </c>
      <c r="J148" s="35">
        <v>3.5631935360835088</v>
      </c>
      <c r="K148" s="104">
        <f t="shared" si="7"/>
        <v>2026</v>
      </c>
      <c r="L148" s="3"/>
      <c r="M148" s="3"/>
    </row>
    <row r="149" spans="7:13">
      <c r="G149" s="31">
        <v>46388</v>
      </c>
      <c r="H149" s="35">
        <v>3.7274821159890501</v>
      </c>
      <c r="I149" s="35">
        <v>3.9940558240811868</v>
      </c>
      <c r="J149" s="35">
        <v>3.5574723677607145</v>
      </c>
      <c r="K149" s="104">
        <f t="shared" si="6"/>
        <v>2027</v>
      </c>
      <c r="L149" s="3"/>
      <c r="M149" s="3"/>
    </row>
    <row r="150" spans="7:13">
      <c r="G150" s="31">
        <v>46419</v>
      </c>
      <c r="H150" s="35">
        <v>3.6869265041062556</v>
      </c>
      <c r="I150" s="35">
        <v>3.7665811329437746</v>
      </c>
      <c r="J150" s="35">
        <v>3.5173238181270698</v>
      </c>
      <c r="K150" s="104">
        <f t="shared" si="6"/>
        <v>2027</v>
      </c>
      <c r="L150" s="3"/>
      <c r="M150" s="3"/>
    </row>
    <row r="151" spans="7:13">
      <c r="G151" s="31">
        <v>46447</v>
      </c>
      <c r="H151" s="35">
        <v>3.5115234827131703</v>
      </c>
      <c r="I151" s="35">
        <v>3.4839594930102455</v>
      </c>
      <c r="J151" s="35">
        <v>3.383829890595202</v>
      </c>
      <c r="K151" s="104">
        <f t="shared" si="6"/>
        <v>2027</v>
      </c>
      <c r="L151" s="3"/>
      <c r="M151" s="3"/>
    </row>
    <row r="152" spans="7:13">
      <c r="G152" s="31">
        <v>46478</v>
      </c>
      <c r="H152" s="35">
        <v>3.3225343313393489</v>
      </c>
      <c r="I152" s="35">
        <v>3.2978579587630654</v>
      </c>
      <c r="J152" s="35">
        <v>3.2318676302318581</v>
      </c>
      <c r="K152" s="104">
        <f t="shared" si="6"/>
        <v>2027</v>
      </c>
      <c r="L152" s="3"/>
      <c r="M152" s="3"/>
    </row>
    <row r="153" spans="7:13">
      <c r="G153" s="31">
        <v>46508</v>
      </c>
      <c r="H153" s="35">
        <v>3.3090495903883199</v>
      </c>
      <c r="I153" s="35">
        <v>3.2771972709042383</v>
      </c>
      <c r="J153" s="35">
        <v>3.160804697380307</v>
      </c>
      <c r="K153" s="104">
        <f t="shared" si="6"/>
        <v>2027</v>
      </c>
      <c r="L153" s="3"/>
      <c r="M153" s="3"/>
    </row>
    <row r="154" spans="7:13">
      <c r="G154" s="31">
        <v>46539</v>
      </c>
      <c r="H154" s="35">
        <v>3.3090495903883199</v>
      </c>
      <c r="I154" s="35">
        <v>3.2771972709042387</v>
      </c>
      <c r="J154" s="35">
        <v>3.1758604034929236</v>
      </c>
      <c r="K154" s="104">
        <f t="shared" si="6"/>
        <v>2027</v>
      </c>
      <c r="L154" s="3"/>
      <c r="M154" s="3"/>
    </row>
    <row r="155" spans="7:13">
      <c r="G155" s="31">
        <v>46569</v>
      </c>
      <c r="H155" s="35">
        <v>3.4980387417621417</v>
      </c>
      <c r="I155" s="35">
        <v>3.4701857011043602</v>
      </c>
      <c r="J155" s="35">
        <v>3.2826555455184181</v>
      </c>
      <c r="K155" s="104">
        <f t="shared" si="6"/>
        <v>2027</v>
      </c>
      <c r="L155" s="3"/>
      <c r="M155" s="3"/>
    </row>
    <row r="156" spans="7:13">
      <c r="G156" s="31">
        <v>46600</v>
      </c>
      <c r="H156" s="35">
        <v>3.4980387417621417</v>
      </c>
      <c r="I156" s="35">
        <v>3.4701857011043602</v>
      </c>
      <c r="J156" s="35">
        <v>3.3002205359831374</v>
      </c>
      <c r="K156" s="104">
        <f t="shared" si="6"/>
        <v>2027</v>
      </c>
      <c r="L156" s="3"/>
      <c r="M156" s="3"/>
    </row>
    <row r="157" spans="7:13">
      <c r="G157" s="31">
        <v>46631</v>
      </c>
      <c r="H157" s="35">
        <v>3.4574831298793471</v>
      </c>
      <c r="I157" s="35">
        <v>3.318518646621893</v>
      </c>
      <c r="J157" s="35">
        <v>3.2876741142226233</v>
      </c>
      <c r="K157" s="104">
        <f t="shared" si="6"/>
        <v>2027</v>
      </c>
      <c r="L157" s="3"/>
      <c r="M157" s="3"/>
    </row>
    <row r="158" spans="7:13">
      <c r="G158" s="31">
        <v>46661</v>
      </c>
      <c r="H158" s="35">
        <v>3.4574831298793471</v>
      </c>
      <c r="I158" s="35">
        <v>3.3874393873238948</v>
      </c>
      <c r="J158" s="35">
        <v>3.3478969386730904</v>
      </c>
      <c r="K158" s="104">
        <f t="shared" si="6"/>
        <v>2027</v>
      </c>
      <c r="L158" s="3"/>
      <c r="M158" s="3"/>
    </row>
    <row r="159" spans="7:13">
      <c r="G159" s="31">
        <v>46692</v>
      </c>
      <c r="H159" s="35">
        <v>3.673441763155227</v>
      </c>
      <c r="I159" s="35">
        <v>3.7872418208026017</v>
      </c>
      <c r="J159" s="35">
        <v>3.5365951219512195</v>
      </c>
      <c r="K159" s="104">
        <f t="shared" si="6"/>
        <v>2027</v>
      </c>
      <c r="L159" s="3"/>
      <c r="M159" s="3"/>
    </row>
    <row r="160" spans="7:13">
      <c r="G160" s="31">
        <v>46722</v>
      </c>
      <c r="H160" s="35">
        <v>3.8489461735780188</v>
      </c>
      <c r="I160" s="35">
        <v>4.2008698273597727</v>
      </c>
      <c r="J160" s="35">
        <v>3.6977915487303021</v>
      </c>
      <c r="K160" s="104">
        <f t="shared" ref="K160:K223" si="8">YEAR(G160)</f>
        <v>2027</v>
      </c>
      <c r="L160" s="3"/>
      <c r="M160" s="3"/>
    </row>
    <row r="161" spans="7:13">
      <c r="G161" s="31">
        <v>46753</v>
      </c>
      <c r="H161" s="35">
        <v>3.8825059424110315</v>
      </c>
      <c r="I161" s="35">
        <v>4.1703189355384485</v>
      </c>
      <c r="J161" s="35">
        <v>3.7109401987353205</v>
      </c>
      <c r="K161" s="104">
        <f t="shared" si="8"/>
        <v>2028</v>
      </c>
      <c r="L161" s="3"/>
      <c r="M161" s="3"/>
    </row>
    <row r="162" spans="7:13">
      <c r="G162" s="31">
        <v>46784</v>
      </c>
      <c r="H162" s="35">
        <v>3.8272489212207241</v>
      </c>
      <c r="I162" s="35">
        <v>3.9164876275585732</v>
      </c>
      <c r="J162" s="35">
        <v>3.6562377998594799</v>
      </c>
      <c r="K162" s="104">
        <f t="shared" si="8"/>
        <v>2028</v>
      </c>
      <c r="L162" s="3"/>
      <c r="M162" s="3"/>
    </row>
    <row r="163" spans="7:13">
      <c r="G163" s="31">
        <v>46813</v>
      </c>
      <c r="H163" s="35">
        <v>3.6753681547196595</v>
      </c>
      <c r="I163" s="35">
        <v>3.6696467778767965</v>
      </c>
      <c r="J163" s="35">
        <v>3.5460300311151256</v>
      </c>
      <c r="K163" s="104">
        <f t="shared" si="8"/>
        <v>2028</v>
      </c>
      <c r="L163" s="3"/>
      <c r="M163" s="3"/>
    </row>
    <row r="164" spans="7:13">
      <c r="G164" s="31">
        <v>46844</v>
      </c>
      <c r="H164" s="35">
        <v>3.537276296258745</v>
      </c>
      <c r="I164" s="35">
        <v>3.5497733633575366</v>
      </c>
      <c r="J164" s="35">
        <v>3.4444542005420051</v>
      </c>
      <c r="K164" s="104">
        <f t="shared" si="8"/>
        <v>2028</v>
      </c>
      <c r="L164" s="3"/>
      <c r="M164" s="3"/>
    </row>
    <row r="165" spans="7:13">
      <c r="G165" s="31">
        <v>46874</v>
      </c>
      <c r="H165" s="35">
        <v>3.5234873882185949</v>
      </c>
      <c r="I165" s="35">
        <v>3.535637103243602</v>
      </c>
      <c r="J165" s="35">
        <v>3.3730901535682021</v>
      </c>
      <c r="K165" s="104">
        <f t="shared" si="8"/>
        <v>2028</v>
      </c>
      <c r="L165" s="3"/>
      <c r="M165" s="3"/>
    </row>
    <row r="166" spans="7:13">
      <c r="G166" s="31">
        <v>46905</v>
      </c>
      <c r="H166" s="35">
        <v>3.5234873882185949</v>
      </c>
      <c r="I166" s="35">
        <v>3.5497733633575366</v>
      </c>
      <c r="J166" s="35">
        <v>3.3881458596808192</v>
      </c>
      <c r="K166" s="104">
        <f t="shared" si="8"/>
        <v>2028</v>
      </c>
      <c r="L166" s="3"/>
      <c r="M166" s="3"/>
    </row>
    <row r="167" spans="7:13">
      <c r="G167" s="31">
        <v>46935</v>
      </c>
      <c r="H167" s="35">
        <v>3.7444140839501165</v>
      </c>
      <c r="I167" s="35">
        <v>3.7119519958734424</v>
      </c>
      <c r="J167" s="35">
        <v>3.5265579845428081</v>
      </c>
      <c r="K167" s="104">
        <f t="shared" si="8"/>
        <v>2028</v>
      </c>
      <c r="L167" s="3"/>
      <c r="M167" s="3"/>
    </row>
    <row r="168" spans="7:13">
      <c r="G168" s="31">
        <v>46966</v>
      </c>
      <c r="H168" s="35">
        <v>3.7582029919902666</v>
      </c>
      <c r="I168" s="35">
        <v>3.7260364748147983</v>
      </c>
      <c r="J168" s="35">
        <v>3.5577734818829669</v>
      </c>
      <c r="K168" s="104">
        <f t="shared" si="8"/>
        <v>2028</v>
      </c>
      <c r="L168" s="3"/>
      <c r="M168" s="3"/>
    </row>
    <row r="169" spans="7:13">
      <c r="G169" s="31">
        <v>46997</v>
      </c>
      <c r="H169" s="35">
        <v>3.7444140839501165</v>
      </c>
      <c r="I169" s="35">
        <v>3.6343837993508283</v>
      </c>
      <c r="J169" s="35">
        <v>3.571725102880658</v>
      </c>
      <c r="K169" s="104">
        <f t="shared" si="8"/>
        <v>2028</v>
      </c>
      <c r="L169" s="3"/>
      <c r="M169" s="3"/>
    </row>
    <row r="170" spans="7:13">
      <c r="G170" s="31">
        <v>47027</v>
      </c>
      <c r="H170" s="35">
        <v>3.7444140839501165</v>
      </c>
      <c r="I170" s="35">
        <v>3.7049097564027642</v>
      </c>
      <c r="J170" s="35">
        <v>3.631947927331125</v>
      </c>
      <c r="K170" s="104">
        <f t="shared" si="8"/>
        <v>2028</v>
      </c>
      <c r="L170" s="3"/>
      <c r="M170" s="3"/>
    </row>
    <row r="171" spans="7:13">
      <c r="G171" s="31">
        <v>47058</v>
      </c>
      <c r="H171" s="35">
        <v>3.9238726665314814</v>
      </c>
      <c r="I171" s="35">
        <v>4.0645299999605449</v>
      </c>
      <c r="J171" s="35">
        <v>3.7845124159389743</v>
      </c>
      <c r="K171" s="104">
        <f t="shared" si="8"/>
        <v>2028</v>
      </c>
      <c r="L171" s="3"/>
      <c r="M171" s="3"/>
    </row>
    <row r="172" spans="7:13">
      <c r="G172" s="31">
        <v>47088</v>
      </c>
      <c r="H172" s="35">
        <v>4.131010454222853</v>
      </c>
      <c r="I172" s="35">
        <v>4.5088124606841955</v>
      </c>
      <c r="J172" s="35">
        <v>3.9770247114322994</v>
      </c>
      <c r="K172" s="104">
        <f t="shared" si="8"/>
        <v>2028</v>
      </c>
      <c r="L172" s="3"/>
      <c r="M172" s="3"/>
    </row>
    <row r="173" spans="7:13">
      <c r="G173" s="31">
        <v>47119</v>
      </c>
      <c r="H173" s="35">
        <v>4.1556479884416513</v>
      </c>
      <c r="I173" s="35">
        <v>4.4752064796807396</v>
      </c>
      <c r="J173" s="35">
        <v>3.9813406805179161</v>
      </c>
      <c r="K173" s="104">
        <f t="shared" si="8"/>
        <v>2029</v>
      </c>
      <c r="L173" s="3"/>
      <c r="M173" s="3"/>
    </row>
    <row r="174" spans="7:13">
      <c r="G174" s="31">
        <v>47150</v>
      </c>
      <c r="H174" s="35">
        <v>4.1132673740241303</v>
      </c>
      <c r="I174" s="35">
        <v>4.2804574896129486</v>
      </c>
      <c r="J174" s="35">
        <v>3.9393854461507578</v>
      </c>
      <c r="K174" s="104">
        <f t="shared" si="8"/>
        <v>2029</v>
      </c>
      <c r="L174" s="3"/>
      <c r="M174" s="3"/>
    </row>
    <row r="175" spans="7:13">
      <c r="G175" s="31">
        <v>47178</v>
      </c>
      <c r="H175" s="35">
        <v>3.9296518412247798</v>
      </c>
      <c r="I175" s="35">
        <v>3.9774340676834838</v>
      </c>
      <c r="J175" s="35">
        <v>3.7977614373180768</v>
      </c>
      <c r="K175" s="104">
        <f t="shared" si="8"/>
        <v>2029</v>
      </c>
      <c r="L175" s="3"/>
      <c r="M175" s="3"/>
    </row>
    <row r="176" spans="7:13">
      <c r="G176" s="31">
        <v>47209</v>
      </c>
      <c r="H176" s="35">
        <v>3.6612750795903888</v>
      </c>
      <c r="I176" s="35">
        <v>3.7105539042138225</v>
      </c>
      <c r="J176" s="35">
        <v>3.5672083910468735</v>
      </c>
      <c r="K176" s="104">
        <f t="shared" si="8"/>
        <v>2029</v>
      </c>
      <c r="L176" s="3"/>
      <c r="M176" s="3"/>
    </row>
    <row r="177" spans="7:13">
      <c r="G177" s="31">
        <v>47239</v>
      </c>
      <c r="H177" s="35">
        <v>3.6329875403021394</v>
      </c>
      <c r="I177" s="35">
        <v>3.6961069570644169</v>
      </c>
      <c r="J177" s="35">
        <v>3.4814912375790423</v>
      </c>
      <c r="K177" s="104">
        <f t="shared" si="8"/>
        <v>2029</v>
      </c>
      <c r="L177" s="3"/>
      <c r="M177" s="3"/>
    </row>
    <row r="178" spans="7:13">
      <c r="G178" s="31">
        <v>47270</v>
      </c>
      <c r="H178" s="35">
        <v>3.6471820044611176</v>
      </c>
      <c r="I178" s="35">
        <v>3.7105539042138225</v>
      </c>
      <c r="J178" s="35">
        <v>3.5105989360634346</v>
      </c>
      <c r="K178" s="104">
        <f t="shared" si="8"/>
        <v>2029</v>
      </c>
      <c r="L178" s="3"/>
      <c r="M178" s="3"/>
    </row>
    <row r="179" spans="7:13">
      <c r="G179" s="31">
        <v>47300</v>
      </c>
      <c r="H179" s="35">
        <v>3.8448906123897397</v>
      </c>
      <c r="I179" s="35">
        <v>3.8548162510175628</v>
      </c>
      <c r="J179" s="35">
        <v>3.6260260162601625</v>
      </c>
      <c r="K179" s="104">
        <f t="shared" si="8"/>
        <v>2029</v>
      </c>
      <c r="L179" s="3"/>
      <c r="M179" s="3"/>
    </row>
    <row r="180" spans="7:13">
      <c r="G180" s="31">
        <v>47331</v>
      </c>
      <c r="H180" s="35">
        <v>3.8589836875190104</v>
      </c>
      <c r="I180" s="35">
        <v>3.8620138340059764</v>
      </c>
      <c r="J180" s="35">
        <v>3.6575426277225733</v>
      </c>
      <c r="K180" s="104">
        <f t="shared" si="8"/>
        <v>2029</v>
      </c>
      <c r="L180" s="3"/>
      <c r="M180" s="3"/>
    </row>
    <row r="181" spans="7:13">
      <c r="G181" s="31">
        <v>47362</v>
      </c>
      <c r="H181" s="35">
        <v>3.8025099979722197</v>
      </c>
      <c r="I181" s="35">
        <v>3.7177514872022361</v>
      </c>
      <c r="J181" s="35">
        <v>3.6292379002308541</v>
      </c>
      <c r="K181" s="104">
        <f t="shared" si="8"/>
        <v>2029</v>
      </c>
      <c r="L181" s="3"/>
      <c r="M181" s="3"/>
    </row>
    <row r="182" spans="7:13">
      <c r="G182" s="31">
        <v>47392</v>
      </c>
      <c r="H182" s="35">
        <v>3.8025099979722197</v>
      </c>
      <c r="I182" s="35">
        <v>3.7971320247650979</v>
      </c>
      <c r="J182" s="35">
        <v>3.6894607246813207</v>
      </c>
      <c r="K182" s="104">
        <f t="shared" si="8"/>
        <v>2029</v>
      </c>
      <c r="L182" s="3"/>
      <c r="M182" s="3"/>
    </row>
    <row r="183" spans="7:13">
      <c r="G183" s="31">
        <v>47423</v>
      </c>
      <c r="H183" s="35">
        <v>3.9720324556422995</v>
      </c>
      <c r="I183" s="35">
        <v>4.0928543013609922</v>
      </c>
      <c r="J183" s="35">
        <v>3.8321888186289268</v>
      </c>
      <c r="K183" s="104">
        <f t="shared" si="8"/>
        <v>2029</v>
      </c>
      <c r="L183" s="3"/>
      <c r="M183" s="3"/>
    </row>
    <row r="184" spans="7:13">
      <c r="G184" s="31">
        <v>47453</v>
      </c>
      <c r="H184" s="35">
        <v>4.2263161421474198</v>
      </c>
      <c r="I184" s="35">
        <v>4.5112979569679643</v>
      </c>
      <c r="J184" s="35">
        <v>4.0713738030713635</v>
      </c>
      <c r="K184" s="104">
        <f t="shared" si="8"/>
        <v>2029</v>
      </c>
      <c r="L184" s="3"/>
      <c r="M184" s="3"/>
    </row>
    <row r="185" spans="7:13">
      <c r="G185" s="31">
        <v>47484</v>
      </c>
      <c r="H185" s="35">
        <v>4.2659592527628512</v>
      </c>
      <c r="I185" s="35">
        <v>4.4967474474734015</v>
      </c>
      <c r="J185" s="35">
        <v>4.0905447355214291</v>
      </c>
      <c r="K185" s="104">
        <f t="shared" si="8"/>
        <v>2030</v>
      </c>
      <c r="L185" s="3"/>
      <c r="M185" s="3"/>
    </row>
    <row r="186" spans="7:13">
      <c r="G186" s="31">
        <v>47515</v>
      </c>
      <c r="H186" s="35">
        <v>4.20816750582987</v>
      </c>
      <c r="I186" s="35">
        <v>4.2827358612064037</v>
      </c>
      <c r="J186" s="35">
        <v>4.0333330522934858</v>
      </c>
      <c r="K186" s="104">
        <f t="shared" si="8"/>
        <v>2030</v>
      </c>
      <c r="L186" s="3"/>
      <c r="M186" s="3"/>
    </row>
    <row r="187" spans="7:13">
      <c r="G187" s="31">
        <v>47543</v>
      </c>
      <c r="H187" s="35">
        <v>3.9768991290682347</v>
      </c>
      <c r="I187" s="35">
        <v>3.9727737621514176</v>
      </c>
      <c r="J187" s="35">
        <v>3.8445344976412725</v>
      </c>
      <c r="K187" s="104">
        <f t="shared" si="8"/>
        <v>2030</v>
      </c>
      <c r="L187" s="3"/>
      <c r="M187" s="3"/>
    </row>
    <row r="188" spans="7:13">
      <c r="G188" s="31">
        <v>47574</v>
      </c>
      <c r="H188" s="35">
        <v>3.6879403944033258</v>
      </c>
      <c r="I188" s="35">
        <v>3.7218421998359386</v>
      </c>
      <c r="J188" s="35">
        <v>3.5936060624309945</v>
      </c>
      <c r="K188" s="104">
        <f t="shared" si="8"/>
        <v>2030</v>
      </c>
      <c r="L188" s="3"/>
      <c r="M188" s="3"/>
    </row>
    <row r="189" spans="7:13">
      <c r="G189" s="31">
        <v>47604</v>
      </c>
      <c r="H189" s="35">
        <v>3.7024390256514246</v>
      </c>
      <c r="I189" s="35">
        <v>3.7587621758844194</v>
      </c>
      <c r="J189" s="35">
        <v>3.5502456288266586</v>
      </c>
      <c r="K189" s="104">
        <f t="shared" si="8"/>
        <v>2030</v>
      </c>
      <c r="L189" s="3"/>
      <c r="M189" s="3"/>
    </row>
    <row r="190" spans="7:13">
      <c r="G190" s="31">
        <v>47635</v>
      </c>
      <c r="H190" s="35">
        <v>3.7457321413363078</v>
      </c>
      <c r="I190" s="35">
        <v>3.8030350784390485</v>
      </c>
      <c r="J190" s="35">
        <v>3.6081599116731908</v>
      </c>
      <c r="K190" s="104">
        <f t="shared" si="8"/>
        <v>2030</v>
      </c>
      <c r="L190" s="3"/>
      <c r="M190" s="3"/>
    </row>
    <row r="191" spans="7:13">
      <c r="G191" s="31">
        <v>47665</v>
      </c>
      <c r="H191" s="35">
        <v>4.0057950025347262</v>
      </c>
      <c r="I191" s="35">
        <v>4.0022890305211707</v>
      </c>
      <c r="J191" s="35">
        <v>3.7853153869316469</v>
      </c>
      <c r="K191" s="104">
        <f t="shared" si="8"/>
        <v>2030</v>
      </c>
      <c r="L191" s="3"/>
      <c r="M191" s="3"/>
    </row>
    <row r="192" spans="7:13">
      <c r="G192" s="31">
        <v>47696</v>
      </c>
      <c r="H192" s="35">
        <v>4.0635867494677074</v>
      </c>
      <c r="I192" s="35">
        <v>4.0686724937668259</v>
      </c>
      <c r="J192" s="35">
        <v>3.8600920606243099</v>
      </c>
      <c r="K192" s="104">
        <f t="shared" si="8"/>
        <v>2030</v>
      </c>
      <c r="L192" s="3"/>
      <c r="M192" s="3"/>
    </row>
    <row r="193" spans="7:13">
      <c r="G193" s="31">
        <v>47727</v>
      </c>
      <c r="H193" s="35">
        <v>4.0057950025347262</v>
      </c>
      <c r="I193" s="35">
        <v>3.9359055672755154</v>
      </c>
      <c r="J193" s="35">
        <v>3.8304825052694969</v>
      </c>
      <c r="K193" s="104">
        <f t="shared" si="8"/>
        <v>2030</v>
      </c>
      <c r="L193" s="3"/>
      <c r="M193" s="3"/>
    </row>
    <row r="194" spans="7:13">
      <c r="G194" s="31">
        <v>47757</v>
      </c>
      <c r="H194" s="35">
        <v>4.0346908760012168</v>
      </c>
      <c r="I194" s="35">
        <v>4.0170466647060472</v>
      </c>
      <c r="J194" s="35">
        <v>3.9193111713339355</v>
      </c>
      <c r="K194" s="104">
        <f t="shared" si="8"/>
        <v>2030</v>
      </c>
      <c r="L194" s="3"/>
      <c r="M194" s="3"/>
    </row>
    <row r="195" spans="7:13">
      <c r="G195" s="31">
        <v>47788</v>
      </c>
      <c r="H195" s="35">
        <v>4.2659592527628512</v>
      </c>
      <c r="I195" s="35">
        <v>4.3860393005005385</v>
      </c>
      <c r="J195" s="35">
        <v>4.123165432098765</v>
      </c>
      <c r="K195" s="104">
        <f t="shared" si="8"/>
        <v>2030</v>
      </c>
      <c r="L195" s="3"/>
      <c r="M195" s="3"/>
    </row>
    <row r="196" spans="7:13">
      <c r="G196" s="31">
        <v>47818</v>
      </c>
      <c r="H196" s="35">
        <v>4.5694166186758594</v>
      </c>
      <c r="I196" s="35">
        <v>4.843629522576868</v>
      </c>
      <c r="J196" s="35">
        <v>4.4110305329719965</v>
      </c>
      <c r="K196" s="104">
        <f t="shared" si="8"/>
        <v>2030</v>
      </c>
      <c r="L196" s="3"/>
      <c r="M196" s="3"/>
    </row>
    <row r="197" spans="7:13">
      <c r="G197" s="31">
        <v>47849</v>
      </c>
      <c r="H197" s="35">
        <v>4.6008472178850246</v>
      </c>
      <c r="I197" s="35">
        <v>4.8415582756737274</v>
      </c>
      <c r="J197" s="35">
        <v>4.4220713841212484</v>
      </c>
      <c r="K197" s="104">
        <f t="shared" si="8"/>
        <v>2031</v>
      </c>
      <c r="L197" s="3"/>
      <c r="M197" s="3"/>
    </row>
    <row r="198" spans="7:13">
      <c r="G198" s="31">
        <v>47880</v>
      </c>
      <c r="H198" s="35">
        <v>4.4973290185541925</v>
      </c>
      <c r="I198" s="35">
        <v>4.5999473244223807</v>
      </c>
      <c r="J198" s="35">
        <v>4.3195922111813712</v>
      </c>
      <c r="K198" s="104">
        <f t="shared" si="8"/>
        <v>2031</v>
      </c>
      <c r="L198" s="3"/>
      <c r="M198" s="3"/>
    </row>
    <row r="199" spans="7:13">
      <c r="G199" s="31">
        <v>47908</v>
      </c>
      <c r="H199" s="35">
        <v>4.3347010149041871</v>
      </c>
      <c r="I199" s="35">
        <v>4.3658964243674969</v>
      </c>
      <c r="J199" s="35">
        <v>4.1987450767841015</v>
      </c>
      <c r="K199" s="104">
        <f t="shared" si="8"/>
        <v>2031</v>
      </c>
      <c r="L199" s="3"/>
      <c r="M199" s="3"/>
    </row>
    <row r="200" spans="7:13">
      <c r="G200" s="31">
        <v>47939</v>
      </c>
      <c r="H200" s="35">
        <v>4.039151993308324</v>
      </c>
      <c r="I200" s="35">
        <v>4.0412802534727916</v>
      </c>
      <c r="J200" s="35">
        <v>3.941292502258356</v>
      </c>
      <c r="K200" s="104">
        <f t="shared" si="8"/>
        <v>2031</v>
      </c>
      <c r="L200" s="3"/>
      <c r="M200" s="3"/>
    </row>
    <row r="201" spans="7:13">
      <c r="G201" s="31">
        <v>47969</v>
      </c>
      <c r="H201" s="35">
        <v>4.0095463966338842</v>
      </c>
      <c r="I201" s="35">
        <v>4.0488403046692545</v>
      </c>
      <c r="J201" s="35">
        <v>3.8542705209274315</v>
      </c>
      <c r="K201" s="104">
        <f t="shared" si="8"/>
        <v>2031</v>
      </c>
      <c r="L201" s="3"/>
      <c r="M201" s="3"/>
    </row>
    <row r="202" spans="7:13">
      <c r="G202" s="31">
        <v>48000</v>
      </c>
      <c r="H202" s="35">
        <v>4.0243491949711041</v>
      </c>
      <c r="I202" s="35">
        <v>4.0488403046692545</v>
      </c>
      <c r="J202" s="35">
        <v>3.8839804476563282</v>
      </c>
      <c r="K202" s="104">
        <f t="shared" si="8"/>
        <v>2031</v>
      </c>
      <c r="L202" s="3"/>
      <c r="M202" s="3"/>
    </row>
    <row r="203" spans="7:13">
      <c r="G203" s="31">
        <v>48030</v>
      </c>
      <c r="H203" s="35">
        <v>4.4234164158978002</v>
      </c>
      <c r="I203" s="35">
        <v>4.3658964243674969</v>
      </c>
      <c r="J203" s="35">
        <v>4.1987450767841015</v>
      </c>
      <c r="K203" s="104">
        <f t="shared" si="8"/>
        <v>2031</v>
      </c>
      <c r="L203" s="3"/>
      <c r="M203" s="3"/>
    </row>
    <row r="204" spans="7:13">
      <c r="G204" s="31">
        <v>48061</v>
      </c>
      <c r="H204" s="35">
        <v>4.4382192142350201</v>
      </c>
      <c r="I204" s="35">
        <v>4.4036448991772339</v>
      </c>
      <c r="J204" s="35">
        <v>4.2309642878651008</v>
      </c>
      <c r="K204" s="104">
        <f t="shared" si="8"/>
        <v>2031</v>
      </c>
      <c r="L204" s="3"/>
      <c r="M204" s="3"/>
    </row>
    <row r="205" spans="7:13">
      <c r="G205" s="31">
        <v>48092</v>
      </c>
      <c r="H205" s="35">
        <v>4.349503813241407</v>
      </c>
      <c r="I205" s="35">
        <v>4.2300226275214765</v>
      </c>
      <c r="J205" s="35">
        <v>4.1707414634146343</v>
      </c>
      <c r="K205" s="104">
        <f t="shared" si="8"/>
        <v>2031</v>
      </c>
      <c r="L205" s="3"/>
      <c r="M205" s="3"/>
    </row>
    <row r="206" spans="7:13">
      <c r="G206" s="31">
        <v>48122</v>
      </c>
      <c r="H206" s="35">
        <v>4.349503813241407</v>
      </c>
      <c r="I206" s="35">
        <v>4.2828394235515601</v>
      </c>
      <c r="J206" s="35">
        <v>4.2309642878651008</v>
      </c>
      <c r="K206" s="104">
        <f t="shared" si="8"/>
        <v>2031</v>
      </c>
      <c r="L206" s="3"/>
      <c r="M206" s="3"/>
    </row>
    <row r="207" spans="7:13">
      <c r="G207" s="31">
        <v>48153</v>
      </c>
      <c r="H207" s="35">
        <v>4.4382192142350201</v>
      </c>
      <c r="I207" s="35">
        <v>4.5697071196365284</v>
      </c>
      <c r="J207" s="35">
        <v>4.29369639666767</v>
      </c>
      <c r="K207" s="104">
        <f t="shared" si="8"/>
        <v>2031</v>
      </c>
      <c r="L207" s="3"/>
      <c r="M207" s="3"/>
    </row>
    <row r="208" spans="7:13">
      <c r="G208" s="31">
        <v>48183</v>
      </c>
      <c r="H208" s="35">
        <v>4.6451542238669781</v>
      </c>
      <c r="I208" s="35">
        <v>4.9245634953170851</v>
      </c>
      <c r="J208" s="35">
        <v>4.4860079494128273</v>
      </c>
      <c r="K208" s="104">
        <f t="shared" si="8"/>
        <v>2031</v>
      </c>
      <c r="L208" s="3"/>
      <c r="M208" s="3"/>
    </row>
    <row r="209" spans="7:13">
      <c r="G209" s="31">
        <v>48214</v>
      </c>
      <c r="H209" s="35">
        <v>4.6917931775321913</v>
      </c>
      <c r="I209" s="35">
        <v>4.8754231625400752</v>
      </c>
      <c r="J209" s="35">
        <v>4.5121045066746959</v>
      </c>
      <c r="K209" s="104">
        <f t="shared" si="8"/>
        <v>2032</v>
      </c>
      <c r="L209" s="3"/>
      <c r="M209" s="3"/>
    </row>
    <row r="210" spans="7:13">
      <c r="G210" s="31">
        <v>48245</v>
      </c>
      <c r="H210" s="35">
        <v>4.5859430305180977</v>
      </c>
      <c r="I210" s="35">
        <v>4.628271625822828</v>
      </c>
      <c r="J210" s="35">
        <v>4.4073167921308842</v>
      </c>
      <c r="K210" s="104">
        <f t="shared" si="8"/>
        <v>2032</v>
      </c>
      <c r="L210" s="3"/>
      <c r="M210" s="3"/>
    </row>
    <row r="211" spans="7:13">
      <c r="G211" s="31">
        <v>48274</v>
      </c>
      <c r="H211" s="35">
        <v>4.5254137797830278</v>
      </c>
      <c r="I211" s="35">
        <v>4.5201525374788902</v>
      </c>
      <c r="J211" s="35">
        <v>4.3875436314363148</v>
      </c>
      <c r="K211" s="104">
        <f t="shared" si="8"/>
        <v>2032</v>
      </c>
      <c r="L211" s="3"/>
      <c r="M211" s="3"/>
    </row>
    <row r="212" spans="7:13">
      <c r="G212" s="31">
        <v>48305</v>
      </c>
      <c r="H212" s="35">
        <v>4.3288204511811825</v>
      </c>
      <c r="I212" s="35">
        <v>4.2961989660768172</v>
      </c>
      <c r="J212" s="35">
        <v>4.2280535180166616</v>
      </c>
      <c r="K212" s="104">
        <f t="shared" si="8"/>
        <v>2032</v>
      </c>
      <c r="L212" s="3"/>
      <c r="M212" s="3"/>
    </row>
    <row r="213" spans="7:13">
      <c r="G213" s="31">
        <v>48335</v>
      </c>
      <c r="H213" s="35">
        <v>4.3288204511811825</v>
      </c>
      <c r="I213" s="35">
        <v>4.3116297555052139</v>
      </c>
      <c r="J213" s="35">
        <v>4.1703399779182977</v>
      </c>
      <c r="K213" s="104">
        <f t="shared" si="8"/>
        <v>2032</v>
      </c>
      <c r="L213" s="3"/>
      <c r="M213" s="3"/>
    </row>
    <row r="214" spans="7:13">
      <c r="G214" s="31">
        <v>48366</v>
      </c>
      <c r="H214" s="35">
        <v>4.3591357710635705</v>
      </c>
      <c r="I214" s="35">
        <v>4.357973904962984</v>
      </c>
      <c r="J214" s="35">
        <v>4.2154067248820644</v>
      </c>
      <c r="K214" s="104">
        <f t="shared" si="8"/>
        <v>2032</v>
      </c>
      <c r="L214" s="3"/>
      <c r="M214" s="3"/>
    </row>
    <row r="215" spans="7:13">
      <c r="G215" s="31">
        <v>48396</v>
      </c>
      <c r="H215" s="35">
        <v>4.5859430305180977</v>
      </c>
      <c r="I215" s="35">
        <v>4.5510141163356845</v>
      </c>
      <c r="J215" s="35">
        <v>4.3596403894409317</v>
      </c>
      <c r="K215" s="104">
        <f t="shared" si="8"/>
        <v>2032</v>
      </c>
      <c r="L215" s="3"/>
      <c r="M215" s="3"/>
    </row>
    <row r="216" spans="7:13">
      <c r="G216" s="31">
        <v>48427</v>
      </c>
      <c r="H216" s="35">
        <v>4.6463708922234614</v>
      </c>
      <c r="I216" s="35">
        <v>4.5973582657934546</v>
      </c>
      <c r="J216" s="35">
        <v>4.4370267188597809</v>
      </c>
      <c r="K216" s="104">
        <f t="shared" si="8"/>
        <v>2032</v>
      </c>
      <c r="L216" s="3"/>
      <c r="M216" s="3"/>
    </row>
    <row r="217" spans="7:13">
      <c r="G217" s="31">
        <v>48458</v>
      </c>
      <c r="H217" s="35">
        <v>4.6010499959444386</v>
      </c>
      <c r="I217" s="35">
        <v>4.4660929933069218</v>
      </c>
      <c r="J217" s="35">
        <v>4.4197628425173141</v>
      </c>
      <c r="K217" s="104">
        <f t="shared" si="8"/>
        <v>2032</v>
      </c>
      <c r="L217" s="3"/>
      <c r="M217" s="3"/>
    </row>
    <row r="218" spans="7:13">
      <c r="G218" s="31">
        <v>48488</v>
      </c>
      <c r="H218" s="35">
        <v>4.6010499959444386</v>
      </c>
      <c r="I218" s="35">
        <v>4.5664966869366603</v>
      </c>
      <c r="J218" s="35">
        <v>4.4799856669677807</v>
      </c>
      <c r="K218" s="104">
        <f t="shared" si="8"/>
        <v>2032</v>
      </c>
      <c r="L218" s="3"/>
      <c r="M218" s="3"/>
    </row>
    <row r="219" spans="7:13">
      <c r="G219" s="31">
        <v>48519</v>
      </c>
      <c r="H219" s="35">
        <v>4.7976433245462839</v>
      </c>
      <c r="I219" s="35">
        <v>4.9062847413968704</v>
      </c>
      <c r="J219" s="35">
        <v>4.6495129177958443</v>
      </c>
      <c r="K219" s="104">
        <f t="shared" si="8"/>
        <v>2032</v>
      </c>
      <c r="L219" s="3"/>
      <c r="M219" s="3"/>
    </row>
    <row r="220" spans="7:13">
      <c r="G220" s="31">
        <v>48549</v>
      </c>
      <c r="H220" s="35">
        <v>5.0849798347358819</v>
      </c>
      <c r="I220" s="35">
        <v>5.338812875945198</v>
      </c>
      <c r="J220" s="35">
        <v>4.921418970189702</v>
      </c>
      <c r="K220" s="104">
        <f t="shared" si="8"/>
        <v>2032</v>
      </c>
      <c r="L220" s="3"/>
      <c r="M220" s="3"/>
    </row>
    <row r="221" spans="7:13">
      <c r="G221" s="31">
        <v>48580</v>
      </c>
      <c r="H221" s="35">
        <v>5.119756271925378</v>
      </c>
      <c r="I221" s="35">
        <v>5.3297511707439575</v>
      </c>
      <c r="J221" s="35">
        <v>4.9357720766837296</v>
      </c>
      <c r="K221" s="104">
        <f t="shared" si="8"/>
        <v>2033</v>
      </c>
      <c r="L221" s="3"/>
      <c r="M221" s="3"/>
    </row>
    <row r="222" spans="7:13">
      <c r="G222" s="31">
        <v>48611</v>
      </c>
      <c r="H222" s="35">
        <v>5.119756271925378</v>
      </c>
      <c r="I222" s="35">
        <v>5.163999637320134</v>
      </c>
      <c r="J222" s="35">
        <v>4.9357720766837296</v>
      </c>
      <c r="K222" s="104">
        <f t="shared" si="8"/>
        <v>2033</v>
      </c>
      <c r="L222" s="3"/>
      <c r="M222" s="3"/>
    </row>
    <row r="223" spans="7:13">
      <c r="G223" s="31">
        <v>48639</v>
      </c>
      <c r="H223" s="35">
        <v>4.9189046040758386</v>
      </c>
      <c r="I223" s="35">
        <v>4.9193335968866547</v>
      </c>
      <c r="J223" s="35">
        <v>4.7770849342567496</v>
      </c>
      <c r="K223" s="104">
        <f t="shared" si="8"/>
        <v>2033</v>
      </c>
      <c r="L223" s="3"/>
      <c r="M223" s="3"/>
    </row>
    <row r="224" spans="7:13">
      <c r="G224" s="31">
        <v>48670</v>
      </c>
      <c r="H224" s="35">
        <v>4.7334640687417622</v>
      </c>
      <c r="I224" s="35">
        <v>4.690409032917044</v>
      </c>
      <c r="J224" s="35">
        <v>4.6286356719863493</v>
      </c>
      <c r="K224" s="104">
        <f t="shared" ref="K224:K311" si="9">YEAR(G224)</f>
        <v>2033</v>
      </c>
      <c r="L224" s="3"/>
      <c r="M224" s="3"/>
    </row>
    <row r="225" spans="7:13">
      <c r="G225" s="31">
        <v>48700</v>
      </c>
      <c r="H225" s="35">
        <v>4.7488752012572242</v>
      </c>
      <c r="I225" s="35">
        <v>4.690409032917044</v>
      </c>
      <c r="J225" s="35">
        <v>4.5861785807487703</v>
      </c>
      <c r="K225" s="104">
        <f t="shared" si="9"/>
        <v>2033</v>
      </c>
      <c r="L225" s="3"/>
      <c r="M225" s="3"/>
    </row>
    <row r="226" spans="7:13">
      <c r="G226" s="31">
        <v>48731</v>
      </c>
      <c r="H226" s="35">
        <v>4.7797988553178543</v>
      </c>
      <c r="I226" s="35">
        <v>4.7219955481899376</v>
      </c>
      <c r="J226" s="35">
        <v>4.6318475559570409</v>
      </c>
      <c r="K226" s="104">
        <f t="shared" si="9"/>
        <v>2033</v>
      </c>
      <c r="L226" s="3"/>
      <c r="M226" s="3"/>
    </row>
    <row r="227" spans="7:13">
      <c r="G227" s="31">
        <v>48761</v>
      </c>
      <c r="H227" s="35">
        <v>4.9498282581364696</v>
      </c>
      <c r="I227" s="35">
        <v>4.8324965704724869</v>
      </c>
      <c r="J227" s="35">
        <v>4.7198732510288064</v>
      </c>
      <c r="K227" s="104">
        <f t="shared" si="9"/>
        <v>2033</v>
      </c>
      <c r="L227" s="3"/>
      <c r="M227" s="3"/>
    </row>
    <row r="228" spans="7:13">
      <c r="G228" s="31">
        <v>48792</v>
      </c>
      <c r="H228" s="35">
        <v>4.9652393906519317</v>
      </c>
      <c r="I228" s="35">
        <v>4.8640830857453805</v>
      </c>
      <c r="J228" s="35">
        <v>4.7526946903543106</v>
      </c>
      <c r="K228" s="104">
        <f t="shared" si="9"/>
        <v>2033</v>
      </c>
      <c r="L228" s="3"/>
      <c r="M228" s="3"/>
    </row>
    <row r="229" spans="7:13">
      <c r="G229" s="31">
        <v>48823</v>
      </c>
      <c r="H229" s="35">
        <v>4.9652393906519317</v>
      </c>
      <c r="I229" s="35">
        <v>4.7693753210992789</v>
      </c>
      <c r="J229" s="35">
        <v>4.7802968182274412</v>
      </c>
      <c r="K229" s="104">
        <f t="shared" si="9"/>
        <v>2033</v>
      </c>
      <c r="L229" s="3"/>
      <c r="M229" s="3"/>
    </row>
    <row r="230" spans="7:13">
      <c r="G230" s="31">
        <v>48853</v>
      </c>
      <c r="H230" s="35">
        <v>4.9343157365913006</v>
      </c>
      <c r="I230" s="35">
        <v>4.8009100551995934</v>
      </c>
      <c r="J230" s="35">
        <v>4.8099063735822547</v>
      </c>
      <c r="K230" s="104">
        <f t="shared" si="9"/>
        <v>2033</v>
      </c>
      <c r="L230" s="3"/>
      <c r="M230" s="3"/>
    </row>
    <row r="231" spans="7:13">
      <c r="G231" s="31">
        <v>48884</v>
      </c>
      <c r="H231" s="35">
        <v>5.0580103528338238</v>
      </c>
      <c r="I231" s="35">
        <v>5.1482063796836872</v>
      </c>
      <c r="J231" s="35">
        <v>4.9072666064438417</v>
      </c>
      <c r="K231" s="104">
        <f t="shared" si="9"/>
        <v>2033</v>
      </c>
      <c r="L231" s="3"/>
      <c r="M231" s="3"/>
    </row>
    <row r="232" spans="7:13">
      <c r="G232" s="31">
        <v>48914</v>
      </c>
      <c r="H232" s="35">
        <v>5.3052981962891614</v>
      </c>
      <c r="I232" s="35">
        <v>5.5665464729455021</v>
      </c>
      <c r="J232" s="35">
        <v>5.1395259660744754</v>
      </c>
      <c r="K232" s="104">
        <f t="shared" si="9"/>
        <v>2033</v>
      </c>
      <c r="L232" s="3"/>
      <c r="M232" s="3"/>
    </row>
    <row r="233" spans="7:13">
      <c r="G233" s="31">
        <v>48945</v>
      </c>
      <c r="H233" s="35">
        <v>5.3275023937949921</v>
      </c>
      <c r="I233" s="35">
        <v>5.5275034688213038</v>
      </c>
      <c r="J233" s="35">
        <v>5.1414330221820732</v>
      </c>
      <c r="K233" s="104">
        <f t="shared" si="9"/>
        <v>2034</v>
      </c>
      <c r="L233" s="3"/>
      <c r="M233" s="3"/>
    </row>
    <row r="234" spans="7:13">
      <c r="G234" s="31">
        <v>48976</v>
      </c>
      <c r="H234" s="35">
        <v>5.295869016526412</v>
      </c>
      <c r="I234" s="35">
        <v>5.3177379387057426</v>
      </c>
      <c r="J234" s="35">
        <v>5.1101171534678311</v>
      </c>
      <c r="K234" s="104">
        <f t="shared" si="9"/>
        <v>2034</v>
      </c>
      <c r="L234" s="3"/>
      <c r="M234" s="3"/>
    </row>
    <row r="235" spans="7:13">
      <c r="G235" s="31">
        <v>49004</v>
      </c>
      <c r="H235" s="35">
        <v>5.0589228541011861</v>
      </c>
      <c r="I235" s="35">
        <v>5.0596087934018499</v>
      </c>
      <c r="J235" s="35">
        <v>4.9156978018669069</v>
      </c>
      <c r="K235" s="104">
        <f t="shared" si="9"/>
        <v>2034</v>
      </c>
      <c r="L235" s="3"/>
      <c r="M235" s="3"/>
    </row>
    <row r="236" spans="7:13">
      <c r="G236" s="31">
        <v>49035</v>
      </c>
      <c r="H236" s="35">
        <v>4.8694267575788297</v>
      </c>
      <c r="I236" s="35">
        <v>4.7853239222534611</v>
      </c>
      <c r="J236" s="35">
        <v>4.7632336846331427</v>
      </c>
      <c r="K236" s="104">
        <f t="shared" si="9"/>
        <v>2034</v>
      </c>
      <c r="L236" s="3"/>
      <c r="M236" s="3"/>
    </row>
    <row r="237" spans="7:13">
      <c r="G237" s="31">
        <v>49065</v>
      </c>
      <c r="H237" s="35">
        <v>4.8377933803102504</v>
      </c>
      <c r="I237" s="35">
        <v>4.7692199775815425</v>
      </c>
      <c r="J237" s="35">
        <v>4.6742042758205358</v>
      </c>
      <c r="K237" s="104">
        <f t="shared" si="9"/>
        <v>2034</v>
      </c>
      <c r="L237" s="3"/>
      <c r="M237" s="3"/>
    </row>
    <row r="238" spans="7:13">
      <c r="G238" s="31">
        <v>49096</v>
      </c>
      <c r="H238" s="35">
        <v>4.8694267575788297</v>
      </c>
      <c r="I238" s="35">
        <v>4.7853239222534611</v>
      </c>
      <c r="J238" s="35">
        <v>4.7205758506473954</v>
      </c>
      <c r="K238" s="104">
        <f t="shared" si="9"/>
        <v>2034</v>
      </c>
      <c r="L238" s="3"/>
      <c r="M238" s="3"/>
    </row>
    <row r="239" spans="7:13">
      <c r="G239" s="31">
        <v>49126</v>
      </c>
      <c r="H239" s="35">
        <v>5.0431061654668969</v>
      </c>
      <c r="I239" s="35">
        <v>4.914362604319118</v>
      </c>
      <c r="J239" s="35">
        <v>4.812214915186189</v>
      </c>
      <c r="K239" s="104">
        <f t="shared" si="9"/>
        <v>2034</v>
      </c>
      <c r="L239" s="3"/>
      <c r="M239" s="3"/>
    </row>
    <row r="240" spans="7:13">
      <c r="G240" s="31">
        <v>49157</v>
      </c>
      <c r="H240" s="35">
        <v>5.1063729200040555</v>
      </c>
      <c r="I240" s="35">
        <v>4.9950376711964424</v>
      </c>
      <c r="J240" s="35">
        <v>4.8924116430793934</v>
      </c>
      <c r="K240" s="104">
        <f t="shared" si="9"/>
        <v>2034</v>
      </c>
      <c r="L240" s="3"/>
      <c r="M240" s="3"/>
    </row>
    <row r="241" spans="7:13">
      <c r="G241" s="31">
        <v>49188</v>
      </c>
      <c r="H241" s="35">
        <v>5.0905562313697654</v>
      </c>
      <c r="I241" s="35">
        <v>4.8982586596472002</v>
      </c>
      <c r="J241" s="35">
        <v>4.9043558365954034</v>
      </c>
      <c r="K241" s="104">
        <f t="shared" si="9"/>
        <v>2034</v>
      </c>
      <c r="L241" s="3"/>
      <c r="M241" s="3"/>
    </row>
    <row r="242" spans="7:13">
      <c r="G242" s="31">
        <v>49218</v>
      </c>
      <c r="H242" s="35">
        <v>5.1063729200040555</v>
      </c>
      <c r="I242" s="35">
        <v>4.9950894523690206</v>
      </c>
      <c r="J242" s="35">
        <v>4.9802365954029906</v>
      </c>
      <c r="K242" s="104">
        <f t="shared" si="9"/>
        <v>2034</v>
      </c>
      <c r="L242" s="3"/>
      <c r="M242" s="3"/>
    </row>
    <row r="243" spans="7:13">
      <c r="G243" s="31">
        <v>49249</v>
      </c>
      <c r="H243" s="35">
        <v>5.2642356392578327</v>
      </c>
      <c r="I243" s="35">
        <v>5.3499976092221573</v>
      </c>
      <c r="J243" s="35">
        <v>5.1114219813309241</v>
      </c>
      <c r="K243" s="104">
        <f t="shared" si="9"/>
        <v>2034</v>
      </c>
      <c r="L243" s="3"/>
      <c r="M243" s="3"/>
    </row>
    <row r="244" spans="7:13">
      <c r="G244" s="31">
        <v>49279</v>
      </c>
      <c r="H244" s="35">
        <v>5.5011818016830585</v>
      </c>
      <c r="I244" s="35">
        <v>5.7049057660752922</v>
      </c>
      <c r="J244" s="35">
        <v>5.3334434608049781</v>
      </c>
      <c r="K244" s="104">
        <f t="shared" si="9"/>
        <v>2034</v>
      </c>
      <c r="L244" s="3"/>
      <c r="M244" s="3"/>
    </row>
    <row r="245" spans="7:13">
      <c r="G245" s="31">
        <v>49310</v>
      </c>
      <c r="H245" s="35">
        <v>5.5417374135658521</v>
      </c>
      <c r="I245" s="35">
        <v>5.7065627635978053</v>
      </c>
      <c r="J245" s="35">
        <v>5.3535177356218009</v>
      </c>
      <c r="K245" s="104">
        <f t="shared" si="9"/>
        <v>2035</v>
      </c>
      <c r="L245" s="3"/>
      <c r="M245" s="3"/>
    </row>
    <row r="246" spans="7:13">
      <c r="G246" s="31">
        <v>49341</v>
      </c>
      <c r="H246" s="35">
        <v>5.5417374135658521</v>
      </c>
      <c r="I246" s="35">
        <v>5.5416915101078166</v>
      </c>
      <c r="J246" s="35">
        <v>5.3535177356218009</v>
      </c>
      <c r="K246" s="104">
        <f t="shared" si="9"/>
        <v>2035</v>
      </c>
      <c r="L246" s="3"/>
      <c r="M246" s="3"/>
    </row>
    <row r="247" spans="7:13">
      <c r="G247" s="31">
        <v>49369</v>
      </c>
      <c r="H247" s="35">
        <v>5.2834995549021597</v>
      </c>
      <c r="I247" s="35">
        <v>5.2614000229403191</v>
      </c>
      <c r="J247" s="35">
        <v>5.1380203954632133</v>
      </c>
      <c r="K247" s="104">
        <f t="shared" si="9"/>
        <v>2035</v>
      </c>
      <c r="L247" s="3"/>
      <c r="M247" s="3"/>
    </row>
    <row r="248" spans="7:13">
      <c r="G248" s="31">
        <v>49400</v>
      </c>
      <c r="H248" s="35">
        <v>5.0090394514853491</v>
      </c>
      <c r="I248" s="35">
        <v>4.8986729090278285</v>
      </c>
      <c r="J248" s="35">
        <v>4.9014450667469633</v>
      </c>
      <c r="K248" s="104">
        <f t="shared" si="9"/>
        <v>2035</v>
      </c>
      <c r="L248" s="3"/>
      <c r="M248" s="3"/>
    </row>
    <row r="249" spans="7:13">
      <c r="G249" s="31">
        <v>49430</v>
      </c>
      <c r="H249" s="35">
        <v>5.0413825519618776</v>
      </c>
      <c r="I249" s="35">
        <v>4.8986729090278285</v>
      </c>
      <c r="J249" s="35">
        <v>4.8757499949814314</v>
      </c>
      <c r="K249" s="104">
        <f t="shared" si="9"/>
        <v>2035</v>
      </c>
      <c r="L249" s="3"/>
      <c r="M249" s="3"/>
    </row>
    <row r="250" spans="7:13">
      <c r="G250" s="31">
        <v>49461</v>
      </c>
      <c r="H250" s="35">
        <v>5.0897451191321101</v>
      </c>
      <c r="I250" s="35">
        <v>4.9398389412277472</v>
      </c>
      <c r="J250" s="35">
        <v>4.9386828465321688</v>
      </c>
      <c r="K250" s="104">
        <f t="shared" si="9"/>
        <v>2035</v>
      </c>
      <c r="L250" s="3"/>
      <c r="M250" s="3"/>
    </row>
    <row r="251" spans="7:13">
      <c r="G251" s="31">
        <v>49491</v>
      </c>
      <c r="H251" s="35">
        <v>5.2350355987022201</v>
      </c>
      <c r="I251" s="35">
        <v>5.0717255877852221</v>
      </c>
      <c r="J251" s="35">
        <v>5.0022179263274111</v>
      </c>
      <c r="K251" s="104">
        <f t="shared" si="9"/>
        <v>2035</v>
      </c>
      <c r="L251" s="3"/>
      <c r="M251" s="3"/>
    </row>
    <row r="252" spans="7:13">
      <c r="G252" s="31">
        <v>49522</v>
      </c>
      <c r="H252" s="35">
        <v>5.3318621220723923</v>
      </c>
      <c r="I252" s="35">
        <v>5.1459797892628112</v>
      </c>
      <c r="J252" s="35">
        <v>5.1156375790424571</v>
      </c>
      <c r="K252" s="104">
        <f t="shared" si="9"/>
        <v>2035</v>
      </c>
      <c r="L252" s="3"/>
      <c r="M252" s="3"/>
    </row>
    <row r="253" spans="7:13">
      <c r="G253" s="31">
        <v>49553</v>
      </c>
      <c r="H253" s="35">
        <v>5.1382090753320497</v>
      </c>
      <c r="I253" s="35">
        <v>4.8903879214152663</v>
      </c>
      <c r="J253" s="35">
        <v>4.9515303824149353</v>
      </c>
      <c r="K253" s="104">
        <f t="shared" si="9"/>
        <v>2035</v>
      </c>
      <c r="L253" s="3"/>
      <c r="M253" s="3"/>
    </row>
    <row r="254" spans="7:13">
      <c r="G254" s="31">
        <v>49583</v>
      </c>
      <c r="H254" s="35">
        <v>5.1704507867788703</v>
      </c>
      <c r="I254" s="35">
        <v>4.9645903417202764</v>
      </c>
      <c r="J254" s="35">
        <v>5.0436713038241496</v>
      </c>
      <c r="K254" s="104">
        <f t="shared" si="9"/>
        <v>2035</v>
      </c>
      <c r="L254" s="3"/>
      <c r="M254" s="3"/>
    </row>
    <row r="255" spans="7:13">
      <c r="G255" s="31">
        <v>49614</v>
      </c>
      <c r="H255" s="35">
        <v>5.3157412663489811</v>
      </c>
      <c r="I255" s="35">
        <v>5.2778664358202869</v>
      </c>
      <c r="J255" s="35">
        <v>5.1624106393656524</v>
      </c>
      <c r="K255" s="104">
        <f t="shared" si="9"/>
        <v>2035</v>
      </c>
      <c r="L255" s="3"/>
      <c r="M255" s="3"/>
    </row>
    <row r="256" spans="7:13">
      <c r="G256" s="31">
        <v>49644</v>
      </c>
      <c r="H256" s="35">
        <v>5.5417374135658521</v>
      </c>
      <c r="I256" s="35">
        <v>5.7313141640903345</v>
      </c>
      <c r="J256" s="35">
        <v>5.3735920104386228</v>
      </c>
      <c r="K256" s="104">
        <f t="shared" si="9"/>
        <v>2035</v>
      </c>
      <c r="L256" s="3"/>
      <c r="M256" s="3"/>
    </row>
    <row r="257" spans="7:13">
      <c r="G257" s="31">
        <v>49675</v>
      </c>
      <c r="H257" s="35">
        <v>5.6144333478657611</v>
      </c>
      <c r="I257" s="35">
        <v>5.7307963523645489</v>
      </c>
      <c r="J257" s="35">
        <v>5.4254840108401083</v>
      </c>
      <c r="K257" s="104">
        <f t="shared" si="9"/>
        <v>2036</v>
      </c>
      <c r="L257" s="3"/>
      <c r="M257" s="3"/>
    </row>
    <row r="258" spans="7:13">
      <c r="G258" s="31">
        <v>49706</v>
      </c>
      <c r="H258" s="35">
        <v>5.5649555013687522</v>
      </c>
      <c r="I258" s="35">
        <v>5.5623004167940646</v>
      </c>
      <c r="J258" s="35">
        <v>5.376502780287062</v>
      </c>
      <c r="K258" s="104">
        <f t="shared" si="9"/>
        <v>2036</v>
      </c>
      <c r="L258" s="3"/>
      <c r="M258" s="3"/>
    </row>
    <row r="259" spans="7:13">
      <c r="G259" s="31">
        <v>49735</v>
      </c>
      <c r="H259" s="35">
        <v>5.3009384680117613</v>
      </c>
      <c r="I259" s="35">
        <v>5.1999357710896232</v>
      </c>
      <c r="J259" s="35">
        <v>5.1552842718056811</v>
      </c>
      <c r="K259" s="104">
        <f t="shared" si="9"/>
        <v>2036</v>
      </c>
      <c r="L259" s="3"/>
      <c r="M259" s="3"/>
    </row>
    <row r="260" spans="7:13">
      <c r="G260" s="31">
        <v>49766</v>
      </c>
      <c r="H260" s="35">
        <v>5.0370228236844774</v>
      </c>
      <c r="I260" s="35">
        <v>4.8797727810366709</v>
      </c>
      <c r="J260" s="35">
        <v>4.9291475659941781</v>
      </c>
      <c r="K260" s="104">
        <f t="shared" si="9"/>
        <v>2036</v>
      </c>
      <c r="L260" s="3"/>
      <c r="M260" s="3"/>
    </row>
    <row r="261" spans="7:13">
      <c r="G261" s="31">
        <v>49796</v>
      </c>
      <c r="H261" s="35">
        <v>5.069974258339248</v>
      </c>
      <c r="I261" s="35">
        <v>4.8882131121669685</v>
      </c>
      <c r="J261" s="35">
        <v>4.904054722473151</v>
      </c>
      <c r="K261" s="104">
        <f t="shared" si="9"/>
        <v>2036</v>
      </c>
      <c r="L261" s="3"/>
      <c r="M261" s="3"/>
    </row>
    <row r="262" spans="7:13">
      <c r="G262" s="31">
        <v>49827</v>
      </c>
      <c r="H262" s="35">
        <v>5.1195534938659639</v>
      </c>
      <c r="I262" s="35">
        <v>4.9471918677338955</v>
      </c>
      <c r="J262" s="35">
        <v>4.9681920305128981</v>
      </c>
      <c r="K262" s="104">
        <f t="shared" si="9"/>
        <v>2036</v>
      </c>
      <c r="L262" s="3"/>
      <c r="M262" s="3"/>
    </row>
    <row r="263" spans="7:13">
      <c r="G263" s="31">
        <v>49857</v>
      </c>
      <c r="H263" s="35">
        <v>5.3174648798540005</v>
      </c>
      <c r="I263" s="35">
        <v>5.1157395844769589</v>
      </c>
      <c r="J263" s="35">
        <v>5.0838198534577943</v>
      </c>
      <c r="K263" s="104">
        <f t="shared" si="9"/>
        <v>2036</v>
      </c>
      <c r="L263" s="3"/>
      <c r="M263" s="3"/>
    </row>
    <row r="264" spans="7:13">
      <c r="G264" s="31">
        <v>49888</v>
      </c>
      <c r="H264" s="35">
        <v>5.3999955500354861</v>
      </c>
      <c r="I264" s="35">
        <v>5.1915472211319038</v>
      </c>
      <c r="J264" s="35">
        <v>5.1830871424269791</v>
      </c>
      <c r="K264" s="104">
        <f t="shared" si="9"/>
        <v>2036</v>
      </c>
      <c r="L264" s="3"/>
      <c r="M264" s="3"/>
    </row>
    <row r="265" spans="7:13">
      <c r="G265" s="31">
        <v>49919</v>
      </c>
      <c r="H265" s="35">
        <v>5.3834691381932469</v>
      </c>
      <c r="I265" s="35">
        <v>5.0988589222163645</v>
      </c>
      <c r="J265" s="35">
        <v>5.1943287363244002</v>
      </c>
      <c r="K265" s="104">
        <f t="shared" si="9"/>
        <v>2036</v>
      </c>
      <c r="L265" s="3"/>
      <c r="M265" s="3"/>
    </row>
    <row r="266" spans="7:13">
      <c r="G266" s="31">
        <v>49949</v>
      </c>
      <c r="H266" s="35">
        <v>5.4164205728480184</v>
      </c>
      <c r="I266" s="35">
        <v>5.1662780089135891</v>
      </c>
      <c r="J266" s="35">
        <v>5.2871722573522026</v>
      </c>
      <c r="K266" s="104">
        <f t="shared" si="9"/>
        <v>2036</v>
      </c>
      <c r="L266" s="3"/>
      <c r="M266" s="3"/>
    </row>
    <row r="267" spans="7:13">
      <c r="G267" s="31">
        <v>49980</v>
      </c>
      <c r="H267" s="35">
        <v>5.5814819132109905</v>
      </c>
      <c r="I267" s="35">
        <v>5.4948813300968391</v>
      </c>
      <c r="J267" s="35">
        <v>5.4254840108401083</v>
      </c>
      <c r="K267" s="104">
        <f t="shared" si="9"/>
        <v>2036</v>
      </c>
      <c r="L267" s="3"/>
      <c r="M267" s="3"/>
    </row>
    <row r="268" spans="7:13">
      <c r="G268" s="31">
        <v>50010</v>
      </c>
      <c r="H268" s="35">
        <v>5.8948754040352833</v>
      </c>
      <c r="I268" s="35">
        <v>5.9919805868505742</v>
      </c>
      <c r="J268" s="35">
        <v>5.7231855063735821</v>
      </c>
      <c r="K268" s="104">
        <f t="shared" si="9"/>
        <v>2036</v>
      </c>
      <c r="L268" s="3"/>
      <c r="M268" s="3"/>
    </row>
    <row r="269" spans="7:13">
      <c r="G269" s="31">
        <v>50041</v>
      </c>
      <c r="H269" s="35">
        <v>5.9405004674034272</v>
      </c>
      <c r="I269" s="35">
        <v>6.0805263919598334</v>
      </c>
      <c r="J269" s="35">
        <v>5.7482783498946102</v>
      </c>
      <c r="K269" s="104">
        <f t="shared" si="9"/>
        <v>2037</v>
      </c>
      <c r="L269" s="3"/>
      <c r="M269" s="3"/>
    </row>
    <row r="270" spans="7:13">
      <c r="G270" s="31">
        <v>50072</v>
      </c>
      <c r="H270" s="35">
        <v>5.9236698884720669</v>
      </c>
      <c r="I270" s="35">
        <v>5.8997065373156623</v>
      </c>
      <c r="J270" s="35">
        <v>5.7316167017966473</v>
      </c>
      <c r="K270" s="104">
        <f t="shared" si="9"/>
        <v>2037</v>
      </c>
      <c r="L270" s="3"/>
      <c r="M270" s="3"/>
    </row>
    <row r="271" spans="7:13">
      <c r="G271" s="31">
        <v>50100</v>
      </c>
      <c r="H271" s="35">
        <v>5.7044668062455646</v>
      </c>
      <c r="I271" s="35">
        <v>5.5810969824400658</v>
      </c>
      <c r="J271" s="35">
        <v>5.5547623406604432</v>
      </c>
      <c r="K271" s="104">
        <f t="shared" si="9"/>
        <v>2037</v>
      </c>
      <c r="L271" s="3"/>
      <c r="M271" s="3"/>
    </row>
    <row r="272" spans="7:13">
      <c r="G272" s="31">
        <v>50131</v>
      </c>
      <c r="H272" s="35">
        <v>5.5021956919801278</v>
      </c>
      <c r="I272" s="35">
        <v>5.3400038429145038</v>
      </c>
      <c r="J272" s="35">
        <v>5.3896514302920799</v>
      </c>
      <c r="K272" s="104">
        <f t="shared" si="9"/>
        <v>2037</v>
      </c>
      <c r="L272" s="3"/>
      <c r="M272" s="3"/>
    </row>
    <row r="273" spans="7:13">
      <c r="G273" s="31">
        <v>50161</v>
      </c>
      <c r="H273" s="35">
        <v>5.5021956919801278</v>
      </c>
      <c r="I273" s="35">
        <v>5.3485995175625369</v>
      </c>
      <c r="J273" s="35">
        <v>5.331937890193716</v>
      </c>
      <c r="K273" s="104">
        <f t="shared" si="9"/>
        <v>2037</v>
      </c>
      <c r="L273" s="3"/>
      <c r="M273" s="3"/>
    </row>
    <row r="274" spans="7:13">
      <c r="G274" s="31">
        <v>50192</v>
      </c>
      <c r="H274" s="35">
        <v>5.5358568498428475</v>
      </c>
      <c r="I274" s="35">
        <v>5.4002771277958939</v>
      </c>
      <c r="J274" s="35">
        <v>5.3803168925022584</v>
      </c>
      <c r="K274" s="104">
        <f t="shared" si="9"/>
        <v>2037</v>
      </c>
      <c r="L274" s="3"/>
      <c r="M274" s="3"/>
    </row>
    <row r="275" spans="7:13">
      <c r="G275" s="31">
        <v>50222</v>
      </c>
      <c r="H275" s="35">
        <v>5.7382293531379913</v>
      </c>
      <c r="I275" s="35">
        <v>5.5466625026753533</v>
      </c>
      <c r="J275" s="35">
        <v>5.500361055906855</v>
      </c>
      <c r="K275" s="104">
        <f t="shared" si="9"/>
        <v>2037</v>
      </c>
      <c r="L275" s="3"/>
      <c r="M275" s="3"/>
    </row>
    <row r="276" spans="7:13">
      <c r="G276" s="31">
        <v>50253</v>
      </c>
      <c r="H276" s="35">
        <v>5.7888224789617757</v>
      </c>
      <c r="I276" s="35">
        <v>5.5982883317361321</v>
      </c>
      <c r="J276" s="35">
        <v>5.5680113620395462</v>
      </c>
      <c r="K276" s="104">
        <f t="shared" si="9"/>
        <v>2037</v>
      </c>
      <c r="L276" s="3"/>
      <c r="M276" s="3"/>
    </row>
    <row r="277" spans="7:13">
      <c r="G277" s="31">
        <v>50284</v>
      </c>
      <c r="H277" s="35">
        <v>5.7888224789617757</v>
      </c>
      <c r="I277" s="35">
        <v>5.4777417619733511</v>
      </c>
      <c r="J277" s="35">
        <v>5.5956134899126768</v>
      </c>
      <c r="K277" s="104">
        <f t="shared" si="9"/>
        <v>2037</v>
      </c>
      <c r="L277" s="3"/>
      <c r="M277" s="3"/>
    </row>
    <row r="278" spans="7:13">
      <c r="G278" s="31">
        <v>50314</v>
      </c>
      <c r="H278" s="35">
        <v>5.7718905110007102</v>
      </c>
      <c r="I278" s="35">
        <v>5.4949848924419964</v>
      </c>
      <c r="J278" s="35">
        <v>5.6390742948910964</v>
      </c>
      <c r="K278" s="104">
        <f t="shared" si="9"/>
        <v>2037</v>
      </c>
      <c r="L278" s="3"/>
      <c r="M278" s="3"/>
    </row>
    <row r="279" spans="7:13">
      <c r="G279" s="31">
        <v>50345</v>
      </c>
      <c r="H279" s="35">
        <v>5.9574324353644936</v>
      </c>
      <c r="I279" s="35">
        <v>5.9083022119636963</v>
      </c>
      <c r="J279" s="35">
        <v>5.7976610659439922</v>
      </c>
      <c r="K279" s="104">
        <f t="shared" si="9"/>
        <v>2037</v>
      </c>
      <c r="L279" s="3"/>
      <c r="M279" s="3"/>
    </row>
    <row r="280" spans="7:13">
      <c r="G280" s="31">
        <v>50375</v>
      </c>
      <c r="H280" s="35">
        <v>6.311482927101288</v>
      </c>
      <c r="I280" s="35">
        <v>6.4594092317168208</v>
      </c>
      <c r="J280" s="35">
        <v>6.1356114824851948</v>
      </c>
      <c r="K280" s="104">
        <f t="shared" si="9"/>
        <v>2037</v>
      </c>
      <c r="L280" s="3"/>
      <c r="M280" s="3"/>
    </row>
    <row r="281" spans="7:13">
      <c r="G281" s="31">
        <v>50406</v>
      </c>
      <c r="H281" s="35">
        <v>6.3471718655581473</v>
      </c>
      <c r="I281" s="35">
        <v>6.4164826396492325</v>
      </c>
      <c r="J281" s="35">
        <v>6.1508679313459798</v>
      </c>
      <c r="K281" s="104">
        <f t="shared" ref="K281:K304" si="10">YEAR(G281)</f>
        <v>2038</v>
      </c>
      <c r="L281" s="3"/>
      <c r="M281" s="3"/>
    </row>
    <row r="282" spans="7:13">
      <c r="G282" s="31">
        <v>50437</v>
      </c>
      <c r="H282" s="35">
        <v>6.2954634604075848</v>
      </c>
      <c r="I282" s="35">
        <v>6.2140700360398213</v>
      </c>
      <c r="J282" s="35">
        <v>6.0996785305630841</v>
      </c>
      <c r="K282" s="104">
        <f t="shared" si="10"/>
        <v>2038</v>
      </c>
      <c r="L282" s="3"/>
      <c r="M282" s="3"/>
    </row>
    <row r="283" spans="7:13">
      <c r="G283" s="31">
        <v>50465</v>
      </c>
      <c r="H283" s="35">
        <v>6.0197866886342899</v>
      </c>
      <c r="I283" s="35">
        <v>5.8268504274976927</v>
      </c>
      <c r="J283" s="35">
        <v>5.8669173140620297</v>
      </c>
      <c r="K283" s="104">
        <f t="shared" si="10"/>
        <v>2038</v>
      </c>
      <c r="L283" s="3"/>
      <c r="M283" s="3"/>
    </row>
    <row r="284" spans="7:13">
      <c r="G284" s="31">
        <v>50496</v>
      </c>
      <c r="H284" s="35">
        <v>5.7441099168609959</v>
      </c>
      <c r="I284" s="35">
        <v>5.5716728090307761</v>
      </c>
      <c r="J284" s="35">
        <v>5.6291375288567691</v>
      </c>
      <c r="K284" s="104">
        <f t="shared" si="10"/>
        <v>2038</v>
      </c>
      <c r="L284" s="3"/>
      <c r="M284" s="3"/>
    </row>
    <row r="285" spans="7:13">
      <c r="G285" s="31">
        <v>50526</v>
      </c>
      <c r="H285" s="35">
        <v>5.7441099168609959</v>
      </c>
      <c r="I285" s="35">
        <v>5.5892784077074706</v>
      </c>
      <c r="J285" s="35">
        <v>5.5714239887584061</v>
      </c>
      <c r="K285" s="104">
        <f t="shared" si="10"/>
        <v>2038</v>
      </c>
      <c r="L285" s="3"/>
      <c r="M285" s="3"/>
    </row>
    <row r="286" spans="7:13">
      <c r="G286" s="31">
        <v>50557</v>
      </c>
      <c r="H286" s="35">
        <v>5.7784807979316639</v>
      </c>
      <c r="I286" s="35">
        <v>5.6156868057225129</v>
      </c>
      <c r="J286" s="35">
        <v>5.6205055906855366</v>
      </c>
      <c r="K286" s="104">
        <f t="shared" si="10"/>
        <v>2038</v>
      </c>
      <c r="L286" s="3"/>
      <c r="M286" s="3"/>
    </row>
    <row r="287" spans="7:13">
      <c r="G287" s="31">
        <v>50587</v>
      </c>
      <c r="H287" s="35">
        <v>5.9853144185339149</v>
      </c>
      <c r="I287" s="35">
        <v>5.7828364308059559</v>
      </c>
      <c r="J287" s="35">
        <v>5.7449660945498344</v>
      </c>
      <c r="K287" s="104">
        <f t="shared" si="10"/>
        <v>2038</v>
      </c>
      <c r="L287" s="3"/>
      <c r="M287" s="3"/>
    </row>
    <row r="288" spans="7:13">
      <c r="G288" s="31">
        <v>50618</v>
      </c>
      <c r="H288" s="35">
        <v>6.0542589587346649</v>
      </c>
      <c r="I288" s="35">
        <v>5.8444560261743881</v>
      </c>
      <c r="J288" s="35">
        <v>5.8307836193917497</v>
      </c>
      <c r="K288" s="104">
        <f t="shared" si="10"/>
        <v>2038</v>
      </c>
      <c r="L288" s="3"/>
      <c r="M288" s="3"/>
    </row>
    <row r="289" spans="7:13">
      <c r="G289" s="31">
        <v>50649</v>
      </c>
      <c r="H289" s="35">
        <v>6.0197866886342899</v>
      </c>
      <c r="I289" s="35">
        <v>5.7036630179334074</v>
      </c>
      <c r="J289" s="35">
        <v>5.8242594800762824</v>
      </c>
      <c r="K289" s="104">
        <f t="shared" si="10"/>
        <v>2038</v>
      </c>
      <c r="L289" s="3"/>
      <c r="M289" s="3"/>
    </row>
    <row r="290" spans="7:13">
      <c r="G290" s="31">
        <v>50679</v>
      </c>
      <c r="H290" s="35">
        <v>5.9680782834837265</v>
      </c>
      <c r="I290" s="35">
        <v>5.7300714159484505</v>
      </c>
      <c r="J290" s="35">
        <v>5.8332929037438523</v>
      </c>
      <c r="K290" s="104">
        <f t="shared" si="10"/>
        <v>2038</v>
      </c>
      <c r="L290" s="3"/>
      <c r="M290" s="3"/>
    </row>
    <row r="291" spans="7:13">
      <c r="G291" s="31">
        <v>50710</v>
      </c>
      <c r="H291" s="35">
        <v>6.1575743800060838</v>
      </c>
      <c r="I291" s="35">
        <v>6.0996854258138837</v>
      </c>
      <c r="J291" s="35">
        <v>5.9957941583860279</v>
      </c>
      <c r="K291" s="104">
        <f t="shared" si="10"/>
        <v>2038</v>
      </c>
      <c r="L291" s="3"/>
      <c r="M291" s="3"/>
    </row>
    <row r="292" spans="7:13">
      <c r="G292" s="31">
        <v>50740</v>
      </c>
      <c r="H292" s="35">
        <v>6.5366679620805028</v>
      </c>
      <c r="I292" s="35">
        <v>6.6365008419353391</v>
      </c>
      <c r="J292" s="35">
        <v>6.3585363043260061</v>
      </c>
      <c r="K292" s="104">
        <f t="shared" si="10"/>
        <v>2038</v>
      </c>
      <c r="L292" s="3"/>
      <c r="M292" s="3"/>
    </row>
    <row r="293" spans="7:13">
      <c r="G293" s="31">
        <v>50771</v>
      </c>
      <c r="H293" s="35">
        <v>6.5750944043394508</v>
      </c>
      <c r="I293" s="35">
        <v>6.5934189063500144</v>
      </c>
      <c r="J293" s="35">
        <v>6.376502780287062</v>
      </c>
      <c r="K293" s="104">
        <f t="shared" si="10"/>
        <v>2039</v>
      </c>
      <c r="L293" s="3"/>
      <c r="M293" s="3"/>
    </row>
    <row r="294" spans="7:13">
      <c r="G294" s="31">
        <v>50802</v>
      </c>
      <c r="H294" s="35">
        <v>6.522270719862111</v>
      </c>
      <c r="I294" s="35">
        <v>6.386553121898852</v>
      </c>
      <c r="J294" s="35">
        <v>6.3242092943892407</v>
      </c>
      <c r="K294" s="104">
        <f t="shared" si="10"/>
        <v>2039</v>
      </c>
      <c r="L294" s="3"/>
      <c r="M294" s="3"/>
    </row>
    <row r="295" spans="7:13">
      <c r="G295" s="31">
        <v>50830</v>
      </c>
      <c r="H295" s="35">
        <v>6.2228689151373828</v>
      </c>
      <c r="I295" s="35">
        <v>6.0088094679385922</v>
      </c>
      <c r="J295" s="35">
        <v>6.0679611763525045</v>
      </c>
      <c r="K295" s="104">
        <f t="shared" si="10"/>
        <v>2039</v>
      </c>
      <c r="L295" s="3"/>
      <c r="M295" s="3"/>
    </row>
    <row r="296" spans="7:13">
      <c r="G296" s="31">
        <v>50861</v>
      </c>
      <c r="H296" s="35">
        <v>5.958750492750684</v>
      </c>
      <c r="I296" s="35">
        <v>5.774965692574022</v>
      </c>
      <c r="J296" s="35">
        <v>5.8416237277928333</v>
      </c>
      <c r="K296" s="104">
        <f t="shared" si="10"/>
        <v>2039</v>
      </c>
      <c r="L296" s="3"/>
      <c r="M296" s="3"/>
    </row>
    <row r="297" spans="7:13">
      <c r="G297" s="31">
        <v>50891</v>
      </c>
      <c r="H297" s="35">
        <v>5.958750492750684</v>
      </c>
      <c r="I297" s="35">
        <v>5.747987701660616</v>
      </c>
      <c r="J297" s="35">
        <v>5.7839101876944694</v>
      </c>
      <c r="K297" s="104">
        <f t="shared" si="10"/>
        <v>2039</v>
      </c>
      <c r="L297" s="3"/>
      <c r="M297" s="3"/>
    </row>
    <row r="298" spans="7:13">
      <c r="G298" s="31">
        <v>50922</v>
      </c>
      <c r="H298" s="35">
        <v>5.9763921839197005</v>
      </c>
      <c r="I298" s="35">
        <v>5.7929337594587658</v>
      </c>
      <c r="J298" s="35">
        <v>5.8164305128977212</v>
      </c>
      <c r="K298" s="104">
        <f t="shared" si="10"/>
        <v>2039</v>
      </c>
      <c r="L298" s="3"/>
      <c r="M298" s="3"/>
    </row>
    <row r="299" spans="7:13">
      <c r="G299" s="31">
        <v>50952</v>
      </c>
      <c r="H299" s="35">
        <v>6.2581522974754131</v>
      </c>
      <c r="I299" s="35">
        <v>6.0177676107946745</v>
      </c>
      <c r="J299" s="35">
        <v>6.0150654622101776</v>
      </c>
      <c r="K299" s="104">
        <f t="shared" si="10"/>
        <v>2039</v>
      </c>
      <c r="L299" s="3"/>
      <c r="M299" s="3"/>
    </row>
    <row r="300" spans="7:13">
      <c r="G300" s="31">
        <v>50983</v>
      </c>
      <c r="H300" s="35">
        <v>6.3285162840920615</v>
      </c>
      <c r="I300" s="35">
        <v>6.1077632887361322</v>
      </c>
      <c r="J300" s="35">
        <v>6.1022881862892699</v>
      </c>
      <c r="K300" s="104">
        <f t="shared" si="10"/>
        <v>2039</v>
      </c>
      <c r="L300" s="3"/>
      <c r="M300" s="3"/>
    </row>
    <row r="301" spans="7:13">
      <c r="G301" s="31">
        <v>51014</v>
      </c>
      <c r="H301" s="35">
        <v>6.2581522974754131</v>
      </c>
      <c r="I301" s="35">
        <v>6.0178193919672527</v>
      </c>
      <c r="J301" s="35">
        <v>6.0602325805480275</v>
      </c>
      <c r="K301" s="104">
        <f t="shared" si="10"/>
        <v>2039</v>
      </c>
      <c r="L301" s="3"/>
      <c r="M301" s="3"/>
    </row>
    <row r="302" spans="7:13">
      <c r="G302" s="31">
        <v>51044</v>
      </c>
      <c r="H302" s="35">
        <v>6.2405106063063975</v>
      </c>
      <c r="I302" s="35">
        <v>6.0538073069093201</v>
      </c>
      <c r="J302" s="35">
        <v>6.1029907859078589</v>
      </c>
      <c r="K302" s="104">
        <f t="shared" si="10"/>
        <v>2039</v>
      </c>
      <c r="L302" s="3"/>
      <c r="M302" s="3"/>
    </row>
    <row r="303" spans="7:13">
      <c r="G303" s="31">
        <v>51075</v>
      </c>
      <c r="H303" s="35">
        <v>6.5046290286930954</v>
      </c>
      <c r="I303" s="35">
        <v>6.4315509608695809</v>
      </c>
      <c r="J303" s="35">
        <v>6.3393653718759406</v>
      </c>
      <c r="K303" s="104">
        <f t="shared" si="10"/>
        <v>2039</v>
      </c>
      <c r="L303" s="3"/>
      <c r="M303" s="3"/>
    </row>
    <row r="304" spans="7:13">
      <c r="G304" s="31">
        <v>51105</v>
      </c>
      <c r="H304" s="35">
        <v>6.786389142248809</v>
      </c>
      <c r="I304" s="35">
        <v>6.8722605206853142</v>
      </c>
      <c r="J304" s="35">
        <v>6.6057509986951723</v>
      </c>
      <c r="K304" s="104">
        <f t="shared" si="10"/>
        <v>2039</v>
      </c>
      <c r="L304" s="3"/>
      <c r="M304" s="3"/>
    </row>
    <row r="305" spans="7:13">
      <c r="G305" s="31">
        <v>51136</v>
      </c>
      <c r="H305" s="35">
        <v>6.8279586444286728</v>
      </c>
      <c r="I305" s="35">
        <v>6.8485965248169327</v>
      </c>
      <c r="J305" s="35">
        <v>6.6268289872528356</v>
      </c>
      <c r="K305" s="104">
        <f t="shared" si="9"/>
        <v>2040</v>
      </c>
      <c r="L305" s="3"/>
      <c r="M305" s="3"/>
    </row>
    <row r="306" spans="7:13">
      <c r="G306" s="31">
        <v>51167</v>
      </c>
      <c r="H306" s="35">
        <v>6.7199793277907327</v>
      </c>
      <c r="I306" s="35">
        <v>6.5911923159291392</v>
      </c>
      <c r="J306" s="35">
        <v>6.5199334738532571</v>
      </c>
      <c r="K306" s="104">
        <f t="shared" si="9"/>
        <v>2040</v>
      </c>
      <c r="L306" s="3"/>
      <c r="M306" s="3"/>
    </row>
    <row r="307" spans="7:13">
      <c r="G307" s="31">
        <v>51196</v>
      </c>
      <c r="H307" s="35">
        <v>6.4500817307107372</v>
      </c>
      <c r="I307" s="35">
        <v>6.2694758906988302</v>
      </c>
      <c r="J307" s="35">
        <v>6.2928934256749978</v>
      </c>
      <c r="K307" s="104">
        <f t="shared" si="9"/>
        <v>2040</v>
      </c>
      <c r="L307" s="3"/>
      <c r="M307" s="3"/>
    </row>
    <row r="308" spans="7:13">
      <c r="G308" s="31">
        <v>51227</v>
      </c>
      <c r="H308" s="35">
        <v>6.1440896390550543</v>
      </c>
      <c r="I308" s="35">
        <v>5.9937411467182447</v>
      </c>
      <c r="J308" s="35">
        <v>6.025102599618589</v>
      </c>
      <c r="K308" s="104">
        <f t="shared" si="9"/>
        <v>2040</v>
      </c>
      <c r="L308" s="3"/>
      <c r="M308" s="3"/>
    </row>
    <row r="309" spans="7:13">
      <c r="G309" s="31">
        <v>51257</v>
      </c>
      <c r="H309" s="35">
        <v>6.162035497313191</v>
      </c>
      <c r="I309" s="35">
        <v>6.0029064142646416</v>
      </c>
      <c r="J309" s="35">
        <v>5.9851547927331126</v>
      </c>
      <c r="K309" s="104">
        <f t="shared" si="9"/>
        <v>2040</v>
      </c>
      <c r="L309" s="3"/>
      <c r="M309" s="3"/>
    </row>
    <row r="310" spans="7:13">
      <c r="G310" s="31">
        <v>51288</v>
      </c>
      <c r="H310" s="35">
        <v>6.1980286028591713</v>
      </c>
      <c r="I310" s="35">
        <v>6.0396710467953856</v>
      </c>
      <c r="J310" s="35">
        <v>6.0358423366455884</v>
      </c>
      <c r="K310" s="104">
        <f t="shared" si="9"/>
        <v>2040</v>
      </c>
      <c r="L310" s="3"/>
      <c r="M310" s="3"/>
    </row>
    <row r="311" spans="7:13">
      <c r="G311" s="31">
        <v>51318</v>
      </c>
      <c r="H311" s="35">
        <v>6.4500817307107372</v>
      </c>
      <c r="I311" s="35">
        <v>6.269475890698831</v>
      </c>
      <c r="J311" s="35">
        <v>6.2050684733513997</v>
      </c>
      <c r="K311" s="104">
        <f t="shared" si="9"/>
        <v>2040</v>
      </c>
      <c r="L311" s="3"/>
      <c r="M311" s="3"/>
    </row>
    <row r="312" spans="7:13">
      <c r="G312" s="31">
        <v>51349</v>
      </c>
      <c r="H312" s="35">
        <v>6.576006905606814</v>
      </c>
      <c r="I312" s="35">
        <v>6.3797697882910667</v>
      </c>
      <c r="J312" s="35">
        <v>6.347294710428586</v>
      </c>
      <c r="K312" s="104">
        <f t="shared" ref="K312:K328" si="11">YEAR(G312)</f>
        <v>2040</v>
      </c>
      <c r="L312" s="3"/>
      <c r="M312" s="3"/>
    </row>
    <row r="313" spans="7:13">
      <c r="G313" s="31">
        <v>51380</v>
      </c>
      <c r="H313" s="35">
        <v>6.5040206945148533</v>
      </c>
      <c r="I313" s="35">
        <v>6.2235459906216892</v>
      </c>
      <c r="J313" s="35">
        <v>6.3036331627019973</v>
      </c>
      <c r="K313" s="104">
        <f t="shared" si="11"/>
        <v>2040</v>
      </c>
      <c r="L313" s="3"/>
      <c r="M313" s="3"/>
    </row>
    <row r="314" spans="7:13">
      <c r="G314" s="31">
        <v>51410</v>
      </c>
      <c r="H314" s="35">
        <v>6.4500817307107372</v>
      </c>
      <c r="I314" s="35">
        <v>6.2143289419027132</v>
      </c>
      <c r="J314" s="35">
        <v>6.310458416139717</v>
      </c>
      <c r="K314" s="104">
        <f t="shared" si="11"/>
        <v>2040</v>
      </c>
      <c r="L314" s="3"/>
      <c r="M314" s="3"/>
    </row>
    <row r="315" spans="7:13">
      <c r="G315" s="31">
        <v>51441</v>
      </c>
      <c r="H315" s="35">
        <v>6.6300472584406371</v>
      </c>
      <c r="I315" s="35">
        <v>6.5820270483827414</v>
      </c>
      <c r="J315" s="35">
        <v>6.4635247616179869</v>
      </c>
      <c r="K315" s="104">
        <f t="shared" si="11"/>
        <v>2040</v>
      </c>
      <c r="L315" s="3"/>
      <c r="M315" s="3"/>
    </row>
    <row r="316" spans="7:13">
      <c r="G316" s="31">
        <v>51471</v>
      </c>
      <c r="H316" s="35">
        <v>7.0259714194464156</v>
      </c>
      <c r="I316" s="35">
        <v>7.142713585062892</v>
      </c>
      <c r="J316" s="35">
        <v>6.8429285556559272</v>
      </c>
      <c r="K316" s="104">
        <f t="shared" si="11"/>
        <v>2040</v>
      </c>
      <c r="L316" s="3"/>
      <c r="M316" s="3"/>
    </row>
    <row r="317" spans="7:13">
      <c r="G317" s="31">
        <v>51502</v>
      </c>
      <c r="H317" s="35">
        <v>7.1071840322417117</v>
      </c>
      <c r="I317" s="35">
        <v>7.1305450095069425</v>
      </c>
      <c r="J317" s="35">
        <v>6.903251751480477</v>
      </c>
      <c r="K317" s="104">
        <f t="shared" si="11"/>
        <v>2041</v>
      </c>
      <c r="L317" s="3"/>
      <c r="M317" s="3"/>
    </row>
    <row r="318" spans="7:13">
      <c r="G318" s="31">
        <v>51533</v>
      </c>
      <c r="H318" s="35" t="e">
        <v>#N/A</v>
      </c>
      <c r="I318" s="35" t="e">
        <v>#N/A</v>
      </c>
      <c r="J318" s="35" t="e">
        <v>#N/A</v>
      </c>
      <c r="K318" s="104">
        <f t="shared" si="11"/>
        <v>2041</v>
      </c>
      <c r="L318" s="3"/>
      <c r="M318" s="3"/>
    </row>
    <row r="319" spans="7:13">
      <c r="G319" s="31">
        <v>51561</v>
      </c>
      <c r="H319" s="35" t="e">
        <v>#N/A</v>
      </c>
      <c r="I319" s="35" t="e">
        <v>#N/A</v>
      </c>
      <c r="J319" s="35" t="e">
        <v>#N/A</v>
      </c>
      <c r="K319" s="104">
        <f t="shared" si="11"/>
        <v>2041</v>
      </c>
      <c r="L319" s="3"/>
      <c r="M319" s="3"/>
    </row>
    <row r="320" spans="7:13">
      <c r="G320" s="31">
        <v>51592</v>
      </c>
      <c r="H320" s="35" t="e">
        <v>#N/A</v>
      </c>
      <c r="I320" s="35" t="e">
        <v>#N/A</v>
      </c>
      <c r="J320" s="35" t="e">
        <v>#N/A</v>
      </c>
      <c r="K320" s="104">
        <f t="shared" si="11"/>
        <v>2041</v>
      </c>
      <c r="L320" s="3"/>
      <c r="M320" s="3"/>
    </row>
    <row r="321" spans="7:13">
      <c r="G321" s="31">
        <v>51622</v>
      </c>
      <c r="H321" s="35" t="e">
        <v>#N/A</v>
      </c>
      <c r="I321" s="35" t="e">
        <v>#N/A</v>
      </c>
      <c r="J321" s="35" t="e">
        <v>#N/A</v>
      </c>
      <c r="K321" s="104">
        <f t="shared" si="11"/>
        <v>2041</v>
      </c>
      <c r="L321" s="3"/>
      <c r="M321" s="3"/>
    </row>
    <row r="322" spans="7:13">
      <c r="G322" s="31">
        <v>51653</v>
      </c>
      <c r="H322" s="35" t="e">
        <v>#N/A</v>
      </c>
      <c r="I322" s="35" t="e">
        <v>#N/A</v>
      </c>
      <c r="J322" s="35" t="e">
        <v>#N/A</v>
      </c>
      <c r="K322" s="104">
        <f t="shared" si="11"/>
        <v>2041</v>
      </c>
      <c r="L322" s="3"/>
      <c r="M322" s="3"/>
    </row>
    <row r="323" spans="7:13">
      <c r="G323" s="31">
        <v>51683</v>
      </c>
      <c r="H323" s="35" t="e">
        <v>#N/A</v>
      </c>
      <c r="I323" s="35" t="e">
        <v>#N/A</v>
      </c>
      <c r="J323" s="35" t="e">
        <v>#N/A</v>
      </c>
      <c r="K323" s="104">
        <f t="shared" si="11"/>
        <v>2041</v>
      </c>
      <c r="L323" s="3"/>
      <c r="M323" s="3"/>
    </row>
    <row r="324" spans="7:13">
      <c r="G324" s="31">
        <v>51714</v>
      </c>
      <c r="H324" s="35" t="e">
        <v>#N/A</v>
      </c>
      <c r="I324" s="35" t="e">
        <v>#N/A</v>
      </c>
      <c r="J324" s="35" t="e">
        <v>#N/A</v>
      </c>
      <c r="K324" s="104">
        <f t="shared" si="11"/>
        <v>2041</v>
      </c>
      <c r="L324" s="3"/>
      <c r="M324" s="3"/>
    </row>
    <row r="325" spans="7:13">
      <c r="G325" s="31">
        <v>51745</v>
      </c>
      <c r="H325" s="35" t="e">
        <v>#N/A</v>
      </c>
      <c r="I325" s="35" t="e">
        <v>#N/A</v>
      </c>
      <c r="J325" s="35" t="e">
        <v>#N/A</v>
      </c>
      <c r="K325" s="104">
        <f t="shared" si="11"/>
        <v>2041</v>
      </c>
      <c r="L325" s="3"/>
      <c r="M325" s="3"/>
    </row>
    <row r="326" spans="7:13">
      <c r="G326" s="31">
        <v>51775</v>
      </c>
      <c r="H326" s="35" t="e">
        <v>#N/A</v>
      </c>
      <c r="I326" s="35" t="e">
        <v>#N/A</v>
      </c>
      <c r="J326" s="35" t="e">
        <v>#N/A</v>
      </c>
      <c r="K326" s="104">
        <f t="shared" si="11"/>
        <v>2041</v>
      </c>
      <c r="L326" s="3"/>
      <c r="M326" s="3"/>
    </row>
    <row r="327" spans="7:13">
      <c r="G327" s="31">
        <v>51806</v>
      </c>
      <c r="H327" s="35" t="e">
        <v>#N/A</v>
      </c>
      <c r="I327" s="35" t="e">
        <v>#N/A</v>
      </c>
      <c r="J327" s="35" t="e">
        <v>#N/A</v>
      </c>
      <c r="K327" s="104">
        <f t="shared" si="11"/>
        <v>2041</v>
      </c>
      <c r="L327" s="3"/>
      <c r="M327" s="3"/>
    </row>
    <row r="328" spans="7:13">
      <c r="G328" s="31">
        <v>51836</v>
      </c>
      <c r="H328" s="35" t="e">
        <v>#N/A</v>
      </c>
      <c r="I328" s="35" t="e">
        <v>#N/A</v>
      </c>
      <c r="J328" s="35" t="e">
        <v>#N/A</v>
      </c>
      <c r="K328" s="104">
        <f t="shared" si="11"/>
        <v>2041</v>
      </c>
      <c r="L328" s="3"/>
      <c r="M328" s="3"/>
    </row>
    <row r="329" spans="7:13">
      <c r="G329" s="31">
        <v>51867</v>
      </c>
      <c r="H329" s="35" t="e">
        <v>#N/A</v>
      </c>
      <c r="I329" s="35" t="e">
        <v>#N/A</v>
      </c>
      <c r="J329" s="35" t="e">
        <v>#N/A</v>
      </c>
      <c r="K329" s="104">
        <f t="shared" ref="K329:K340" si="12">YEAR(G329)</f>
        <v>2042</v>
      </c>
    </row>
    <row r="330" spans="7:13">
      <c r="G330" s="31">
        <v>51898</v>
      </c>
      <c r="H330" s="35" t="e">
        <v>#N/A</v>
      </c>
      <c r="I330" s="35" t="e">
        <v>#N/A</v>
      </c>
      <c r="J330" s="35" t="e">
        <v>#N/A</v>
      </c>
      <c r="K330" s="104">
        <f t="shared" si="12"/>
        <v>2042</v>
      </c>
    </row>
    <row r="331" spans="7:13">
      <c r="G331" s="31">
        <v>51926</v>
      </c>
      <c r="H331" s="35" t="e">
        <v>#N/A</v>
      </c>
      <c r="I331" s="35" t="e">
        <v>#N/A</v>
      </c>
      <c r="J331" s="35" t="e">
        <v>#N/A</v>
      </c>
      <c r="K331" s="104">
        <f t="shared" si="12"/>
        <v>2042</v>
      </c>
    </row>
    <row r="332" spans="7:13">
      <c r="G332" s="31">
        <v>51957</v>
      </c>
      <c r="H332" s="35" t="e">
        <v>#N/A</v>
      </c>
      <c r="I332" s="35" t="e">
        <v>#N/A</v>
      </c>
      <c r="J332" s="35" t="e">
        <v>#N/A</v>
      </c>
      <c r="K332" s="104">
        <f t="shared" si="12"/>
        <v>2042</v>
      </c>
    </row>
    <row r="333" spans="7:13">
      <c r="G333" s="31">
        <v>51987</v>
      </c>
      <c r="H333" s="35" t="e">
        <v>#N/A</v>
      </c>
      <c r="I333" s="35" t="e">
        <v>#N/A</v>
      </c>
      <c r="J333" s="35" t="e">
        <v>#N/A</v>
      </c>
      <c r="K333" s="104">
        <f t="shared" si="12"/>
        <v>2042</v>
      </c>
    </row>
    <row r="334" spans="7:13">
      <c r="G334" s="31">
        <v>52018</v>
      </c>
      <c r="H334" s="35" t="e">
        <v>#N/A</v>
      </c>
      <c r="I334" s="35" t="e">
        <v>#N/A</v>
      </c>
      <c r="J334" s="35" t="e">
        <v>#N/A</v>
      </c>
      <c r="K334" s="104">
        <f t="shared" si="12"/>
        <v>2042</v>
      </c>
    </row>
    <row r="335" spans="7:13">
      <c r="G335" s="31">
        <v>52048</v>
      </c>
      <c r="H335" s="35" t="e">
        <v>#N/A</v>
      </c>
      <c r="I335" s="35" t="e">
        <v>#N/A</v>
      </c>
      <c r="J335" s="35" t="e">
        <v>#N/A</v>
      </c>
      <c r="K335" s="104">
        <f t="shared" si="12"/>
        <v>2042</v>
      </c>
    </row>
    <row r="336" spans="7:13">
      <c r="G336" s="31">
        <v>52079</v>
      </c>
      <c r="H336" s="35" t="e">
        <v>#N/A</v>
      </c>
      <c r="I336" s="35" t="e">
        <v>#N/A</v>
      </c>
      <c r="J336" s="35" t="e">
        <v>#N/A</v>
      </c>
      <c r="K336" s="104">
        <f t="shared" si="12"/>
        <v>2042</v>
      </c>
    </row>
    <row r="337" spans="7:11">
      <c r="G337" s="31">
        <v>52110</v>
      </c>
      <c r="H337" s="35">
        <v>0</v>
      </c>
      <c r="I337" s="35">
        <v>0</v>
      </c>
      <c r="J337" s="35">
        <v>0</v>
      </c>
      <c r="K337" s="104">
        <f t="shared" si="12"/>
        <v>2042</v>
      </c>
    </row>
    <row r="338" spans="7:11">
      <c r="G338" s="31">
        <v>52140</v>
      </c>
      <c r="H338" s="35">
        <v>0</v>
      </c>
      <c r="I338" s="35">
        <v>0</v>
      </c>
      <c r="J338" s="35">
        <v>0</v>
      </c>
      <c r="K338" s="104">
        <f t="shared" si="12"/>
        <v>2042</v>
      </c>
    </row>
    <row r="339" spans="7:11">
      <c r="G339" s="31">
        <v>52171</v>
      </c>
      <c r="H339" s="35">
        <v>0</v>
      </c>
      <c r="I339" s="35">
        <v>0</v>
      </c>
      <c r="J339" s="35">
        <v>0</v>
      </c>
      <c r="K339" s="104">
        <f t="shared" si="12"/>
        <v>2042</v>
      </c>
    </row>
    <row r="340" spans="7:11">
      <c r="G340" s="31">
        <v>52201</v>
      </c>
      <c r="H340" s="35">
        <v>0</v>
      </c>
      <c r="I340" s="35">
        <v>0</v>
      </c>
      <c r="J340" s="35">
        <v>0</v>
      </c>
      <c r="K340" s="104">
        <f t="shared" si="12"/>
        <v>2042</v>
      </c>
    </row>
    <row r="341" spans="7:11">
      <c r="G341" s="31">
        <v>0</v>
      </c>
      <c r="H341" s="35" t="e">
        <v>#N/A</v>
      </c>
      <c r="I341" s="35" t="e">
        <v>#N/A</v>
      </c>
      <c r="J341" s="35" t="e">
        <v>#N/A</v>
      </c>
      <c r="K341" s="104">
        <f t="shared" ref="K341:K343" si="13">YEAR(G341)</f>
        <v>1900</v>
      </c>
    </row>
    <row r="342" spans="7:11">
      <c r="G342" s="31">
        <v>0</v>
      </c>
      <c r="H342" s="35" t="e">
        <v>#N/A</v>
      </c>
      <c r="I342" s="35" t="e">
        <v>#N/A</v>
      </c>
      <c r="J342" s="35" t="e">
        <v>#N/A</v>
      </c>
      <c r="K342" s="104">
        <f t="shared" si="13"/>
        <v>1900</v>
      </c>
    </row>
    <row r="343" spans="7:11">
      <c r="G343" s="31">
        <v>0</v>
      </c>
      <c r="H343" s="35" t="e">
        <v>#N/A</v>
      </c>
      <c r="I343" s="35" t="e">
        <v>#N/A</v>
      </c>
      <c r="J343" s="35" t="e">
        <v>#N/A</v>
      </c>
      <c r="K343" s="104">
        <f t="shared" si="13"/>
        <v>1900</v>
      </c>
    </row>
    <row r="344" spans="7:11">
      <c r="G344" s="31"/>
      <c r="H344" s="35"/>
      <c r="K344" s="104"/>
    </row>
    <row r="345" spans="7:11">
      <c r="G345" s="31"/>
      <c r="H345" s="35"/>
      <c r="K345" s="104"/>
    </row>
  </sheetData>
  <phoneticPr fontId="8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76"/>
  <sheetViews>
    <sheetView topLeftCell="B2" zoomScale="80" zoomScaleNormal="80" zoomScaleSheetLayoutView="80" workbookViewId="0">
      <selection activeCell="C182" sqref="C182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6.16406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20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8" s="3" customFormat="1" ht="15.75" hidden="1">
      <c r="B1" s="1" t="s">
        <v>37</v>
      </c>
      <c r="C1" s="1"/>
      <c r="D1" s="11"/>
      <c r="E1" s="11"/>
      <c r="F1" s="11"/>
      <c r="G1" s="11"/>
      <c r="H1" s="32"/>
      <c r="I1" s="94"/>
      <c r="J1" s="94"/>
      <c r="K1" s="94"/>
    </row>
    <row r="2" spans="1:18" ht="5.25" customHeight="1"/>
    <row r="3" spans="1:18" ht="15.75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57</v>
      </c>
      <c r="O3" s="118"/>
    </row>
    <row r="4" spans="1:18" ht="38.25">
      <c r="B4" s="83" t="str">
        <f ca="1">'Table 1'!B5</f>
        <v>RFP_Elektron Solar - 80.0 MW and 29.4% CF</v>
      </c>
      <c r="C4" s="83"/>
      <c r="D4" s="83"/>
      <c r="E4" s="83"/>
      <c r="F4" s="83"/>
      <c r="G4" s="83"/>
      <c r="K4" s="56">
        <f>MIN(K13:K24)</f>
        <v>44896</v>
      </c>
      <c r="M4" s="57" t="s">
        <v>179</v>
      </c>
      <c r="P4" s="252" t="s">
        <v>178</v>
      </c>
      <c r="Q4" s="252" t="s">
        <v>177</v>
      </c>
      <c r="R4" s="252" t="s">
        <v>165</v>
      </c>
    </row>
    <row r="5" spans="1:18">
      <c r="B5" s="83" t="str">
        <f>TEXT($K$5,"MMMM YYYY")&amp;"  through  "&amp;TEXT($K$6,"MMMM YYYY")</f>
        <v>December 2022  through  November 2037</v>
      </c>
      <c r="C5" s="83"/>
      <c r="D5" s="83"/>
      <c r="E5" s="83"/>
      <c r="F5" s="83"/>
      <c r="G5" s="83"/>
      <c r="J5" s="56" t="s">
        <v>40</v>
      </c>
      <c r="K5" s="210">
        <f>MIN(K13:K24)</f>
        <v>44896</v>
      </c>
      <c r="M5" s="56" t="s">
        <v>41</v>
      </c>
      <c r="O5" s="3" t="s">
        <v>100</v>
      </c>
      <c r="P5" s="5">
        <f>MATCH('Table 5'!K5,'Table 5'!$B$12:$B$264,FALSE)+ROW('Table 5'!$B$11)</f>
        <v>24</v>
      </c>
      <c r="Q5" s="5">
        <v>13</v>
      </c>
      <c r="R5" s="5">
        <v>25</v>
      </c>
    </row>
    <row r="6" spans="1:18">
      <c r="B6" s="83" t="s">
        <v>42</v>
      </c>
      <c r="C6" s="83"/>
      <c r="D6" s="83"/>
      <c r="E6" s="83"/>
      <c r="F6" s="83"/>
      <c r="G6" s="83"/>
      <c r="J6" s="56" t="s">
        <v>43</v>
      </c>
      <c r="K6" s="210">
        <f>EDATE(K5,15*12-1)</f>
        <v>50345</v>
      </c>
      <c r="M6" s="57">
        <v>80</v>
      </c>
      <c r="N6" s="56" t="s">
        <v>34</v>
      </c>
      <c r="O6" s="5" t="s">
        <v>101</v>
      </c>
      <c r="P6">
        <f>P5+179</f>
        <v>203</v>
      </c>
      <c r="Q6">
        <f>Q5+239</f>
        <v>252</v>
      </c>
      <c r="R6">
        <f>R5+179</f>
        <v>204</v>
      </c>
    </row>
    <row r="7" spans="1:18">
      <c r="A7" s="107"/>
      <c r="B7" s="190"/>
      <c r="C7" s="58"/>
      <c r="D7" s="58"/>
      <c r="E7" s="58"/>
      <c r="F7" s="58"/>
      <c r="G7" s="91"/>
      <c r="M7" s="111">
        <f ca="1">SUM(OFFSET(F12,MATCH(K5,B13:B24,0),0,12))/(EDATE(K5,12)-K5)/24/Study_MW</f>
        <v>0.29412772772307655</v>
      </c>
      <c r="N7" s="88" t="s">
        <v>36</v>
      </c>
    </row>
    <row r="8" spans="1:18">
      <c r="A8" s="107"/>
      <c r="B8" s="107" t="str">
        <f>"Nominal NPV at "&amp;TEXT(J9,"0.00%")&amp;" Discount Rate"</f>
        <v>Nominal NPV at 6.91% Discount Rate</v>
      </c>
      <c r="J8" s="56" t="str">
        <f>'Table 1'!I38</f>
        <v>Discount Rate - 2017 IRP Update</v>
      </c>
    </row>
    <row r="9" spans="1:18">
      <c r="A9" s="107" t="str">
        <f>P4</f>
        <v>20 Year</v>
      </c>
      <c r="C9" s="58">
        <f ca="1">NPV($K$9,INDIRECT("C"&amp;$P$5&amp;":C"&amp;$P$6))</f>
        <v>58322316.701290585</v>
      </c>
      <c r="D9" s="58">
        <f ca="1">NPV($K$9,INDIRECT("d"&amp;$P$5&amp;":d"&amp;$P$6))</f>
        <v>0</v>
      </c>
      <c r="E9" s="58">
        <f ca="1">NPV($K$9,INDIRECT("e"&amp;$P$5&amp;":e"&amp;$P$6))</f>
        <v>58322316.701290585</v>
      </c>
      <c r="F9" s="58">
        <f ca="1">NPV($K$9,INDIRECT("f"&amp;$P$5&amp;":f"&amp;$P$6))</f>
        <v>1915892.133748777</v>
      </c>
      <c r="G9" s="91">
        <f ca="1">($C9+D9)/$F9</f>
        <v>30.441336270415601</v>
      </c>
      <c r="J9" s="110">
        <f>'Table 1'!I39</f>
        <v>6.9099999999999995E-2</v>
      </c>
      <c r="K9" s="93">
        <f>((1+J9)^(1/12))-1</f>
        <v>5.5836284214501042E-3</v>
      </c>
    </row>
    <row r="10" spans="1:18">
      <c r="A10" s="107"/>
      <c r="C10" s="58"/>
      <c r="D10" s="58"/>
      <c r="E10" s="58"/>
      <c r="F10" s="58"/>
      <c r="G10" s="91"/>
      <c r="N10" s="59"/>
    </row>
    <row r="11" spans="1:18">
      <c r="B11" s="92"/>
      <c r="C11" s="61" t="s">
        <v>19</v>
      </c>
      <c r="D11" s="62" t="s">
        <v>44</v>
      </c>
      <c r="E11" s="62" t="s">
        <v>45</v>
      </c>
      <c r="F11" s="62" t="s">
        <v>45</v>
      </c>
      <c r="G11" s="63" t="s">
        <v>53</v>
      </c>
    </row>
    <row r="12" spans="1:18">
      <c r="B12" s="67" t="s">
        <v>46</v>
      </c>
      <c r="C12" s="61" t="s">
        <v>47</v>
      </c>
      <c r="D12" s="65" t="str">
        <f>TEXT((SUM(F25:F72)/(8760*3+8784))/Study_MW,"0.0%")&amp;" CF"</f>
        <v>29.3% CF</v>
      </c>
      <c r="E12" s="66" t="s">
        <v>52</v>
      </c>
      <c r="F12" s="67" t="s">
        <v>48</v>
      </c>
      <c r="G12" s="65" t="str">
        <f>D12</f>
        <v>29.3% CF</v>
      </c>
      <c r="I12" s="62" t="s">
        <v>49</v>
      </c>
      <c r="J12" s="68" t="s">
        <v>0</v>
      </c>
      <c r="K12" s="68" t="s">
        <v>50</v>
      </c>
      <c r="L12" s="68" t="s">
        <v>49</v>
      </c>
      <c r="M12" s="68"/>
      <c r="N12" s="63"/>
      <c r="P12" s="56" t="s">
        <v>45</v>
      </c>
      <c r="Q12" s="56" t="s">
        <v>85</v>
      </c>
      <c r="R12" s="56" t="s">
        <v>86</v>
      </c>
    </row>
    <row r="13" spans="1:18">
      <c r="B13" s="74">
        <f>[10]NPC!$F$3</f>
        <v>44562</v>
      </c>
      <c r="C13" s="69" t="str">
        <f>IF(F13="","",-INDEX([10]Delta!$F$1:$EE$997,$L$13,$I13))</f>
        <v/>
      </c>
      <c r="D13" s="70" t="str">
        <f>IF(ISNUMBER($F13),VLOOKUP($J13,'Table 1'!$B$13:$C$33,2,FALSE)/12*1000*Study_MW,"")</f>
        <v/>
      </c>
      <c r="E13" s="71" t="str">
        <f>IF(ISNUMBER(C13+D13),C13+D13,"")</f>
        <v/>
      </c>
      <c r="F13" s="69"/>
      <c r="G13" s="72" t="str">
        <f>IF(ISNUMBER($F13),E13/$F13,"")</f>
        <v/>
      </c>
      <c r="I13" s="60">
        <v>1</v>
      </c>
      <c r="J13" s="73">
        <f>YEAR(B13)</f>
        <v>2022</v>
      </c>
      <c r="K13" s="74" t="str">
        <f t="shared" ref="K13:K24" si="0">IF(ISNUMBER(F13),B13,"")</f>
        <v/>
      </c>
      <c r="L13" s="56">
        <f>MATCH(M13,[10]Delta!$A$1:$A$997,FALSE)</f>
        <v>283</v>
      </c>
      <c r="M13" s="56" t="s">
        <v>51</v>
      </c>
    </row>
    <row r="14" spans="1:18">
      <c r="B14" s="78">
        <f t="shared" ref="B14:B77" si="1">EDATE(B13,1)</f>
        <v>44593</v>
      </c>
      <c r="C14" s="75" t="str">
        <f>IF(F14="","",-INDEX([10]Delta!$F$1:$EE$997,$L$13,$I14))</f>
        <v/>
      </c>
      <c r="D14" s="71" t="str">
        <f>IF(ISNUMBER($F14),VLOOKUP($J14,'Table 1'!$B$13:$C$33,2,FALSE)/12*1000*Study_MW,"")</f>
        <v/>
      </c>
      <c r="E14" s="71" t="str">
        <f t="shared" ref="E14:E22" si="2">IF(ISNUMBER(C14+D14),C14+D14,"")</f>
        <v/>
      </c>
      <c r="F14" s="75"/>
      <c r="G14" s="76" t="str">
        <f t="shared" ref="G14:G77" si="3">IF(ISNUMBER($F14),E14/$F14,"")</f>
        <v/>
      </c>
      <c r="I14" s="77">
        <f>I13+1</f>
        <v>2</v>
      </c>
      <c r="J14" s="73">
        <f t="shared" ref="J14:J77" si="4">YEAR(B14)</f>
        <v>2022</v>
      </c>
      <c r="K14" s="78" t="str">
        <f t="shared" si="0"/>
        <v/>
      </c>
      <c r="L14" s="56">
        <f>MATCH(M14,[10]Delta!$C$304:$C$507,FALSE)+ROW([10]Delta!$C$303)+2</f>
        <v>379</v>
      </c>
      <c r="M14" s="90" t="str">
        <f>CHOOSE([10]NPC!$EQ$84,[10]NPC!$EI$84,[10]NPC!$EK$84,[10]NPC!$EM$84,[10]NPC!$EO$84)</f>
        <v>QF - 529 - UT - Solar</v>
      </c>
    </row>
    <row r="15" spans="1:18">
      <c r="B15" s="78">
        <f t="shared" si="1"/>
        <v>44621</v>
      </c>
      <c r="C15" s="75" t="str">
        <f>IF(F15="","",-INDEX([10]Delta!$F$1:$EE$997,$L$13,$I15))</f>
        <v/>
      </c>
      <c r="D15" s="71" t="str">
        <f>IF(ISNUMBER($F15),VLOOKUP($J15,'Table 1'!$B$13:$C$33,2,FALSE)/12*1000*Study_MW,"")</f>
        <v/>
      </c>
      <c r="E15" s="71" t="str">
        <f t="shared" si="2"/>
        <v/>
      </c>
      <c r="F15" s="75"/>
      <c r="G15" s="76" t="str">
        <f t="shared" si="3"/>
        <v/>
      </c>
      <c r="I15" s="77">
        <f t="shared" ref="I15:I24" si="5">I14+1</f>
        <v>3</v>
      </c>
      <c r="J15" s="73">
        <f t="shared" si="4"/>
        <v>2022</v>
      </c>
      <c r="K15" s="78" t="str">
        <f t="shared" si="0"/>
        <v/>
      </c>
    </row>
    <row r="16" spans="1:18">
      <c r="B16" s="78">
        <f t="shared" si="1"/>
        <v>44652</v>
      </c>
      <c r="C16" s="75" t="str">
        <f>IF(F16="","",-INDEX([10]Delta!$F$1:$EE$997,$L$13,$I16))</f>
        <v/>
      </c>
      <c r="D16" s="71" t="str">
        <f>IF(ISNUMBER($F16),VLOOKUP($J16,'Table 1'!$B$13:$C$33,2,FALSE)/12*1000*Study_MW,"")</f>
        <v/>
      </c>
      <c r="E16" s="71" t="str">
        <f t="shared" si="2"/>
        <v/>
      </c>
      <c r="F16" s="75"/>
      <c r="G16" s="76" t="str">
        <f t="shared" si="3"/>
        <v/>
      </c>
      <c r="I16" s="77">
        <f t="shared" si="5"/>
        <v>4</v>
      </c>
      <c r="J16" s="73">
        <f t="shared" si="4"/>
        <v>2022</v>
      </c>
      <c r="K16" s="78" t="str">
        <f t="shared" si="0"/>
        <v/>
      </c>
      <c r="L16" s="73">
        <f>YEAR(B13)</f>
        <v>2022</v>
      </c>
      <c r="M16" s="56">
        <f>SUMIF($J$13:$J$264,L16,$C$13:$C$264)</f>
        <v>136714.16044344008</v>
      </c>
      <c r="N16" s="56">
        <f>SUMIF($J$13:$J$264,L16,$D$13:$D$264)</f>
        <v>0</v>
      </c>
      <c r="O16" s="56">
        <f t="shared" ref="O16:O25" si="6">SUMIF($J$13:$J$264,L16,$F$13:$F$264)</f>
        <v>7399.5671735870001</v>
      </c>
      <c r="P16" s="117">
        <f t="shared" ref="P16:P25" si="7">(M16+N16)/O16</f>
        <v>18.475967206763904</v>
      </c>
      <c r="Q16" s="180">
        <f>M16/O16</f>
        <v>18.475967206763904</v>
      </c>
      <c r="R16" s="180">
        <f>IFERROR(N16/O16,0)</f>
        <v>0</v>
      </c>
    </row>
    <row r="17" spans="2:18">
      <c r="B17" s="78">
        <f t="shared" si="1"/>
        <v>44682</v>
      </c>
      <c r="C17" s="75" t="str">
        <f>IF(F17="","",-INDEX([10]Delta!$F$1:$EE$997,$L$13,$I17))</f>
        <v/>
      </c>
      <c r="D17" s="71" t="str">
        <f>IF(ISNUMBER($F17),VLOOKUP($J17,'Table 1'!$B$13:$C$33,2,FALSE)/12*1000*Study_MW,"")</f>
        <v/>
      </c>
      <c r="E17" s="71" t="str">
        <f t="shared" si="2"/>
        <v/>
      </c>
      <c r="F17" s="75"/>
      <c r="G17" s="76" t="str">
        <f t="shared" si="3"/>
        <v/>
      </c>
      <c r="I17" s="77">
        <f t="shared" si="5"/>
        <v>5</v>
      </c>
      <c r="J17" s="73">
        <f t="shared" si="4"/>
        <v>2022</v>
      </c>
      <c r="K17" s="78" t="str">
        <f t="shared" si="0"/>
        <v/>
      </c>
      <c r="L17" s="73">
        <f>L16+1</f>
        <v>2023</v>
      </c>
      <c r="M17" s="56">
        <f>SUMIF($J$13:$J$264,L17,$C$13:$C$264)</f>
        <v>3878719.5481918007</v>
      </c>
      <c r="N17" s="56">
        <f t="shared" ref="N17:N36" si="8">SUMIF($J$13:$J$264,L17,$D$13:$D$264)</f>
        <v>0</v>
      </c>
      <c r="O17" s="56">
        <f t="shared" si="6"/>
        <v>206106.15186541798</v>
      </c>
      <c r="P17" s="117">
        <f t="shared" si="7"/>
        <v>18.819038214465838</v>
      </c>
      <c r="Q17" s="180">
        <f t="shared" ref="Q17:Q33" si="9">M17/O17</f>
        <v>18.819038214465838</v>
      </c>
      <c r="R17" s="180">
        <f t="shared" ref="R17:R33" si="10">IFERROR(N17/O17,0)</f>
        <v>0</v>
      </c>
    </row>
    <row r="18" spans="2:18">
      <c r="B18" s="78">
        <f t="shared" si="1"/>
        <v>44713</v>
      </c>
      <c r="C18" s="75" t="str">
        <f>IF(F18="","",-INDEX([10]Delta!$F$1:$EE$997,$L$13,$I18))</f>
        <v/>
      </c>
      <c r="D18" s="71" t="str">
        <f>IF(ISNUMBER($F18),VLOOKUP($J18,'Table 1'!$B$13:$C$33,2,FALSE)/12*1000*Study_MW,"")</f>
        <v/>
      </c>
      <c r="E18" s="71" t="str">
        <f t="shared" ref="E18:E19" si="11">IF(ISNUMBER(C18+D18),C18+D18,"")</f>
        <v/>
      </c>
      <c r="F18" s="75" t="str">
        <f>IF(INDEX([10]Delta!$F$1:$EE$997,$L$14,$I18)=0,"",INDEX([10]Delta!$F$1:$EE$997,$L$14,$I18))</f>
        <v/>
      </c>
      <c r="G18" s="76" t="str">
        <f t="shared" ref="G18:G19" si="12">IF(ISNUMBER($F18),E18/$F18,"")</f>
        <v/>
      </c>
      <c r="I18" s="77">
        <f t="shared" si="5"/>
        <v>6</v>
      </c>
      <c r="J18" s="73">
        <f t="shared" si="4"/>
        <v>2022</v>
      </c>
      <c r="K18" s="78" t="str">
        <f t="shared" si="0"/>
        <v/>
      </c>
      <c r="L18" s="73">
        <f t="shared" ref="L18:L37" si="13">L17+1</f>
        <v>2024</v>
      </c>
      <c r="M18" s="56">
        <f t="shared" ref="M18:M36" si="14">SUMIF($J$13:$J$264,L18,$C$13:$C$264)</f>
        <v>4276657.7869954556</v>
      </c>
      <c r="N18" s="56">
        <f t="shared" si="8"/>
        <v>0</v>
      </c>
      <c r="O18" s="56">
        <f t="shared" si="6"/>
        <v>206303.56212962698</v>
      </c>
      <c r="P18" s="117">
        <f t="shared" si="7"/>
        <v>20.729927020398698</v>
      </c>
      <c r="Q18" s="180">
        <f t="shared" si="9"/>
        <v>20.729927020398698</v>
      </c>
      <c r="R18" s="180">
        <f t="shared" si="10"/>
        <v>0</v>
      </c>
    </row>
    <row r="19" spans="2:18">
      <c r="B19" s="78">
        <f t="shared" si="1"/>
        <v>44743</v>
      </c>
      <c r="C19" s="75" t="str">
        <f>IF(F19="","",-INDEX([10]Delta!$F$1:$EE$997,$L$13,$I19))</f>
        <v/>
      </c>
      <c r="D19" s="71" t="str">
        <f>IF(ISNUMBER($F19),VLOOKUP($J19,'Table 1'!$B$13:$C$33,2,FALSE)/12*1000*Study_MW,"")</f>
        <v/>
      </c>
      <c r="E19" s="71" t="str">
        <f t="shared" si="11"/>
        <v/>
      </c>
      <c r="F19" s="75" t="str">
        <f>IF(INDEX([10]Delta!$F$1:$EE$997,$L$14,$I19)=0,"",INDEX([10]Delta!$F$1:$EE$997,$L$14,$I19))</f>
        <v/>
      </c>
      <c r="G19" s="76" t="str">
        <f t="shared" si="12"/>
        <v/>
      </c>
      <c r="I19" s="77">
        <f t="shared" si="5"/>
        <v>7</v>
      </c>
      <c r="J19" s="73">
        <f t="shared" si="4"/>
        <v>2022</v>
      </c>
      <c r="K19" s="78" t="str">
        <f t="shared" si="0"/>
        <v/>
      </c>
      <c r="L19" s="73">
        <f t="shared" si="13"/>
        <v>2025</v>
      </c>
      <c r="M19" s="56">
        <f t="shared" si="14"/>
        <v>4669456.0215678513</v>
      </c>
      <c r="N19" s="56">
        <f t="shared" si="8"/>
        <v>0</v>
      </c>
      <c r="O19" s="56">
        <f t="shared" si="6"/>
        <v>205073.53277322202</v>
      </c>
      <c r="P19" s="117">
        <f t="shared" si="7"/>
        <v>22.769666852774758</v>
      </c>
      <c r="Q19" s="180">
        <f t="shared" si="9"/>
        <v>22.769666852774758</v>
      </c>
      <c r="R19" s="180">
        <f t="shared" si="10"/>
        <v>0</v>
      </c>
    </row>
    <row r="20" spans="2:18">
      <c r="B20" s="78">
        <f t="shared" si="1"/>
        <v>44774</v>
      </c>
      <c r="C20" s="75" t="str">
        <f>IF(F20="","",-INDEX([10]Delta!$F$1:$EE$997,$L$13,$I20))</f>
        <v/>
      </c>
      <c r="D20" s="71" t="str">
        <f>IF(ISNUMBER($F20),VLOOKUP($J20,'Table 1'!$B$13:$C$33,2,FALSE)/12*1000*Study_MW,"")</f>
        <v/>
      </c>
      <c r="E20" s="71" t="str">
        <f t="shared" si="2"/>
        <v/>
      </c>
      <c r="F20" s="75" t="str">
        <f>IF(INDEX([10]Delta!$F$1:$EE$997,$L$14,$I20)=0,"",INDEX([10]Delta!$F$1:$EE$997,$L$14,$I20))</f>
        <v/>
      </c>
      <c r="G20" s="76" t="str">
        <f t="shared" si="3"/>
        <v/>
      </c>
      <c r="I20" s="77">
        <f t="shared" si="5"/>
        <v>8</v>
      </c>
      <c r="J20" s="73">
        <f t="shared" si="4"/>
        <v>2022</v>
      </c>
      <c r="K20" s="78" t="str">
        <f t="shared" si="0"/>
        <v/>
      </c>
      <c r="L20" s="73">
        <f t="shared" si="13"/>
        <v>2026</v>
      </c>
      <c r="M20" s="56">
        <f t="shared" si="14"/>
        <v>4572345.7538395673</v>
      </c>
      <c r="N20" s="56">
        <f t="shared" si="8"/>
        <v>0</v>
      </c>
      <c r="O20" s="56">
        <f t="shared" si="6"/>
        <v>204559.16330043899</v>
      </c>
      <c r="P20" s="117">
        <f t="shared" si="7"/>
        <v>22.352192295214355</v>
      </c>
      <c r="Q20" s="180">
        <f t="shared" si="9"/>
        <v>22.352192295214355</v>
      </c>
      <c r="R20" s="180">
        <f t="shared" si="10"/>
        <v>0</v>
      </c>
    </row>
    <row r="21" spans="2:18">
      <c r="B21" s="78">
        <f t="shared" si="1"/>
        <v>44805</v>
      </c>
      <c r="C21" s="75" t="str">
        <f>IF(F21="","",-INDEX([10]Delta!$F$1:$EE$997,$L$13,$I21))</f>
        <v/>
      </c>
      <c r="D21" s="71" t="str">
        <f>IF(ISNUMBER($F21),VLOOKUP($J21,'Table 1'!$B$13:$C$33,2,FALSE)/12*1000*Study_MW,"")</f>
        <v/>
      </c>
      <c r="E21" s="71" t="str">
        <f t="shared" si="2"/>
        <v/>
      </c>
      <c r="F21" s="75" t="str">
        <f>IF(INDEX([10]Delta!$F$1:$EE$997,$L$14,$I21)=0,"",INDEX([10]Delta!$F$1:$EE$997,$L$14,$I21))</f>
        <v/>
      </c>
      <c r="G21" s="76" t="str">
        <f t="shared" si="3"/>
        <v/>
      </c>
      <c r="I21" s="77">
        <f t="shared" si="5"/>
        <v>9</v>
      </c>
      <c r="J21" s="73">
        <f t="shared" si="4"/>
        <v>2022</v>
      </c>
      <c r="K21" s="78" t="str">
        <f t="shared" si="0"/>
        <v/>
      </c>
      <c r="L21" s="73">
        <f t="shared" si="13"/>
        <v>2027</v>
      </c>
      <c r="M21" s="56">
        <f t="shared" si="14"/>
        <v>4859981.3651780635</v>
      </c>
      <c r="N21" s="56">
        <f t="shared" si="8"/>
        <v>0</v>
      </c>
      <c r="O21" s="56">
        <f t="shared" si="6"/>
        <v>204046.08530002504</v>
      </c>
      <c r="P21" s="117">
        <f t="shared" si="7"/>
        <v>23.81805736695242</v>
      </c>
      <c r="Q21" s="180">
        <f t="shared" si="9"/>
        <v>23.81805736695242</v>
      </c>
      <c r="R21" s="180">
        <f t="shared" si="10"/>
        <v>0</v>
      </c>
    </row>
    <row r="22" spans="2:18">
      <c r="B22" s="78">
        <f t="shared" si="1"/>
        <v>44835</v>
      </c>
      <c r="C22" s="75" t="str">
        <f>IF(F22="","",-INDEX([10]Delta!$F$1:$EE$997,$L$13,$I22))</f>
        <v/>
      </c>
      <c r="D22" s="71" t="str">
        <f>IF(ISNUMBER($F22),VLOOKUP($J22,'Table 1'!$B$13:$C$33,2,FALSE)/12*1000*Study_MW,"")</f>
        <v/>
      </c>
      <c r="E22" s="71" t="str">
        <f t="shared" si="2"/>
        <v/>
      </c>
      <c r="F22" s="75" t="str">
        <f>IF(INDEX([10]Delta!$F$1:$EE$997,$L$14,$I22)=0,"",INDEX([10]Delta!$F$1:$EE$997,$L$14,$I22))</f>
        <v/>
      </c>
      <c r="G22" s="76" t="str">
        <f t="shared" si="3"/>
        <v/>
      </c>
      <c r="I22" s="77">
        <f t="shared" si="5"/>
        <v>10</v>
      </c>
      <c r="J22" s="73">
        <f t="shared" si="4"/>
        <v>2022</v>
      </c>
      <c r="K22" s="78" t="str">
        <f t="shared" si="0"/>
        <v/>
      </c>
      <c r="L22" s="73">
        <f t="shared" si="13"/>
        <v>2028</v>
      </c>
      <c r="M22" s="56">
        <f t="shared" si="14"/>
        <v>5615966.8599131405</v>
      </c>
      <c r="N22" s="56">
        <f t="shared" si="8"/>
        <v>0</v>
      </c>
      <c r="O22" s="56">
        <f t="shared" si="6"/>
        <v>204241.52063806201</v>
      </c>
      <c r="P22" s="117">
        <f t="shared" si="7"/>
        <v>27.496695296669081</v>
      </c>
      <c r="Q22" s="180">
        <f t="shared" si="9"/>
        <v>27.496695296669081</v>
      </c>
      <c r="R22" s="180">
        <f t="shared" si="10"/>
        <v>0</v>
      </c>
    </row>
    <row r="23" spans="2:18">
      <c r="B23" s="78">
        <f t="shared" si="1"/>
        <v>44866</v>
      </c>
      <c r="C23" s="75" t="str">
        <f>IF(F23="","",-INDEX([10]Delta!$F$1:$EE$997,$L$13,$I23))</f>
        <v/>
      </c>
      <c r="D23" s="71" t="str">
        <f>IF(ISNUMBER($F23),VLOOKUP($J23,'Table 1'!$B$13:$C$33,2,FALSE)/12*1000*Study_MW,"")</f>
        <v/>
      </c>
      <c r="E23" s="71" t="str">
        <f t="shared" ref="E23" si="15">IF(ISNUMBER(C23+D23),C23+D23,"")</f>
        <v/>
      </c>
      <c r="F23" s="75" t="str">
        <f>IF(INDEX([10]Delta!$F$1:$EE$997,$L$14,$I23)=0,"",INDEX([10]Delta!$F$1:$EE$997,$L$14,$I23))</f>
        <v/>
      </c>
      <c r="G23" s="76" t="str">
        <f t="shared" ref="G23" si="16">IF(ISNUMBER($F23),E23/$F23,"")</f>
        <v/>
      </c>
      <c r="I23" s="77">
        <f t="shared" si="5"/>
        <v>11</v>
      </c>
      <c r="J23" s="73">
        <f t="shared" si="4"/>
        <v>2022</v>
      </c>
      <c r="K23" s="78" t="str">
        <f t="shared" si="0"/>
        <v/>
      </c>
      <c r="L23" s="73">
        <f t="shared" si="13"/>
        <v>2029</v>
      </c>
      <c r="M23" s="56">
        <f t="shared" si="14"/>
        <v>6453378.2115726918</v>
      </c>
      <c r="N23" s="56">
        <f t="shared" si="8"/>
        <v>0</v>
      </c>
      <c r="O23" s="56">
        <f t="shared" si="6"/>
        <v>203023.78486355097</v>
      </c>
      <c r="P23" s="117">
        <f t="shared" si="7"/>
        <v>31.786316149656571</v>
      </c>
      <c r="Q23" s="180">
        <f t="shared" si="9"/>
        <v>31.786316149656571</v>
      </c>
      <c r="R23" s="180">
        <f t="shared" si="10"/>
        <v>0</v>
      </c>
    </row>
    <row r="24" spans="2:18">
      <c r="B24" s="82">
        <f t="shared" si="1"/>
        <v>44896</v>
      </c>
      <c r="C24" s="79">
        <f>IF(F24="","",-INDEX([10]Delta!$F$1:$EE$997,$L$13,$I24))</f>
        <v>136714.16044344008</v>
      </c>
      <c r="D24" s="80">
        <f>IF(F24&lt;&gt;0,VLOOKUP($J24,'Table 1'!$B$13:$C$33,2,FALSE)/12*1000*Study_MW,0)</f>
        <v>0</v>
      </c>
      <c r="E24" s="80">
        <f t="shared" ref="E24" si="17">IF(ISNUMBER(C24+D24),C24+D24,"")</f>
        <v>136714.16044344008</v>
      </c>
      <c r="F24" s="79">
        <f>IF(INDEX([10]Delta!$F$1:$EE$997,$L$14,$I24)=0,"",INDEX([10]Delta!$F$1:$EE$997,$L$14,$I24))</f>
        <v>7399.5671735870001</v>
      </c>
      <c r="G24" s="81">
        <f t="shared" ref="G24" si="18">IF(ISNUMBER($F24),E24/$F24,"")</f>
        <v>18.475967206763904</v>
      </c>
      <c r="I24" s="64">
        <f t="shared" si="5"/>
        <v>12</v>
      </c>
      <c r="J24" s="73">
        <f t="shared" si="4"/>
        <v>2022</v>
      </c>
      <c r="K24" s="82">
        <f t="shared" si="0"/>
        <v>44896</v>
      </c>
      <c r="L24" s="73">
        <f t="shared" si="13"/>
        <v>2030</v>
      </c>
      <c r="M24" s="56">
        <f t="shared" si="14"/>
        <v>7351953.7761486024</v>
      </c>
      <c r="N24" s="56">
        <f t="shared" si="8"/>
        <v>0</v>
      </c>
      <c r="O24" s="56">
        <f t="shared" si="6"/>
        <v>202514.56040042901</v>
      </c>
      <c r="P24" s="117">
        <f t="shared" si="7"/>
        <v>36.303334247234837</v>
      </c>
      <c r="Q24" s="180">
        <f t="shared" si="9"/>
        <v>36.303334247234837</v>
      </c>
      <c r="R24" s="180">
        <f t="shared" si="10"/>
        <v>0</v>
      </c>
    </row>
    <row r="25" spans="2:18">
      <c r="B25" s="74">
        <f t="shared" si="1"/>
        <v>44927</v>
      </c>
      <c r="C25" s="69">
        <f>IF(F25&lt;&gt;0,-INDEX([10]Delta!$F$1:$EE$997,$L$13,$I25),0)</f>
        <v>153900.01132400334</v>
      </c>
      <c r="D25" s="70">
        <f>IF(F25&lt;&gt;0,VLOOKUP($J25,'Table 1'!$B$13:$C$33,2,FALSE)/12*1000*Study_MW,0)</f>
        <v>0</v>
      </c>
      <c r="E25" s="70">
        <f t="shared" ref="E25:E77" si="19">C25+D25</f>
        <v>153900.01132400334</v>
      </c>
      <c r="F25" s="69">
        <f>INDEX([10]Delta!$F$1:$EE$997,$L$14,$I25)</f>
        <v>8664.9507665550009</v>
      </c>
      <c r="G25" s="72">
        <f t="shared" si="3"/>
        <v>17.761210129205466</v>
      </c>
      <c r="I25" s="60">
        <f>I13+13</f>
        <v>14</v>
      </c>
      <c r="J25" s="73">
        <f t="shared" si="4"/>
        <v>2023</v>
      </c>
      <c r="K25" s="74">
        <f>IF(ISNUMBER(F25),IF(F25&lt;&gt;0,B25,""),"")</f>
        <v>44927</v>
      </c>
      <c r="L25" s="73">
        <f t="shared" si="13"/>
        <v>2031</v>
      </c>
      <c r="M25" s="56">
        <f t="shared" si="14"/>
        <v>7719232.7005520314</v>
      </c>
      <c r="N25" s="56">
        <f t="shared" si="8"/>
        <v>0</v>
      </c>
      <c r="O25" s="56">
        <f t="shared" si="6"/>
        <v>202006.60606035197</v>
      </c>
      <c r="P25" s="117">
        <f t="shared" si="7"/>
        <v>38.212773587443053</v>
      </c>
      <c r="Q25" s="180">
        <f t="shared" si="9"/>
        <v>38.212773587443053</v>
      </c>
      <c r="R25" s="180">
        <f t="shared" si="10"/>
        <v>0</v>
      </c>
    </row>
    <row r="26" spans="2:18">
      <c r="B26" s="78">
        <f t="shared" si="1"/>
        <v>44958</v>
      </c>
      <c r="C26" s="75">
        <f>IF(F26&lt;&gt;0,-INDEX([10]Delta!$F$1:$EE$997,$L$13,$I26),0)</f>
        <v>175212.13442605734</v>
      </c>
      <c r="D26" s="71">
        <f>IF(F26&lt;&gt;0,VLOOKUP($J26,'Table 1'!$B$13:$C$33,2,FALSE)/12*1000*Study_MW,0)</f>
        <v>0</v>
      </c>
      <c r="E26" s="71">
        <f t="shared" si="19"/>
        <v>175212.13442605734</v>
      </c>
      <c r="F26" s="75">
        <f>INDEX([10]Delta!$F$1:$EE$997,$L$14,$I26)</f>
        <v>11227.035427598999</v>
      </c>
      <c r="G26" s="76">
        <f t="shared" si="3"/>
        <v>15.606268952829696</v>
      </c>
      <c r="I26" s="77">
        <f t="shared" ref="I26:I89" si="20">I14+13</f>
        <v>15</v>
      </c>
      <c r="J26" s="73">
        <f t="shared" si="4"/>
        <v>2023</v>
      </c>
      <c r="K26" s="78">
        <f t="shared" ref="K26:K89" si="21">IF(ISNUMBER(F26),IF(F26&lt;&gt;0,B26,""),"")</f>
        <v>44958</v>
      </c>
      <c r="L26" s="73">
        <f t="shared" si="13"/>
        <v>2032</v>
      </c>
      <c r="M26" s="56">
        <f t="shared" si="14"/>
        <v>8105244.8626324385</v>
      </c>
      <c r="N26" s="56">
        <f t="shared" si="8"/>
        <v>0</v>
      </c>
      <c r="O26" s="56">
        <f>SUMIF($J$13:$J$264,L26,$F$13:$F$264)</f>
        <v>202200.09296354899</v>
      </c>
      <c r="P26" s="117">
        <f>(M26+N26)/O26</f>
        <v>40.085267735725459</v>
      </c>
      <c r="Q26" s="180">
        <f t="shared" si="9"/>
        <v>40.085267735725459</v>
      </c>
      <c r="R26" s="180">
        <f t="shared" si="10"/>
        <v>0</v>
      </c>
    </row>
    <row r="27" spans="2:18">
      <c r="B27" s="78">
        <f t="shared" si="1"/>
        <v>44986</v>
      </c>
      <c r="C27" s="75">
        <f>IF(F27&lt;&gt;0,-INDEX([10]Delta!$F$1:$EE$997,$L$13,$I27),0)</f>
        <v>264931.73605254292</v>
      </c>
      <c r="D27" s="71">
        <f>IF(F27&lt;&gt;0,VLOOKUP($J27,'Table 1'!$B$13:$C$33,2,FALSE)/12*1000*Study_MW,0)</f>
        <v>0</v>
      </c>
      <c r="E27" s="71">
        <f t="shared" si="19"/>
        <v>264931.73605254292</v>
      </c>
      <c r="F27" s="75">
        <f>INDEX([10]Delta!$F$1:$EE$997,$L$14,$I27)</f>
        <v>17242.173108699</v>
      </c>
      <c r="G27" s="76">
        <f t="shared" si="3"/>
        <v>15.365333266424514</v>
      </c>
      <c r="I27" s="77">
        <f t="shared" si="20"/>
        <v>16</v>
      </c>
      <c r="J27" s="73">
        <f t="shared" si="4"/>
        <v>2023</v>
      </c>
      <c r="K27" s="78">
        <f t="shared" si="21"/>
        <v>44986</v>
      </c>
      <c r="L27" s="73">
        <f t="shared" si="13"/>
        <v>2033</v>
      </c>
      <c r="M27" s="56">
        <f t="shared" si="14"/>
        <v>7658517.7010939866</v>
      </c>
      <c r="N27" s="56">
        <f t="shared" si="8"/>
        <v>0</v>
      </c>
      <c r="O27" s="56">
        <f t="shared" ref="O27:O31" si="22">SUMIF($J$13:$J$264,L27,$F$13:$F$264)</f>
        <v>200994.52525654301</v>
      </c>
      <c r="P27" s="117">
        <f t="shared" ref="P27:P31" si="23">(M27+N27)/O27</f>
        <v>38.103115949645385</v>
      </c>
      <c r="Q27" s="180">
        <f t="shared" si="9"/>
        <v>38.103115949645385</v>
      </c>
      <c r="R27" s="180">
        <f t="shared" si="10"/>
        <v>0</v>
      </c>
    </row>
    <row r="28" spans="2:18">
      <c r="B28" s="78">
        <f t="shared" si="1"/>
        <v>45017</v>
      </c>
      <c r="C28" s="75">
        <f>IF(F28&lt;&gt;0,-INDEX([10]Delta!$F$1:$EE$997,$L$13,$I28),0)</f>
        <v>261186.41814556718</v>
      </c>
      <c r="D28" s="71">
        <f>IF(F28&lt;&gt;0,VLOOKUP($J28,'Table 1'!$B$13:$C$33,2,FALSE)/12*1000*Study_MW,0)</f>
        <v>0</v>
      </c>
      <c r="E28" s="71">
        <f t="shared" si="19"/>
        <v>261186.41814556718</v>
      </c>
      <c r="F28" s="75">
        <f>INDEX([10]Delta!$F$1:$EE$997,$L$14,$I28)</f>
        <v>19477.594964103999</v>
      </c>
      <c r="G28" s="76">
        <f t="shared" si="3"/>
        <v>13.409582580750733</v>
      </c>
      <c r="I28" s="77">
        <f t="shared" si="20"/>
        <v>17</v>
      </c>
      <c r="J28" s="73">
        <f t="shared" si="4"/>
        <v>2023</v>
      </c>
      <c r="K28" s="78">
        <f t="shared" si="21"/>
        <v>45017</v>
      </c>
      <c r="L28" s="73">
        <f t="shared" si="13"/>
        <v>2034</v>
      </c>
      <c r="M28" s="56">
        <f t="shared" si="14"/>
        <v>8079260.5655892193</v>
      </c>
      <c r="N28" s="56">
        <f t="shared" si="8"/>
        <v>0</v>
      </c>
      <c r="O28" s="56">
        <f t="shared" si="22"/>
        <v>200490.38884109998</v>
      </c>
      <c r="P28" s="117">
        <f t="shared" si="23"/>
        <v>40.297495617071661</v>
      </c>
      <c r="Q28" s="180">
        <f t="shared" si="9"/>
        <v>40.297495617071661</v>
      </c>
      <c r="R28" s="180">
        <f t="shared" si="10"/>
        <v>0</v>
      </c>
    </row>
    <row r="29" spans="2:18">
      <c r="B29" s="78">
        <f t="shared" si="1"/>
        <v>45047</v>
      </c>
      <c r="C29" s="75">
        <f>IF(F29&lt;&gt;0,-INDEX([10]Delta!$F$1:$EE$997,$L$13,$I29),0)</f>
        <v>333935.52627038956</v>
      </c>
      <c r="D29" s="71">
        <f>IF(F29&lt;&gt;0,VLOOKUP($J29,'Table 1'!$B$13:$C$33,2,FALSE)/12*1000*Study_MW,0)</f>
        <v>0</v>
      </c>
      <c r="E29" s="71">
        <f t="shared" si="19"/>
        <v>333935.52627038956</v>
      </c>
      <c r="F29" s="75">
        <f>INDEX([10]Delta!$F$1:$EE$997,$L$14,$I29)</f>
        <v>22894.224782843001</v>
      </c>
      <c r="G29" s="76">
        <f t="shared" si="3"/>
        <v>14.586015881203448</v>
      </c>
      <c r="I29" s="77">
        <f t="shared" si="20"/>
        <v>18</v>
      </c>
      <c r="J29" s="73">
        <f t="shared" si="4"/>
        <v>2023</v>
      </c>
      <c r="K29" s="78">
        <f t="shared" si="21"/>
        <v>45047</v>
      </c>
      <c r="L29" s="73">
        <f t="shared" si="13"/>
        <v>2035</v>
      </c>
      <c r="M29" s="56">
        <f t="shared" si="14"/>
        <v>8935242.3286415786</v>
      </c>
      <c r="N29" s="56">
        <f t="shared" si="8"/>
        <v>0</v>
      </c>
      <c r="O29" s="56">
        <f t="shared" si="22"/>
        <v>199987.513903824</v>
      </c>
      <c r="P29" s="117">
        <f t="shared" si="23"/>
        <v>44.679000974723984</v>
      </c>
      <c r="Q29" s="180">
        <f t="shared" si="9"/>
        <v>44.679000974723984</v>
      </c>
      <c r="R29" s="180">
        <f t="shared" si="10"/>
        <v>0</v>
      </c>
    </row>
    <row r="30" spans="2:18">
      <c r="B30" s="78">
        <f t="shared" si="1"/>
        <v>45078</v>
      </c>
      <c r="C30" s="75">
        <f>IF(F30&lt;&gt;0,-INDEX([10]Delta!$F$1:$EE$997,$L$13,$I30),0)</f>
        <v>462292.08596965671</v>
      </c>
      <c r="D30" s="71">
        <f>IF(F30&lt;&gt;0,VLOOKUP($J30,'Table 1'!$B$13:$C$33,2,FALSE)/12*1000*Study_MW,0)</f>
        <v>0</v>
      </c>
      <c r="E30" s="71">
        <f t="shared" si="19"/>
        <v>462292.08596965671</v>
      </c>
      <c r="F30" s="75">
        <f>INDEX([10]Delta!$F$1:$EE$997,$L$14,$I30)</f>
        <v>24429.296097207</v>
      </c>
      <c r="G30" s="76">
        <f t="shared" si="3"/>
        <v>18.923676070327321</v>
      </c>
      <c r="I30" s="77">
        <f t="shared" si="20"/>
        <v>19</v>
      </c>
      <c r="J30" s="73">
        <f t="shared" si="4"/>
        <v>2023</v>
      </c>
      <c r="K30" s="78">
        <f t="shared" si="21"/>
        <v>45078</v>
      </c>
      <c r="L30" s="73">
        <f t="shared" si="13"/>
        <v>2036</v>
      </c>
      <c r="M30" s="56">
        <f t="shared" si="14"/>
        <v>9582188.4194223881</v>
      </c>
      <c r="N30" s="56">
        <f t="shared" si="8"/>
        <v>0</v>
      </c>
      <c r="O30" s="56">
        <f t="shared" si="22"/>
        <v>200179.064070063</v>
      </c>
      <c r="P30" s="302">
        <f t="shared" si="23"/>
        <v>47.86808482663605</v>
      </c>
      <c r="Q30" s="180">
        <f t="shared" si="9"/>
        <v>47.86808482663605</v>
      </c>
      <c r="R30" s="180">
        <f t="shared" si="10"/>
        <v>0</v>
      </c>
    </row>
    <row r="31" spans="2:18">
      <c r="B31" s="78">
        <f t="shared" si="1"/>
        <v>45108</v>
      </c>
      <c r="C31" s="75">
        <f>IF(F31&lt;&gt;0,-INDEX([10]Delta!$F$1:$EE$997,$L$13,$I31),0)</f>
        <v>835789.63290154934</v>
      </c>
      <c r="D31" s="71">
        <f>IF(F31&lt;&gt;0,VLOOKUP($J31,'Table 1'!$B$13:$C$33,2,FALSE)/12*1000*Study_MW,0)</f>
        <v>0</v>
      </c>
      <c r="E31" s="71">
        <f t="shared" si="19"/>
        <v>835789.63290154934</v>
      </c>
      <c r="F31" s="75">
        <f>INDEX([10]Delta!$F$1:$EE$997,$L$14,$I31)</f>
        <v>25357.432489645002</v>
      </c>
      <c r="G31" s="76">
        <f t="shared" si="3"/>
        <v>32.960341440043415</v>
      </c>
      <c r="I31" s="77">
        <f t="shared" si="20"/>
        <v>20</v>
      </c>
      <c r="J31" s="73">
        <f t="shared" si="4"/>
        <v>2023</v>
      </c>
      <c r="K31" s="78">
        <f t="shared" si="21"/>
        <v>45108</v>
      </c>
      <c r="L31" s="73">
        <f t="shared" si="13"/>
        <v>2037</v>
      </c>
      <c r="M31" s="56">
        <f t="shared" si="14"/>
        <v>9222169.7436714116</v>
      </c>
      <c r="N31" s="56">
        <f t="shared" si="8"/>
        <v>0</v>
      </c>
      <c r="O31" s="56">
        <f t="shared" si="22"/>
        <v>192636.53266634143</v>
      </c>
      <c r="P31" s="302">
        <f t="shared" si="23"/>
        <v>47.873420560599421</v>
      </c>
      <c r="Q31" s="180">
        <f t="shared" si="9"/>
        <v>47.873420560599421</v>
      </c>
      <c r="R31" s="180">
        <f t="shared" si="10"/>
        <v>0</v>
      </c>
    </row>
    <row r="32" spans="2:18">
      <c r="B32" s="78">
        <f t="shared" si="1"/>
        <v>45139</v>
      </c>
      <c r="C32" s="75">
        <f>IF(F32&lt;&gt;0,-INDEX([10]Delta!$F$1:$EE$997,$L$13,$I32),0)</f>
        <v>483719.53041753173</v>
      </c>
      <c r="D32" s="71">
        <f>IF(F32&lt;&gt;0,VLOOKUP($J32,'Table 1'!$B$13:$C$33,2,FALSE)/12*1000*Study_MW,0)</f>
        <v>0</v>
      </c>
      <c r="E32" s="71">
        <f t="shared" si="19"/>
        <v>483719.53041753173</v>
      </c>
      <c r="F32" s="75">
        <f>INDEX([10]Delta!$F$1:$EE$997,$L$14,$I32)</f>
        <v>23235.572478006001</v>
      </c>
      <c r="G32" s="76">
        <f t="shared" si="3"/>
        <v>20.818059502317151</v>
      </c>
      <c r="I32" s="77">
        <f t="shared" si="20"/>
        <v>21</v>
      </c>
      <c r="J32" s="73">
        <f t="shared" si="4"/>
        <v>2023</v>
      </c>
      <c r="K32" s="78">
        <f t="shared" si="21"/>
        <v>45139</v>
      </c>
      <c r="L32" s="73">
        <f t="shared" si="13"/>
        <v>2038</v>
      </c>
      <c r="M32" s="56">
        <f t="shared" si="14"/>
        <v>0</v>
      </c>
      <c r="N32" s="56">
        <f t="shared" si="8"/>
        <v>0</v>
      </c>
      <c r="O32" s="56">
        <f t="shared" ref="O32:O35" si="24">SUMIF($J$13:$J$264,L32,$F$13:$F$264)</f>
        <v>0</v>
      </c>
      <c r="P32" s="117" t="e">
        <f t="shared" ref="P32:P34" si="25">(M32+N32)/O32</f>
        <v>#DIV/0!</v>
      </c>
      <c r="Q32" s="180" t="e">
        <f t="shared" si="9"/>
        <v>#DIV/0!</v>
      </c>
      <c r="R32" s="180">
        <f t="shared" si="10"/>
        <v>0</v>
      </c>
    </row>
    <row r="33" spans="2:20">
      <c r="B33" s="78">
        <f t="shared" si="1"/>
        <v>45170</v>
      </c>
      <c r="C33" s="75">
        <f>IF(F33&lt;&gt;0,-INDEX([10]Delta!$F$1:$EE$997,$L$13,$I33),0)</f>
        <v>329908.51135087013</v>
      </c>
      <c r="D33" s="71">
        <f>IF(F33&lt;&gt;0,VLOOKUP($J33,'Table 1'!$B$13:$C$33,2,FALSE)/12*1000*Study_MW,0)</f>
        <v>0</v>
      </c>
      <c r="E33" s="71">
        <f t="shared" si="19"/>
        <v>329908.51135087013</v>
      </c>
      <c r="F33" s="75">
        <f>INDEX([10]Delta!$F$1:$EE$997,$L$14,$I33)</f>
        <v>19979.639574681001</v>
      </c>
      <c r="G33" s="76">
        <f t="shared" si="3"/>
        <v>16.512235374302918</v>
      </c>
      <c r="I33" s="77">
        <f t="shared" si="20"/>
        <v>22</v>
      </c>
      <c r="J33" s="73">
        <f t="shared" si="4"/>
        <v>2023</v>
      </c>
      <c r="K33" s="78">
        <f t="shared" si="21"/>
        <v>45170</v>
      </c>
      <c r="L33" s="73">
        <f t="shared" si="13"/>
        <v>2039</v>
      </c>
      <c r="M33" s="56">
        <f t="shared" si="14"/>
        <v>0</v>
      </c>
      <c r="N33" s="56">
        <f t="shared" si="8"/>
        <v>0</v>
      </c>
      <c r="O33" s="56">
        <f t="shared" si="24"/>
        <v>0</v>
      </c>
      <c r="P33" s="117" t="e">
        <f t="shared" si="25"/>
        <v>#DIV/0!</v>
      </c>
      <c r="Q33" s="180" t="e">
        <f t="shared" si="9"/>
        <v>#DIV/0!</v>
      </c>
      <c r="R33" s="180">
        <f t="shared" si="10"/>
        <v>0</v>
      </c>
    </row>
    <row r="34" spans="2:20">
      <c r="B34" s="78">
        <f t="shared" si="1"/>
        <v>45200</v>
      </c>
      <c r="C34" s="75">
        <f>IF(F34&lt;&gt;0,-INDEX([10]Delta!$F$1:$EE$997,$L$13,$I34),0)</f>
        <v>267478.73502635956</v>
      </c>
      <c r="D34" s="71">
        <f>IF(F34&lt;&gt;0,VLOOKUP($J34,'Table 1'!$B$13:$C$33,2,FALSE)/12*1000*Study_MW,0)</f>
        <v>0</v>
      </c>
      <c r="E34" s="71">
        <f t="shared" si="19"/>
        <v>267478.73502635956</v>
      </c>
      <c r="F34" s="75">
        <f>INDEX([10]Delta!$F$1:$EE$997,$L$14,$I34)</f>
        <v>16226.938866500001</v>
      </c>
      <c r="G34" s="76">
        <f t="shared" si="3"/>
        <v>16.483622525907268</v>
      </c>
      <c r="I34" s="77">
        <f t="shared" si="20"/>
        <v>23</v>
      </c>
      <c r="J34" s="73">
        <f t="shared" si="4"/>
        <v>2023</v>
      </c>
      <c r="K34" s="78">
        <f t="shared" si="21"/>
        <v>45200</v>
      </c>
      <c r="L34" s="73">
        <f t="shared" si="13"/>
        <v>2040</v>
      </c>
      <c r="M34" s="56">
        <f t="shared" si="14"/>
        <v>0</v>
      </c>
      <c r="N34" s="56">
        <f t="shared" si="8"/>
        <v>0</v>
      </c>
      <c r="O34" s="56">
        <f t="shared" si="24"/>
        <v>0</v>
      </c>
      <c r="P34" s="117" t="e">
        <f t="shared" si="25"/>
        <v>#DIV/0!</v>
      </c>
      <c r="Q34" s="180" t="e">
        <f t="shared" ref="Q34" si="26">M34/O34</f>
        <v>#DIV/0!</v>
      </c>
      <c r="R34" s="180">
        <f t="shared" ref="R34" si="27">IFERROR(N34/O34,0)</f>
        <v>0</v>
      </c>
    </row>
    <row r="35" spans="2:20">
      <c r="B35" s="78">
        <f t="shared" si="1"/>
        <v>45231</v>
      </c>
      <c r="C35" s="75">
        <f>IF(F35&lt;&gt;0,-INDEX([10]Delta!$F$1:$EE$997,$L$13,$I35),0)</f>
        <v>170687.22783944011</v>
      </c>
      <c r="D35" s="71">
        <f>IF(F35&lt;&gt;0,VLOOKUP($J35,'Table 1'!$B$13:$C$33,2,FALSE)/12*1000*Study_MW,0)</f>
        <v>0</v>
      </c>
      <c r="E35" s="71">
        <f t="shared" si="19"/>
        <v>170687.22783944011</v>
      </c>
      <c r="F35" s="75">
        <f>INDEX([10]Delta!$F$1:$EE$997,$L$14,$I35)</f>
        <v>9990.2858589059997</v>
      </c>
      <c r="G35" s="76">
        <f t="shared" si="3"/>
        <v>17.08531970456864</v>
      </c>
      <c r="I35" s="77">
        <f t="shared" si="20"/>
        <v>24</v>
      </c>
      <c r="J35" s="73">
        <f t="shared" si="4"/>
        <v>2023</v>
      </c>
      <c r="K35" s="78">
        <f t="shared" si="21"/>
        <v>45231</v>
      </c>
      <c r="L35" s="73">
        <f t="shared" si="13"/>
        <v>2041</v>
      </c>
      <c r="M35" s="56">
        <f t="shared" si="14"/>
        <v>0</v>
      </c>
      <c r="N35" s="56">
        <f t="shared" si="8"/>
        <v>0</v>
      </c>
      <c r="O35" s="56">
        <f t="shared" si="24"/>
        <v>0</v>
      </c>
      <c r="P35" s="117" t="e">
        <f t="shared" ref="P35" si="28">(M35+N35)/O35</f>
        <v>#DIV/0!</v>
      </c>
      <c r="Q35" s="180" t="e">
        <f t="shared" ref="Q35" si="29">M35/O35</f>
        <v>#DIV/0!</v>
      </c>
      <c r="R35" s="180">
        <f t="shared" ref="R35" si="30">IFERROR(N35/O35,0)</f>
        <v>0</v>
      </c>
    </row>
    <row r="36" spans="2:20">
      <c r="B36" s="82">
        <f t="shared" si="1"/>
        <v>45261</v>
      </c>
      <c r="C36" s="79">
        <f>IF(F36&lt;&gt;0,-INDEX([10]Delta!$F$1:$EE$997,$L$13,$I36),0)</f>
        <v>139677.9984678328</v>
      </c>
      <c r="D36" s="80">
        <f>IF(F36&lt;&gt;0,VLOOKUP($J36,'Table 1'!$B$13:$C$33,2,FALSE)/12*1000*Study_MW,0)</f>
        <v>0</v>
      </c>
      <c r="E36" s="80">
        <f t="shared" si="19"/>
        <v>139677.9984678328</v>
      </c>
      <c r="F36" s="79">
        <f>INDEX([10]Delta!$F$1:$EE$997,$L$14,$I36)</f>
        <v>7381.0074506729998</v>
      </c>
      <c r="G36" s="81">
        <f t="shared" si="3"/>
        <v>18.923974728557816</v>
      </c>
      <c r="I36" s="64">
        <f t="shared" si="20"/>
        <v>25</v>
      </c>
      <c r="J36" s="73">
        <f t="shared" si="4"/>
        <v>2023</v>
      </c>
      <c r="K36" s="82">
        <f t="shared" si="21"/>
        <v>45261</v>
      </c>
      <c r="L36" s="73">
        <f t="shared" si="13"/>
        <v>2042</v>
      </c>
      <c r="M36" s="56">
        <f t="shared" si="14"/>
        <v>0</v>
      </c>
      <c r="N36" s="56">
        <f t="shared" si="8"/>
        <v>0</v>
      </c>
      <c r="O36" s="56">
        <f t="shared" ref="O36" si="31">SUMIF($J$13:$J$264,L36,$F$13:$F$264)</f>
        <v>0</v>
      </c>
      <c r="P36" s="117" t="e">
        <f t="shared" ref="P36" si="32">(M36+N36)/O36</f>
        <v>#DIV/0!</v>
      </c>
      <c r="Q36" s="180" t="e">
        <f t="shared" ref="Q36" si="33">M36/O36</f>
        <v>#DIV/0!</v>
      </c>
      <c r="R36" s="180">
        <f t="shared" ref="R36" si="34">IFERROR(N36/O36,0)</f>
        <v>0</v>
      </c>
    </row>
    <row r="37" spans="2:20" outlineLevel="1">
      <c r="B37" s="74">
        <f t="shared" si="1"/>
        <v>45292</v>
      </c>
      <c r="C37" s="69">
        <f>IF(F37&lt;&gt;0,-INDEX([10]Delta!$F$1:$EE$997,$L$13,$I37),0)</f>
        <v>157604.67240932584</v>
      </c>
      <c r="D37" s="70">
        <f>IF(F37&lt;&gt;0,VLOOKUP($J37,'Table 1'!$B$13:$C$33,2,FALSE)/12*1000*Study_MW,0)</f>
        <v>0</v>
      </c>
      <c r="E37" s="70">
        <f t="shared" si="19"/>
        <v>157604.67240932584</v>
      </c>
      <c r="F37" s="69">
        <f>INDEX([10]Delta!$F$1:$EE$997,$L$14,$I37)</f>
        <v>8643.2172438809994</v>
      </c>
      <c r="G37" s="72">
        <f t="shared" si="3"/>
        <v>18.234491620687042</v>
      </c>
      <c r="I37" s="60">
        <f>I25+13</f>
        <v>27</v>
      </c>
      <c r="J37" s="73">
        <f t="shared" si="4"/>
        <v>2024</v>
      </c>
      <c r="K37" s="74">
        <f t="shared" si="21"/>
        <v>45292</v>
      </c>
      <c r="L37" s="73">
        <f t="shared" si="13"/>
        <v>2043</v>
      </c>
      <c r="M37" s="56">
        <f>SUMIF($J$13:$J$288,L37,$C$13:$C$288)</f>
        <v>0</v>
      </c>
      <c r="N37" s="56">
        <f>SUMIF($J$13:$J$288,L37,$D$13:$D$288)</f>
        <v>0</v>
      </c>
      <c r="O37" s="56">
        <f>SUMIF($J$13:$J$288,L37,$F$13:$F$288)</f>
        <v>0</v>
      </c>
      <c r="P37" s="117" t="e">
        <f t="shared" ref="P37" si="35">(M37+N37)/O37</f>
        <v>#DIV/0!</v>
      </c>
      <c r="Q37" s="180" t="e">
        <f t="shared" ref="Q37" si="36">M37/O37</f>
        <v>#DIV/0!</v>
      </c>
      <c r="R37" s="180">
        <f t="shared" ref="R37" si="37">IFERROR(N37/O37,0)</f>
        <v>0</v>
      </c>
    </row>
    <row r="38" spans="2:20" outlineLevel="1">
      <c r="B38" s="78">
        <f t="shared" si="1"/>
        <v>45323</v>
      </c>
      <c r="C38" s="75">
        <f>IF(F38&lt;&gt;0,-INDEX([10]Delta!$F$1:$EE$997,$L$13,$I38),0)</f>
        <v>202031.00533111393</v>
      </c>
      <c r="D38" s="71">
        <f>IF(F38&lt;&gt;0,VLOOKUP($J38,'Table 1'!$B$13:$C$33,2,FALSE)/12*1000*Study_MW,0)</f>
        <v>0</v>
      </c>
      <c r="E38" s="71">
        <f t="shared" si="19"/>
        <v>202031.00533111393</v>
      </c>
      <c r="F38" s="75">
        <f>INDEX([10]Delta!$F$1:$EE$997,$L$14,$I38)</f>
        <v>11913.244659069</v>
      </c>
      <c r="G38" s="76">
        <f t="shared" si="3"/>
        <v>16.958520630844017</v>
      </c>
      <c r="I38" s="77">
        <f t="shared" si="20"/>
        <v>28</v>
      </c>
      <c r="J38" s="73">
        <f t="shared" si="4"/>
        <v>2024</v>
      </c>
      <c r="K38" s="78">
        <f t="shared" si="21"/>
        <v>45323</v>
      </c>
      <c r="M38" s="191"/>
    </row>
    <row r="39" spans="2:20" outlineLevel="1">
      <c r="B39" s="78">
        <f t="shared" si="1"/>
        <v>45352</v>
      </c>
      <c r="C39" s="75">
        <f>IF(F39&lt;&gt;0,-INDEX([10]Delta!$F$1:$EE$997,$L$13,$I39),0)</f>
        <v>251823.60507944226</v>
      </c>
      <c r="D39" s="71">
        <f>IF(F39&lt;&gt;0,VLOOKUP($J39,'Table 1'!$B$13:$C$33,2,FALSE)/12*1000*Study_MW,0)</f>
        <v>0</v>
      </c>
      <c r="E39" s="71">
        <f t="shared" si="19"/>
        <v>251823.60507944226</v>
      </c>
      <c r="F39" s="75">
        <f>INDEX([10]Delta!$F$1:$EE$997,$L$14,$I39)</f>
        <v>17198.926572916</v>
      </c>
      <c r="G39" s="76">
        <f t="shared" si="3"/>
        <v>14.641821046901924</v>
      </c>
      <c r="I39" s="77">
        <f t="shared" si="20"/>
        <v>29</v>
      </c>
      <c r="J39" s="73">
        <f t="shared" si="4"/>
        <v>2024</v>
      </c>
      <c r="K39" s="78">
        <f t="shared" si="21"/>
        <v>45352</v>
      </c>
    </row>
    <row r="40" spans="2:20" outlineLevel="1">
      <c r="B40" s="78">
        <f t="shared" si="1"/>
        <v>45383</v>
      </c>
      <c r="C40" s="75">
        <f>IF(F40&lt;&gt;0,-INDEX([10]Delta!$F$1:$EE$997,$L$13,$I40),0)</f>
        <v>256304.73655173182</v>
      </c>
      <c r="D40" s="71">
        <f>IF(F40&lt;&gt;0,VLOOKUP($J40,'Table 1'!$B$13:$C$33,2,FALSE)/12*1000*Study_MW,0)</f>
        <v>0</v>
      </c>
      <c r="E40" s="71">
        <f t="shared" si="19"/>
        <v>256304.73655173182</v>
      </c>
      <c r="F40" s="75">
        <f>INDEX([10]Delta!$F$1:$EE$997,$L$14,$I40)</f>
        <v>19428.741294398002</v>
      </c>
      <c r="G40" s="76">
        <f t="shared" si="3"/>
        <v>13.192040218561848</v>
      </c>
      <c r="I40" s="77">
        <f t="shared" si="20"/>
        <v>30</v>
      </c>
      <c r="J40" s="73">
        <f t="shared" si="4"/>
        <v>2024</v>
      </c>
      <c r="K40" s="78">
        <f t="shared" si="21"/>
        <v>45383</v>
      </c>
      <c r="O40" s="218"/>
      <c r="P40" s="58"/>
      <c r="Q40" s="58"/>
      <c r="R40" s="58"/>
      <c r="S40" s="58"/>
      <c r="T40" s="91"/>
    </row>
    <row r="41" spans="2:20" outlineLevel="1">
      <c r="B41" s="78">
        <f t="shared" si="1"/>
        <v>45413</v>
      </c>
      <c r="C41" s="75">
        <f>IF(F41&lt;&gt;0,-INDEX([10]Delta!$F$1:$EE$997,$L$13,$I41),0)</f>
        <v>350956.07325020432</v>
      </c>
      <c r="D41" s="71">
        <f>IF(F41&lt;&gt;0,VLOOKUP($J41,'Table 1'!$B$13:$C$33,2,FALSE)/12*1000*Study_MW,0)</f>
        <v>0</v>
      </c>
      <c r="E41" s="71">
        <f t="shared" si="19"/>
        <v>350956.07325020432</v>
      </c>
      <c r="F41" s="75">
        <f>INDEX([10]Delta!$F$1:$EE$997,$L$14,$I41)</f>
        <v>22836.801183054999</v>
      </c>
      <c r="G41" s="76">
        <f t="shared" si="3"/>
        <v>15.368004933660114</v>
      </c>
      <c r="I41" s="77">
        <f t="shared" si="20"/>
        <v>31</v>
      </c>
      <c r="J41" s="73">
        <f t="shared" si="4"/>
        <v>2024</v>
      </c>
      <c r="K41" s="78">
        <f t="shared" si="21"/>
        <v>45413</v>
      </c>
      <c r="O41" s="218"/>
      <c r="P41" s="58"/>
      <c r="Q41" s="58"/>
      <c r="R41" s="58"/>
      <c r="S41" s="58"/>
      <c r="T41" s="91"/>
    </row>
    <row r="42" spans="2:20" outlineLevel="1">
      <c r="B42" s="78">
        <f t="shared" si="1"/>
        <v>45444</v>
      </c>
      <c r="C42" s="75">
        <f>IF(F42&lt;&gt;0,-INDEX([10]Delta!$F$1:$EE$997,$L$13,$I42),0)</f>
        <v>491303.42709571123</v>
      </c>
      <c r="D42" s="71">
        <f>IF(F42&lt;&gt;0,VLOOKUP($J42,'Table 1'!$B$13:$C$33,2,FALSE)/12*1000*Study_MW,0)</f>
        <v>0</v>
      </c>
      <c r="E42" s="71">
        <f t="shared" si="19"/>
        <v>491303.42709571123</v>
      </c>
      <c r="F42" s="75">
        <f>INDEX([10]Delta!$F$1:$EE$997,$L$14,$I42)</f>
        <v>24368.022168420001</v>
      </c>
      <c r="G42" s="76">
        <f t="shared" si="3"/>
        <v>20.161809756247727</v>
      </c>
      <c r="I42" s="77">
        <f t="shared" si="20"/>
        <v>32</v>
      </c>
      <c r="J42" s="73">
        <f t="shared" si="4"/>
        <v>2024</v>
      </c>
      <c r="K42" s="78">
        <f t="shared" si="21"/>
        <v>45444</v>
      </c>
    </row>
    <row r="43" spans="2:20" outlineLevel="1">
      <c r="B43" s="78">
        <f t="shared" si="1"/>
        <v>45474</v>
      </c>
      <c r="C43" s="75">
        <f>IF(F43&lt;&gt;0,-INDEX([10]Delta!$F$1:$EE$997,$L$13,$I43),0)</f>
        <v>906393.91285961866</v>
      </c>
      <c r="D43" s="71">
        <f>IF(F43&lt;&gt;0,VLOOKUP($J43,'Table 1'!$B$13:$C$33,2,FALSE)/12*1000*Study_MW,0)</f>
        <v>0</v>
      </c>
      <c r="E43" s="71">
        <f t="shared" si="19"/>
        <v>906393.91285961866</v>
      </c>
      <c r="F43" s="75">
        <f>INDEX([10]Delta!$F$1:$EE$997,$L$14,$I43)</f>
        <v>25293.830027914999</v>
      </c>
      <c r="G43" s="76">
        <f t="shared" si="3"/>
        <v>35.834585424955264</v>
      </c>
      <c r="I43" s="77">
        <f t="shared" si="20"/>
        <v>33</v>
      </c>
      <c r="J43" s="73">
        <f t="shared" si="4"/>
        <v>2024</v>
      </c>
      <c r="K43" s="78">
        <f t="shared" si="21"/>
        <v>45474</v>
      </c>
    </row>
    <row r="44" spans="2:20" outlineLevel="1">
      <c r="B44" s="78">
        <f t="shared" si="1"/>
        <v>45505</v>
      </c>
      <c r="C44" s="75">
        <f>IF(F44&lt;&gt;0,-INDEX([10]Delta!$F$1:$EE$997,$L$13,$I44),0)</f>
        <v>683341.94315773249</v>
      </c>
      <c r="D44" s="71">
        <f>IF(F44&lt;&gt;0,VLOOKUP($J44,'Table 1'!$B$13:$C$33,2,FALSE)/12*1000*Study_MW,0)</f>
        <v>0</v>
      </c>
      <c r="E44" s="71">
        <f t="shared" si="19"/>
        <v>683341.94315773249</v>
      </c>
      <c r="F44" s="75">
        <f>INDEX([10]Delta!$F$1:$EE$997,$L$14,$I44)</f>
        <v>23177.292433720999</v>
      </c>
      <c r="G44" s="76">
        <f t="shared" si="3"/>
        <v>29.483251553728849</v>
      </c>
      <c r="I44" s="77">
        <f t="shared" si="20"/>
        <v>34</v>
      </c>
      <c r="J44" s="73">
        <f t="shared" si="4"/>
        <v>2024</v>
      </c>
      <c r="K44" s="78">
        <f t="shared" si="21"/>
        <v>45505</v>
      </c>
    </row>
    <row r="45" spans="2:20" outlineLevel="1">
      <c r="B45" s="78">
        <f t="shared" si="1"/>
        <v>45536</v>
      </c>
      <c r="C45" s="75">
        <f>IF(F45&lt;&gt;0,-INDEX([10]Delta!$F$1:$EE$997,$L$13,$I45),0)</f>
        <v>406498.59957168996</v>
      </c>
      <c r="D45" s="71">
        <f>IF(F45&lt;&gt;0,VLOOKUP($J45,'Table 1'!$B$13:$C$33,2,FALSE)/12*1000*Study_MW,0)</f>
        <v>0</v>
      </c>
      <c r="E45" s="71">
        <f t="shared" si="19"/>
        <v>406498.59957168996</v>
      </c>
      <c r="F45" s="75">
        <f>INDEX([10]Delta!$F$1:$EE$997,$L$14,$I45)</f>
        <v>19929.525967859001</v>
      </c>
      <c r="G45" s="76">
        <f t="shared" si="3"/>
        <v>20.396802223357625</v>
      </c>
      <c r="I45" s="77">
        <f t="shared" si="20"/>
        <v>35</v>
      </c>
      <c r="J45" s="73">
        <f t="shared" si="4"/>
        <v>2024</v>
      </c>
      <c r="K45" s="78">
        <f t="shared" si="21"/>
        <v>45536</v>
      </c>
    </row>
    <row r="46" spans="2:20" outlineLevel="1">
      <c r="B46" s="78">
        <f t="shared" si="1"/>
        <v>45566</v>
      </c>
      <c r="C46" s="75">
        <f>IF(F46&lt;&gt;0,-INDEX([10]Delta!$F$1:$EE$997,$L$13,$I46),0)</f>
        <v>247839.76671731472</v>
      </c>
      <c r="D46" s="71">
        <f>IF(F46&lt;&gt;0,VLOOKUP($J46,'Table 1'!$B$13:$C$33,2,FALSE)/12*1000*Study_MW,0)</f>
        <v>0</v>
      </c>
      <c r="E46" s="71">
        <f t="shared" si="19"/>
        <v>247839.76671731472</v>
      </c>
      <c r="F46" s="75">
        <f>INDEX([10]Delta!$F$1:$EE$997,$L$14,$I46)</f>
        <v>16186.238205015999</v>
      </c>
      <c r="G46" s="76">
        <f t="shared" si="3"/>
        <v>15.3117582713265</v>
      </c>
      <c r="I46" s="77">
        <f t="shared" si="20"/>
        <v>36</v>
      </c>
      <c r="J46" s="73">
        <f t="shared" si="4"/>
        <v>2024</v>
      </c>
      <c r="K46" s="78">
        <f t="shared" si="21"/>
        <v>45566</v>
      </c>
    </row>
    <row r="47" spans="2:20" outlineLevel="1">
      <c r="B47" s="78">
        <f t="shared" si="1"/>
        <v>45597</v>
      </c>
      <c r="C47" s="75">
        <f>IF(F47&lt;&gt;0,-INDEX([10]Delta!$F$1:$EE$997,$L$13,$I47),0)</f>
        <v>177706.77890136838</v>
      </c>
      <c r="D47" s="71">
        <f>IF(F47&lt;&gt;0,VLOOKUP($J47,'Table 1'!$B$13:$C$33,2,FALSE)/12*1000*Study_MW,0)</f>
        <v>0</v>
      </c>
      <c r="E47" s="71">
        <f t="shared" si="19"/>
        <v>177706.77890136838</v>
      </c>
      <c r="F47" s="75">
        <f>INDEX([10]Delta!$F$1:$EE$997,$L$14,$I47)</f>
        <v>9965.2280802179994</v>
      </c>
      <c r="G47" s="76">
        <f t="shared" si="3"/>
        <v>17.832685561320424</v>
      </c>
      <c r="I47" s="77">
        <f t="shared" si="20"/>
        <v>37</v>
      </c>
      <c r="J47" s="73">
        <f t="shared" si="4"/>
        <v>2024</v>
      </c>
      <c r="K47" s="78">
        <f t="shared" si="21"/>
        <v>45597</v>
      </c>
    </row>
    <row r="48" spans="2:20" outlineLevel="1">
      <c r="B48" s="82">
        <f t="shared" si="1"/>
        <v>45627</v>
      </c>
      <c r="C48" s="79">
        <f>IF(F48&lt;&gt;0,-INDEX([10]Delta!$F$1:$EE$997,$L$13,$I48),0)</f>
        <v>144853.26607020199</v>
      </c>
      <c r="D48" s="80">
        <f>IF(F48&lt;&gt;0,VLOOKUP($J48,'Table 1'!$B$13:$C$33,2,FALSE)/12*1000*Study_MW,0)</f>
        <v>0</v>
      </c>
      <c r="E48" s="80">
        <f t="shared" si="19"/>
        <v>144853.26607020199</v>
      </c>
      <c r="F48" s="79">
        <f>INDEX([10]Delta!$F$1:$EE$997,$L$14,$I48)</f>
        <v>7362.4942931590003</v>
      </c>
      <c r="G48" s="81">
        <f t="shared" si="3"/>
        <v>19.674482628094548</v>
      </c>
      <c r="I48" s="64">
        <f t="shared" si="20"/>
        <v>38</v>
      </c>
      <c r="J48" s="73">
        <f t="shared" si="4"/>
        <v>2024</v>
      </c>
      <c r="K48" s="82">
        <f t="shared" si="21"/>
        <v>45627</v>
      </c>
    </row>
    <row r="49" spans="2:11" outlineLevel="1">
      <c r="B49" s="74">
        <f t="shared" si="1"/>
        <v>45658</v>
      </c>
      <c r="C49" s="69">
        <f>IF(F49&lt;&gt;0,-INDEX([10]Delta!$F$1:$EE$997,$L$13,$I49),0)</f>
        <v>167157.99605742097</v>
      </c>
      <c r="D49" s="70">
        <f>IF(F49&lt;&gt;0,VLOOKUP($J49,'Table 1'!$B$13:$C$33,2,FALSE)/12*1000*Study_MW,0)</f>
        <v>0</v>
      </c>
      <c r="E49" s="70">
        <f t="shared" si="19"/>
        <v>167157.99605742097</v>
      </c>
      <c r="F49" s="69">
        <f>INDEX([10]Delta!$F$1:$EE$997,$L$14,$I49)</f>
        <v>8621.5381684090007</v>
      </c>
      <c r="G49" s="72">
        <f t="shared" si="3"/>
        <v>19.388419188343967</v>
      </c>
      <c r="I49" s="60">
        <f>I37+13</f>
        <v>40</v>
      </c>
      <c r="J49" s="73">
        <f t="shared" si="4"/>
        <v>2025</v>
      </c>
      <c r="K49" s="74">
        <f t="shared" si="21"/>
        <v>45658</v>
      </c>
    </row>
    <row r="50" spans="2:11" outlineLevel="1">
      <c r="B50" s="78">
        <f t="shared" si="1"/>
        <v>45689</v>
      </c>
      <c r="C50" s="75">
        <f>IF(F50&lt;&gt;0,-INDEX([10]Delta!$F$1:$EE$997,$L$13,$I50),0)</f>
        <v>203665.93431510031</v>
      </c>
      <c r="D50" s="71">
        <f>IF(F50&lt;&gt;0,VLOOKUP($J50,'Table 1'!$B$13:$C$33,2,FALSE)/12*1000*Study_MW,0)</f>
        <v>0</v>
      </c>
      <c r="E50" s="71">
        <f t="shared" si="19"/>
        <v>203665.93431510031</v>
      </c>
      <c r="F50" s="75">
        <f>INDEX([10]Delta!$F$1:$EE$997,$L$14,$I50)</f>
        <v>11170.786469466</v>
      </c>
      <c r="G50" s="76">
        <f t="shared" si="3"/>
        <v>18.232013911625348</v>
      </c>
      <c r="I50" s="77">
        <f t="shared" si="20"/>
        <v>41</v>
      </c>
      <c r="J50" s="73">
        <f t="shared" si="4"/>
        <v>2025</v>
      </c>
      <c r="K50" s="78">
        <f t="shared" si="21"/>
        <v>45689</v>
      </c>
    </row>
    <row r="51" spans="2:11" outlineLevel="1">
      <c r="B51" s="78">
        <f t="shared" si="1"/>
        <v>45717</v>
      </c>
      <c r="C51" s="75">
        <f>IF(F51&lt;&gt;0,-INDEX([10]Delta!$F$1:$EE$997,$L$13,$I51),0)</f>
        <v>273844.97393746674</v>
      </c>
      <c r="D51" s="71">
        <f>IF(F51&lt;&gt;0,VLOOKUP($J51,'Table 1'!$B$13:$C$33,2,FALSE)/12*1000*Study_MW,0)</f>
        <v>0</v>
      </c>
      <c r="E51" s="71">
        <f t="shared" si="19"/>
        <v>273844.97393746674</v>
      </c>
      <c r="F51" s="75">
        <f>INDEX([10]Delta!$F$1:$EE$997,$L$14,$I51)</f>
        <v>17155.788208975999</v>
      </c>
      <c r="G51" s="76">
        <f t="shared" si="3"/>
        <v>15.962249626874597</v>
      </c>
      <c r="I51" s="77">
        <f t="shared" si="20"/>
        <v>42</v>
      </c>
      <c r="J51" s="73">
        <f t="shared" si="4"/>
        <v>2025</v>
      </c>
      <c r="K51" s="78">
        <f t="shared" si="21"/>
        <v>45717</v>
      </c>
    </row>
    <row r="52" spans="2:11" outlineLevel="1">
      <c r="B52" s="78">
        <f t="shared" si="1"/>
        <v>45748</v>
      </c>
      <c r="C52" s="75">
        <f>IF(F52&lt;&gt;0,-INDEX([10]Delta!$F$1:$EE$997,$L$13,$I52),0)</f>
        <v>295599.27323654294</v>
      </c>
      <c r="D52" s="71">
        <f>IF(F52&lt;&gt;0,VLOOKUP($J52,'Table 1'!$B$13:$C$33,2,FALSE)/12*1000*Study_MW,0)</f>
        <v>0</v>
      </c>
      <c r="E52" s="71">
        <f t="shared" si="19"/>
        <v>295599.27323654294</v>
      </c>
      <c r="F52" s="75">
        <f>INDEX([10]Delta!$F$1:$EE$997,$L$14,$I52)</f>
        <v>19380.009524281999</v>
      </c>
      <c r="G52" s="76">
        <f t="shared" si="3"/>
        <v>15.252792980631646</v>
      </c>
      <c r="I52" s="77">
        <f t="shared" si="20"/>
        <v>43</v>
      </c>
      <c r="J52" s="73">
        <f t="shared" si="4"/>
        <v>2025</v>
      </c>
      <c r="K52" s="78">
        <f t="shared" si="21"/>
        <v>45748</v>
      </c>
    </row>
    <row r="53" spans="2:11" outlineLevel="1">
      <c r="B53" s="78">
        <f t="shared" si="1"/>
        <v>45778</v>
      </c>
      <c r="C53" s="75">
        <f>IF(F53&lt;&gt;0,-INDEX([10]Delta!$F$1:$EE$997,$L$13,$I53),0)</f>
        <v>374332.73997746408</v>
      </c>
      <c r="D53" s="71">
        <f>IF(F53&lt;&gt;0,VLOOKUP($J53,'Table 1'!$B$13:$C$33,2,FALSE)/12*1000*Study_MW,0)</f>
        <v>0</v>
      </c>
      <c r="E53" s="71">
        <f t="shared" si="19"/>
        <v>374332.73997746408</v>
      </c>
      <c r="F53" s="75">
        <f>INDEX([10]Delta!$F$1:$EE$997,$L$14,$I53)</f>
        <v>22779.521595732</v>
      </c>
      <c r="G53" s="76">
        <f t="shared" si="3"/>
        <v>16.432862226904692</v>
      </c>
      <c r="I53" s="77">
        <f t="shared" si="20"/>
        <v>44</v>
      </c>
      <c r="J53" s="73">
        <f t="shared" si="4"/>
        <v>2025</v>
      </c>
      <c r="K53" s="78">
        <f t="shared" si="21"/>
        <v>45778</v>
      </c>
    </row>
    <row r="54" spans="2:11" outlineLevel="1">
      <c r="B54" s="78">
        <f t="shared" si="1"/>
        <v>45809</v>
      </c>
      <c r="C54" s="75">
        <f>IF(F54&lt;&gt;0,-INDEX([10]Delta!$F$1:$EE$997,$L$13,$I54),0)</f>
        <v>518784.46774671972</v>
      </c>
      <c r="D54" s="71">
        <f>IF(F54&lt;&gt;0,VLOOKUP($J54,'Table 1'!$B$13:$C$33,2,FALSE)/12*1000*Study_MW,0)</f>
        <v>0</v>
      </c>
      <c r="E54" s="71">
        <f t="shared" si="19"/>
        <v>518784.46774671972</v>
      </c>
      <c r="F54" s="75">
        <f>INDEX([10]Delta!$F$1:$EE$997,$L$14,$I54)</f>
        <v>24306.901907232001</v>
      </c>
      <c r="G54" s="76">
        <f t="shared" si="3"/>
        <v>21.343092991722095</v>
      </c>
      <c r="I54" s="77">
        <f t="shared" si="20"/>
        <v>45</v>
      </c>
      <c r="J54" s="73">
        <f t="shared" si="4"/>
        <v>2025</v>
      </c>
      <c r="K54" s="78">
        <f t="shared" si="21"/>
        <v>45809</v>
      </c>
    </row>
    <row r="55" spans="2:11" outlineLevel="1">
      <c r="B55" s="78">
        <f t="shared" si="1"/>
        <v>45839</v>
      </c>
      <c r="C55" s="75">
        <f>IF(F55&lt;&gt;0,-INDEX([10]Delta!$F$1:$EE$997,$L$13,$I55),0)</f>
        <v>983334.75367698073</v>
      </c>
      <c r="D55" s="71">
        <f>IF(F55&lt;&gt;0,VLOOKUP($J55,'Table 1'!$B$13:$C$33,2,FALSE)/12*1000*Study_MW,0)</f>
        <v>0</v>
      </c>
      <c r="E55" s="71">
        <f t="shared" si="19"/>
        <v>983334.75367698073</v>
      </c>
      <c r="F55" s="75">
        <f>INDEX([10]Delta!$F$1:$EE$997,$L$14,$I55)</f>
        <v>25230.388444444001</v>
      </c>
      <c r="G55" s="76">
        <f t="shared" si="3"/>
        <v>38.974221734327735</v>
      </c>
      <c r="I55" s="77">
        <f t="shared" si="20"/>
        <v>46</v>
      </c>
      <c r="J55" s="73">
        <f t="shared" si="4"/>
        <v>2025</v>
      </c>
      <c r="K55" s="78">
        <f t="shared" si="21"/>
        <v>45839</v>
      </c>
    </row>
    <row r="56" spans="2:11" outlineLevel="1">
      <c r="B56" s="78">
        <f t="shared" si="1"/>
        <v>45870</v>
      </c>
      <c r="C56" s="75">
        <f>IF(F56&lt;&gt;0,-INDEX([10]Delta!$F$1:$EE$997,$L$13,$I56),0)</f>
        <v>754728.68219488859</v>
      </c>
      <c r="D56" s="71">
        <f>IF(F56&lt;&gt;0,VLOOKUP($J56,'Table 1'!$B$13:$C$33,2,FALSE)/12*1000*Study_MW,0)</f>
        <v>0</v>
      </c>
      <c r="E56" s="71">
        <f t="shared" si="19"/>
        <v>754728.68219488859</v>
      </c>
      <c r="F56" s="75">
        <f>INDEX([10]Delta!$F$1:$EE$997,$L$14,$I56)</f>
        <v>23119.159133435001</v>
      </c>
      <c r="G56" s="76">
        <f t="shared" si="3"/>
        <v>32.645161436836062</v>
      </c>
      <c r="I56" s="77">
        <f t="shared" si="20"/>
        <v>47</v>
      </c>
      <c r="J56" s="73">
        <f t="shared" si="4"/>
        <v>2025</v>
      </c>
      <c r="K56" s="78">
        <f t="shared" si="21"/>
        <v>45870</v>
      </c>
    </row>
    <row r="57" spans="2:11" outlineLevel="1">
      <c r="B57" s="78">
        <f t="shared" si="1"/>
        <v>45901</v>
      </c>
      <c r="C57" s="75">
        <f>IF(F57&lt;&gt;0,-INDEX([10]Delta!$F$1:$EE$997,$L$13,$I57),0)</f>
        <v>431962.89789639413</v>
      </c>
      <c r="D57" s="71">
        <f>IF(F57&lt;&gt;0,VLOOKUP($J57,'Table 1'!$B$13:$C$33,2,FALSE)/12*1000*Study_MW,0)</f>
        <v>0</v>
      </c>
      <c r="E57" s="71">
        <f t="shared" si="19"/>
        <v>431962.89789639413</v>
      </c>
      <c r="F57" s="75">
        <f>INDEX([10]Delta!$F$1:$EE$997,$L$14,$I57)</f>
        <v>19879.538956609998</v>
      </c>
      <c r="G57" s="76">
        <f t="shared" si="3"/>
        <v>21.729019915362038</v>
      </c>
      <c r="I57" s="77">
        <f t="shared" si="20"/>
        <v>48</v>
      </c>
      <c r="J57" s="73">
        <f t="shared" si="4"/>
        <v>2025</v>
      </c>
      <c r="K57" s="78">
        <f t="shared" si="21"/>
        <v>45901</v>
      </c>
    </row>
    <row r="58" spans="2:11" outlineLevel="1">
      <c r="B58" s="78">
        <f t="shared" si="1"/>
        <v>45931</v>
      </c>
      <c r="C58" s="75">
        <f>IF(F58&lt;&gt;0,-INDEX([10]Delta!$F$1:$EE$997,$L$13,$I58),0)</f>
        <v>329209.99083961546</v>
      </c>
      <c r="D58" s="71">
        <f>IF(F58&lt;&gt;0,VLOOKUP($J58,'Table 1'!$B$13:$C$33,2,FALSE)/12*1000*Study_MW,0)</f>
        <v>0</v>
      </c>
      <c r="E58" s="71">
        <f t="shared" si="19"/>
        <v>329209.99083961546</v>
      </c>
      <c r="F58" s="75">
        <f>INDEX([10]Delta!$F$1:$EE$997,$L$14,$I58)</f>
        <v>16145.639665425</v>
      </c>
      <c r="G58" s="76">
        <f t="shared" si="3"/>
        <v>20.390024654433518</v>
      </c>
      <c r="I58" s="77">
        <f t="shared" si="20"/>
        <v>49</v>
      </c>
      <c r="J58" s="73">
        <f t="shared" si="4"/>
        <v>2025</v>
      </c>
      <c r="K58" s="78">
        <f t="shared" si="21"/>
        <v>45931</v>
      </c>
    </row>
    <row r="59" spans="2:11" outlineLevel="1">
      <c r="B59" s="78">
        <f t="shared" si="1"/>
        <v>45962</v>
      </c>
      <c r="C59" s="75">
        <f>IF(F59&lt;&gt;0,-INDEX([10]Delta!$F$1:$EE$997,$L$13,$I59),0)</f>
        <v>188063.22849334776</v>
      </c>
      <c r="D59" s="71">
        <f>IF(F59&lt;&gt;0,VLOOKUP($J59,'Table 1'!$B$13:$C$33,2,FALSE)/12*1000*Study_MW,0)</f>
        <v>0</v>
      </c>
      <c r="E59" s="71">
        <f t="shared" si="19"/>
        <v>188063.22849334776</v>
      </c>
      <c r="F59" s="75">
        <f>INDEX([10]Delta!$F$1:$EE$997,$L$14,$I59)</f>
        <v>9940.2331355599999</v>
      </c>
      <c r="G59" s="76">
        <f t="shared" si="3"/>
        <v>18.919398159845361</v>
      </c>
      <c r="I59" s="77">
        <f t="shared" si="20"/>
        <v>50</v>
      </c>
      <c r="J59" s="73">
        <f t="shared" si="4"/>
        <v>2025</v>
      </c>
      <c r="K59" s="78">
        <f t="shared" si="21"/>
        <v>45962</v>
      </c>
    </row>
    <row r="60" spans="2:11" outlineLevel="1">
      <c r="B60" s="82">
        <f t="shared" si="1"/>
        <v>45992</v>
      </c>
      <c r="C60" s="79">
        <f>IF(F60&lt;&gt;0,-INDEX([10]Delta!$F$1:$EE$997,$L$13,$I60),0)</f>
        <v>148771.08319590986</v>
      </c>
      <c r="D60" s="80">
        <f>IF(F60&lt;&gt;0,VLOOKUP($J60,'Table 1'!$B$13:$C$33,2,FALSE)/12*1000*Study_MW,0)</f>
        <v>0</v>
      </c>
      <c r="E60" s="80">
        <f t="shared" si="19"/>
        <v>148771.08319590986</v>
      </c>
      <c r="F60" s="79">
        <f>INDEX([10]Delta!$F$1:$EE$997,$L$14,$I60)</f>
        <v>7344.0275636509996</v>
      </c>
      <c r="G60" s="81">
        <f t="shared" si="3"/>
        <v>20.25742440459333</v>
      </c>
      <c r="I60" s="64">
        <f t="shared" si="20"/>
        <v>51</v>
      </c>
      <c r="J60" s="73">
        <f t="shared" si="4"/>
        <v>2025</v>
      </c>
      <c r="K60" s="82">
        <f t="shared" si="21"/>
        <v>45992</v>
      </c>
    </row>
    <row r="61" spans="2:11" outlineLevel="1">
      <c r="B61" s="74">
        <f t="shared" si="1"/>
        <v>46023</v>
      </c>
      <c r="C61" s="69">
        <f>IF(F61&lt;&gt;0,-INDEX([10]Delta!$F$1:$EE$997,$L$13,$I61),0)</f>
        <v>169223.91058142483</v>
      </c>
      <c r="D61" s="70">
        <f>IF(F61&lt;&gt;0,VLOOKUP($J61,'Table 1'!$B$13:$C$33,2,FALSE)/12*1000*Study_MW,0)</f>
        <v>0</v>
      </c>
      <c r="E61" s="70">
        <f t="shared" si="19"/>
        <v>169223.91058142483</v>
      </c>
      <c r="F61" s="69">
        <f>INDEX([10]Delta!$F$1:$EE$997,$L$14,$I61)</f>
        <v>8599.9134487070005</v>
      </c>
      <c r="G61" s="72">
        <f t="shared" si="3"/>
        <v>19.677396940182891</v>
      </c>
      <c r="I61" s="60">
        <f>I49+13</f>
        <v>53</v>
      </c>
      <c r="J61" s="73">
        <f t="shared" si="4"/>
        <v>2026</v>
      </c>
      <c r="K61" s="74">
        <f t="shared" si="21"/>
        <v>46023</v>
      </c>
    </row>
    <row r="62" spans="2:11" outlineLevel="1">
      <c r="B62" s="78">
        <f t="shared" si="1"/>
        <v>46054</v>
      </c>
      <c r="C62" s="75">
        <f>IF(F62&lt;&gt;0,-INDEX([10]Delta!$F$1:$EE$997,$L$13,$I62),0)</f>
        <v>210413.46496157348</v>
      </c>
      <c r="D62" s="71">
        <f>IF(F62&lt;&gt;0,VLOOKUP($J62,'Table 1'!$B$13:$C$33,2,FALSE)/12*1000*Study_MW,0)</f>
        <v>0</v>
      </c>
      <c r="E62" s="71">
        <f t="shared" si="19"/>
        <v>210413.46496157348</v>
      </c>
      <c r="F62" s="75">
        <f>INDEX([10]Delta!$F$1:$EE$997,$L$14,$I62)</f>
        <v>11142.767703444</v>
      </c>
      <c r="G62" s="76">
        <f t="shared" si="3"/>
        <v>18.883411245891718</v>
      </c>
      <c r="I62" s="77">
        <f t="shared" si="20"/>
        <v>54</v>
      </c>
      <c r="J62" s="73">
        <f t="shared" si="4"/>
        <v>2026</v>
      </c>
      <c r="K62" s="78">
        <f t="shared" si="21"/>
        <v>46054</v>
      </c>
    </row>
    <row r="63" spans="2:11" outlineLevel="1">
      <c r="B63" s="78">
        <f t="shared" si="1"/>
        <v>46082</v>
      </c>
      <c r="C63" s="75">
        <f>IF(F63&lt;&gt;0,-INDEX([10]Delta!$F$1:$EE$997,$L$13,$I63),0)</f>
        <v>270318.47856473923</v>
      </c>
      <c r="D63" s="71">
        <f>IF(F63&lt;&gt;0,VLOOKUP($J63,'Table 1'!$B$13:$C$33,2,FALSE)/12*1000*Study_MW,0)</f>
        <v>0</v>
      </c>
      <c r="E63" s="71">
        <f t="shared" si="19"/>
        <v>270318.47856473923</v>
      </c>
      <c r="F63" s="75">
        <f>INDEX([10]Delta!$F$1:$EE$997,$L$14,$I63)</f>
        <v>17112.757789824998</v>
      </c>
      <c r="G63" s="76">
        <f t="shared" si="3"/>
        <v>15.79631301305899</v>
      </c>
      <c r="I63" s="77">
        <f t="shared" si="20"/>
        <v>55</v>
      </c>
      <c r="J63" s="73">
        <f t="shared" si="4"/>
        <v>2026</v>
      </c>
      <c r="K63" s="78">
        <f t="shared" si="21"/>
        <v>46082</v>
      </c>
    </row>
    <row r="64" spans="2:11" outlineLevel="1">
      <c r="B64" s="78">
        <f t="shared" si="1"/>
        <v>46113</v>
      </c>
      <c r="C64" s="75">
        <f>IF(F64&lt;&gt;0,-INDEX([10]Delta!$F$1:$EE$997,$L$13,$I64),0)</f>
        <v>302618.92715167999</v>
      </c>
      <c r="D64" s="71">
        <f>IF(F64&lt;&gt;0,VLOOKUP($J64,'Table 1'!$B$13:$C$33,2,FALSE)/12*1000*Study_MW,0)</f>
        <v>0</v>
      </c>
      <c r="E64" s="71">
        <f t="shared" si="19"/>
        <v>302618.92715167999</v>
      </c>
      <c r="F64" s="75">
        <f>INDEX([10]Delta!$F$1:$EE$997,$L$14,$I64)</f>
        <v>19331.400385104</v>
      </c>
      <c r="G64" s="76">
        <f t="shared" si="3"/>
        <v>15.654268243539459</v>
      </c>
      <c r="I64" s="77">
        <f t="shared" si="20"/>
        <v>56</v>
      </c>
      <c r="J64" s="73">
        <f t="shared" si="4"/>
        <v>2026</v>
      </c>
      <c r="K64" s="78">
        <f t="shared" si="21"/>
        <v>46113</v>
      </c>
    </row>
    <row r="65" spans="2:11" outlineLevel="1">
      <c r="B65" s="78">
        <f t="shared" si="1"/>
        <v>46143</v>
      </c>
      <c r="C65" s="75">
        <f>IF(F65&lt;&gt;0,-INDEX([10]Delta!$F$1:$EE$997,$L$13,$I65),0)</f>
        <v>383206.26389580965</v>
      </c>
      <c r="D65" s="71">
        <f>IF(F65&lt;&gt;0,VLOOKUP($J65,'Table 1'!$B$13:$C$33,2,FALSE)/12*1000*Study_MW,0)</f>
        <v>0</v>
      </c>
      <c r="E65" s="71">
        <f t="shared" si="19"/>
        <v>383206.26389580965</v>
      </c>
      <c r="F65" s="75">
        <f>INDEX([10]Delta!$F$1:$EE$997,$L$14,$I65)</f>
        <v>22722.385615965999</v>
      </c>
      <c r="G65" s="76">
        <f t="shared" si="3"/>
        <v>16.864702077168687</v>
      </c>
      <c r="I65" s="77">
        <f t="shared" si="20"/>
        <v>57</v>
      </c>
      <c r="J65" s="73">
        <f t="shared" si="4"/>
        <v>2026</v>
      </c>
      <c r="K65" s="78">
        <f t="shared" si="21"/>
        <v>46143</v>
      </c>
    </row>
    <row r="66" spans="2:11" outlineLevel="1">
      <c r="B66" s="78">
        <f t="shared" si="1"/>
        <v>46174</v>
      </c>
      <c r="C66" s="75">
        <f>IF(F66&lt;&gt;0,-INDEX([10]Delta!$F$1:$EE$997,$L$13,$I66),0)</f>
        <v>547632.27412213385</v>
      </c>
      <c r="D66" s="71">
        <f>IF(F66&lt;&gt;0,VLOOKUP($J66,'Table 1'!$B$13:$C$33,2,FALSE)/12*1000*Study_MW,0)</f>
        <v>0</v>
      </c>
      <c r="E66" s="71">
        <f t="shared" si="19"/>
        <v>547632.27412213385</v>
      </c>
      <c r="F66" s="75">
        <f>INDEX([10]Delta!$F$1:$EE$997,$L$14,$I66)</f>
        <v>24245.934983563999</v>
      </c>
      <c r="G66" s="76">
        <f t="shared" si="3"/>
        <v>22.586560365412453</v>
      </c>
      <c r="I66" s="77">
        <f t="shared" si="20"/>
        <v>58</v>
      </c>
      <c r="J66" s="73">
        <f t="shared" si="4"/>
        <v>2026</v>
      </c>
      <c r="K66" s="78">
        <f t="shared" si="21"/>
        <v>46174</v>
      </c>
    </row>
    <row r="67" spans="2:11" outlineLevel="1">
      <c r="B67" s="78">
        <f t="shared" si="1"/>
        <v>46204</v>
      </c>
      <c r="C67" s="75">
        <f>IF(F67&lt;&gt;0,-INDEX([10]Delta!$F$1:$EE$997,$L$13,$I67),0)</f>
        <v>1067919.5877727568</v>
      </c>
      <c r="D67" s="71">
        <f>IF(F67&lt;&gt;0,VLOOKUP($J67,'Table 1'!$B$13:$C$33,2,FALSE)/12*1000*Study_MW,0)</f>
        <v>0</v>
      </c>
      <c r="E67" s="71">
        <f t="shared" si="19"/>
        <v>1067919.5877727568</v>
      </c>
      <c r="F67" s="75">
        <f>INDEX([10]Delta!$F$1:$EE$997,$L$14,$I67)</f>
        <v>25167.104760941002</v>
      </c>
      <c r="G67" s="76">
        <f t="shared" si="3"/>
        <v>42.433152240465624</v>
      </c>
      <c r="I67" s="77">
        <f t="shared" si="20"/>
        <v>59</v>
      </c>
      <c r="J67" s="73">
        <f t="shared" si="4"/>
        <v>2026</v>
      </c>
      <c r="K67" s="78">
        <f t="shared" si="21"/>
        <v>46204</v>
      </c>
    </row>
    <row r="68" spans="2:11" outlineLevel="1">
      <c r="B68" s="78">
        <f t="shared" si="1"/>
        <v>46235</v>
      </c>
      <c r="C68" s="75">
        <f>IF(F68&lt;&gt;0,-INDEX([10]Delta!$F$1:$EE$997,$L$13,$I68),0)</f>
        <v>527263.69531881809</v>
      </c>
      <c r="D68" s="71">
        <f>IF(F68&lt;&gt;0,VLOOKUP($J68,'Table 1'!$B$13:$C$33,2,FALSE)/12*1000*Study_MW,0)</f>
        <v>0</v>
      </c>
      <c r="E68" s="71">
        <f t="shared" si="19"/>
        <v>527263.69531881809</v>
      </c>
      <c r="F68" s="75">
        <f>INDEX([10]Delta!$F$1:$EE$997,$L$14,$I68)</f>
        <v>23061.171076768998</v>
      </c>
      <c r="G68" s="76">
        <f t="shared" si="3"/>
        <v>22.863699920684631</v>
      </c>
      <c r="I68" s="77">
        <f t="shared" si="20"/>
        <v>60</v>
      </c>
      <c r="J68" s="73">
        <f t="shared" si="4"/>
        <v>2026</v>
      </c>
      <c r="K68" s="78">
        <f t="shared" si="21"/>
        <v>46235</v>
      </c>
    </row>
    <row r="69" spans="2:11" outlineLevel="1">
      <c r="B69" s="78">
        <f t="shared" si="1"/>
        <v>46266</v>
      </c>
      <c r="C69" s="75">
        <f>IF(F69&lt;&gt;0,-INDEX([10]Delta!$F$1:$EE$997,$L$13,$I69),0)</f>
        <v>415353.3590592593</v>
      </c>
      <c r="D69" s="71">
        <f>IF(F69&lt;&gt;0,VLOOKUP($J69,'Table 1'!$B$13:$C$33,2,FALSE)/12*1000*Study_MW,0)</f>
        <v>0</v>
      </c>
      <c r="E69" s="71">
        <f t="shared" si="19"/>
        <v>415353.3590592593</v>
      </c>
      <c r="F69" s="75">
        <f>INDEX([10]Delta!$F$1:$EE$997,$L$14,$I69)</f>
        <v>19829.676516313</v>
      </c>
      <c r="G69" s="76">
        <f t="shared" si="3"/>
        <v>20.94604814746052</v>
      </c>
      <c r="I69" s="77">
        <f t="shared" si="20"/>
        <v>61</v>
      </c>
      <c r="J69" s="73">
        <f t="shared" si="4"/>
        <v>2026</v>
      </c>
      <c r="K69" s="78">
        <f t="shared" si="21"/>
        <v>46266</v>
      </c>
    </row>
    <row r="70" spans="2:11" outlineLevel="1">
      <c r="B70" s="78">
        <f t="shared" si="1"/>
        <v>46296</v>
      </c>
      <c r="C70" s="75">
        <f>IF(F70&lt;&gt;0,-INDEX([10]Delta!$F$1:$EE$997,$L$13,$I70),0)</f>
        <v>330384.5088057518</v>
      </c>
      <c r="D70" s="71">
        <f>IF(F70&lt;&gt;0,VLOOKUP($J70,'Table 1'!$B$13:$C$33,2,FALSE)/12*1000*Study_MW,0)</f>
        <v>0</v>
      </c>
      <c r="E70" s="71">
        <f t="shared" si="19"/>
        <v>330384.5088057518</v>
      </c>
      <c r="F70" s="75">
        <f>INDEX([10]Delta!$F$1:$EE$997,$L$14,$I70)</f>
        <v>16105.142900895</v>
      </c>
      <c r="G70" s="76">
        <f t="shared" si="3"/>
        <v>20.51422398663669</v>
      </c>
      <c r="I70" s="77">
        <f t="shared" si="20"/>
        <v>62</v>
      </c>
      <c r="J70" s="73">
        <f t="shared" si="4"/>
        <v>2026</v>
      </c>
      <c r="K70" s="78">
        <f t="shared" si="21"/>
        <v>46296</v>
      </c>
    </row>
    <row r="71" spans="2:11" outlineLevel="1">
      <c r="B71" s="78">
        <f t="shared" si="1"/>
        <v>46327</v>
      </c>
      <c r="C71" s="75">
        <f>IF(F71&lt;&gt;0,-INDEX([10]Delta!$F$1:$EE$997,$L$13,$I71),0)</f>
        <v>193187.13511158526</v>
      </c>
      <c r="D71" s="71">
        <f>IF(F71&lt;&gt;0,VLOOKUP($J71,'Table 1'!$B$13:$C$33,2,FALSE)/12*1000*Study_MW,0)</f>
        <v>0</v>
      </c>
      <c r="E71" s="71">
        <f t="shared" si="19"/>
        <v>193187.13511158526</v>
      </c>
      <c r="F71" s="75">
        <f>INDEX([10]Delta!$F$1:$EE$997,$L$14,$I71)</f>
        <v>9915.300930374</v>
      </c>
      <c r="G71" s="76">
        <f t="shared" si="3"/>
        <v>19.483738967496809</v>
      </c>
      <c r="I71" s="77">
        <f t="shared" si="20"/>
        <v>63</v>
      </c>
      <c r="J71" s="73">
        <f t="shared" si="4"/>
        <v>2026</v>
      </c>
      <c r="K71" s="78">
        <f t="shared" si="21"/>
        <v>46327</v>
      </c>
    </row>
    <row r="72" spans="2:11" outlineLevel="1">
      <c r="B72" s="82">
        <f t="shared" si="1"/>
        <v>46357</v>
      </c>
      <c r="C72" s="79">
        <f>IF(F72&lt;&gt;0,-INDEX([10]Delta!$F$1:$EE$997,$L$13,$I72),0)</f>
        <v>154824.14849403501</v>
      </c>
      <c r="D72" s="80">
        <f>IF(F72&lt;&gt;0,VLOOKUP($J72,'Table 1'!$B$13:$C$33,2,FALSE)/12*1000*Study_MW,0)</f>
        <v>0</v>
      </c>
      <c r="E72" s="80">
        <f t="shared" si="19"/>
        <v>154824.14849403501</v>
      </c>
      <c r="F72" s="79">
        <f>INDEX([10]Delta!$F$1:$EE$997,$L$14,$I72)</f>
        <v>7325.6071885370002</v>
      </c>
      <c r="G72" s="81">
        <f t="shared" si="3"/>
        <v>21.134650617944885</v>
      </c>
      <c r="I72" s="64">
        <f t="shared" si="20"/>
        <v>64</v>
      </c>
      <c r="J72" s="73">
        <f t="shared" si="4"/>
        <v>2026</v>
      </c>
      <c r="K72" s="82">
        <f t="shared" si="21"/>
        <v>46357</v>
      </c>
    </row>
    <row r="73" spans="2:11" outlineLevel="1">
      <c r="B73" s="74">
        <f t="shared" si="1"/>
        <v>46388</v>
      </c>
      <c r="C73" s="69">
        <f>IF(F73&lt;&gt;0,-INDEX([10]Delta!$F$1:$EE$997,$L$13,$I73),0)</f>
        <v>173565.18101383746</v>
      </c>
      <c r="D73" s="70">
        <f>IF(F73&lt;&gt;0,VLOOKUP($J73,'Table 1'!$B$13:$C$33,2,FALSE)/12*1000*Study_MW,0)</f>
        <v>0</v>
      </c>
      <c r="E73" s="70">
        <f t="shared" si="19"/>
        <v>173565.18101383746</v>
      </c>
      <c r="F73" s="69">
        <f>INDEX([10]Delta!$F$1:$EE$997,$L$14,$I73)</f>
        <v>8578.3430718849995</v>
      </c>
      <c r="G73" s="72">
        <f t="shared" si="3"/>
        <v>20.232949365558348</v>
      </c>
      <c r="I73" s="60">
        <f>I61+13</f>
        <v>66</v>
      </c>
      <c r="J73" s="73">
        <f t="shared" si="4"/>
        <v>2027</v>
      </c>
      <c r="K73" s="74">
        <f t="shared" si="21"/>
        <v>46388</v>
      </c>
    </row>
    <row r="74" spans="2:11" outlineLevel="1">
      <c r="B74" s="78">
        <f t="shared" si="1"/>
        <v>46419</v>
      </c>
      <c r="C74" s="75">
        <f>IF(F74&lt;&gt;0,-INDEX([10]Delta!$F$1:$EE$997,$L$13,$I74),0)</f>
        <v>218145.48313273489</v>
      </c>
      <c r="D74" s="71">
        <f>IF(F74&lt;&gt;0,VLOOKUP($J74,'Table 1'!$B$13:$C$33,2,FALSE)/12*1000*Study_MW,0)</f>
        <v>0</v>
      </c>
      <c r="E74" s="71">
        <f t="shared" si="19"/>
        <v>218145.48313273489</v>
      </c>
      <c r="F74" s="75">
        <f>INDEX([10]Delta!$F$1:$EE$997,$L$14,$I74)</f>
        <v>11114.819182634001</v>
      </c>
      <c r="G74" s="76">
        <f t="shared" si="3"/>
        <v>19.626543585483553</v>
      </c>
      <c r="I74" s="77">
        <f t="shared" si="20"/>
        <v>67</v>
      </c>
      <c r="J74" s="73">
        <f t="shared" si="4"/>
        <v>2027</v>
      </c>
      <c r="K74" s="78">
        <f t="shared" si="21"/>
        <v>46419</v>
      </c>
    </row>
    <row r="75" spans="2:11" outlineLevel="1">
      <c r="B75" s="78">
        <f t="shared" si="1"/>
        <v>46447</v>
      </c>
      <c r="C75" s="75">
        <f>IF(F75&lt;&gt;0,-INDEX([10]Delta!$F$1:$EE$997,$L$13,$I75),0)</f>
        <v>292503.56026755273</v>
      </c>
      <c r="D75" s="71">
        <f>IF(F75&lt;&gt;0,VLOOKUP($J75,'Table 1'!$B$13:$C$33,2,FALSE)/12*1000*Study_MW,0)</f>
        <v>0</v>
      </c>
      <c r="E75" s="71">
        <f t="shared" si="19"/>
        <v>292503.56026755273</v>
      </c>
      <c r="F75" s="75">
        <f>INDEX([10]Delta!$F$1:$EE$997,$L$14,$I75)</f>
        <v>17069.835120385</v>
      </c>
      <c r="G75" s="76">
        <f t="shared" si="3"/>
        <v>17.135699214706619</v>
      </c>
      <c r="I75" s="77">
        <f t="shared" si="20"/>
        <v>68</v>
      </c>
      <c r="J75" s="73">
        <f t="shared" si="4"/>
        <v>2027</v>
      </c>
      <c r="K75" s="78">
        <f t="shared" si="21"/>
        <v>46447</v>
      </c>
    </row>
    <row r="76" spans="2:11" outlineLevel="1">
      <c r="B76" s="78">
        <f t="shared" si="1"/>
        <v>46478</v>
      </c>
      <c r="C76" s="75">
        <f>IF(F76&lt;&gt;0,-INDEX([10]Delta!$F$1:$EE$997,$L$13,$I76),0)</f>
        <v>306632.37027175725</v>
      </c>
      <c r="D76" s="71">
        <f>IF(F76&lt;&gt;0,VLOOKUP($J76,'Table 1'!$B$13:$C$33,2,FALSE)/12*1000*Study_MW,0)</f>
        <v>0</v>
      </c>
      <c r="E76" s="71">
        <f t="shared" si="19"/>
        <v>306632.37027175725</v>
      </c>
      <c r="F76" s="75">
        <f>INDEX([10]Delta!$F$1:$EE$997,$L$14,$I76)</f>
        <v>19282.913282906</v>
      </c>
      <c r="G76" s="76">
        <f t="shared" si="3"/>
        <v>15.901765763972088</v>
      </c>
      <c r="I76" s="77">
        <f t="shared" si="20"/>
        <v>69</v>
      </c>
      <c r="J76" s="73">
        <f t="shared" si="4"/>
        <v>2027</v>
      </c>
      <c r="K76" s="78">
        <f t="shared" si="21"/>
        <v>46478</v>
      </c>
    </row>
    <row r="77" spans="2:11" outlineLevel="1">
      <c r="B77" s="78">
        <f t="shared" si="1"/>
        <v>46508</v>
      </c>
      <c r="C77" s="75">
        <f>IF(F77&lt;&gt;0,-INDEX([10]Delta!$F$1:$EE$997,$L$13,$I77),0)</f>
        <v>383023.94434925914</v>
      </c>
      <c r="D77" s="71">
        <f>IF(F77&lt;&gt;0,VLOOKUP($J77,'Table 1'!$B$13:$C$33,2,FALSE)/12*1000*Study_MW,0)</f>
        <v>0</v>
      </c>
      <c r="E77" s="71">
        <f t="shared" si="19"/>
        <v>383023.94434925914</v>
      </c>
      <c r="F77" s="75">
        <f>INDEX([10]Delta!$F$1:$EE$997,$L$14,$I77)</f>
        <v>22665.392947026001</v>
      </c>
      <c r="G77" s="76">
        <f t="shared" si="3"/>
        <v>16.899064809706594</v>
      </c>
      <c r="I77" s="77">
        <f t="shared" si="20"/>
        <v>70</v>
      </c>
      <c r="J77" s="73">
        <f t="shared" si="4"/>
        <v>2027</v>
      </c>
      <c r="K77" s="78">
        <f t="shared" si="21"/>
        <v>46508</v>
      </c>
    </row>
    <row r="78" spans="2:11" outlineLevel="1">
      <c r="B78" s="78">
        <f t="shared" ref="B78:B141" si="38">EDATE(B77,1)</f>
        <v>46539</v>
      </c>
      <c r="C78" s="75">
        <f>IF(F78&lt;&gt;0,-INDEX([10]Delta!$F$1:$EE$997,$L$13,$I78),0)</f>
        <v>583364.52310453355</v>
      </c>
      <c r="D78" s="71">
        <f>IF(F78&lt;&gt;0,VLOOKUP($J78,'Table 1'!$B$13:$C$33,2,FALSE)/12*1000*Study_MW,0)</f>
        <v>0</v>
      </c>
      <c r="E78" s="71">
        <f t="shared" ref="E78:E141" si="39">C78+D78</f>
        <v>583364.52310453355</v>
      </c>
      <c r="F78" s="75">
        <f>INDEX([10]Delta!$F$1:$EE$997,$L$14,$I78)</f>
        <v>24185.120989476</v>
      </c>
      <c r="G78" s="76">
        <f t="shared" ref="G78:G141" si="40">IF(ISNUMBER($F78),E78/$F78,"")</f>
        <v>24.12080234613591</v>
      </c>
      <c r="I78" s="77">
        <f t="shared" si="20"/>
        <v>71</v>
      </c>
      <c r="J78" s="73">
        <f t="shared" ref="J78:J141" si="41">YEAR(B78)</f>
        <v>2027</v>
      </c>
      <c r="K78" s="78">
        <f t="shared" si="21"/>
        <v>46539</v>
      </c>
    </row>
    <row r="79" spans="2:11" outlineLevel="1">
      <c r="B79" s="78">
        <f t="shared" si="38"/>
        <v>46569</v>
      </c>
      <c r="C79" s="75">
        <f>IF(F79&lt;&gt;0,-INDEX([10]Delta!$F$1:$EE$997,$L$13,$I79),0)</f>
        <v>1018481.9152001441</v>
      </c>
      <c r="D79" s="71">
        <f>IF(F79&lt;&gt;0,VLOOKUP($J79,'Table 1'!$B$13:$C$33,2,FALSE)/12*1000*Study_MW,0)</f>
        <v>0</v>
      </c>
      <c r="E79" s="71">
        <f t="shared" si="39"/>
        <v>1018481.9152001441</v>
      </c>
      <c r="F79" s="75">
        <f>INDEX([10]Delta!$F$1:$EE$997,$L$14,$I79)</f>
        <v>25103.980479678001</v>
      </c>
      <c r="G79" s="76">
        <f t="shared" si="40"/>
        <v>40.570534860980253</v>
      </c>
      <c r="I79" s="77">
        <f t="shared" si="20"/>
        <v>72</v>
      </c>
      <c r="J79" s="73">
        <f t="shared" si="41"/>
        <v>2027</v>
      </c>
      <c r="K79" s="78">
        <f t="shared" si="21"/>
        <v>46569</v>
      </c>
    </row>
    <row r="80" spans="2:11" outlineLevel="1">
      <c r="B80" s="78">
        <f t="shared" si="38"/>
        <v>46600</v>
      </c>
      <c r="C80" s="75">
        <f>IF(F80&lt;&gt;0,-INDEX([10]Delta!$F$1:$EE$997,$L$13,$I80),0)</f>
        <v>755372.79043537378</v>
      </c>
      <c r="D80" s="71">
        <f>IF(F80&lt;&gt;0,VLOOKUP($J80,'Table 1'!$B$13:$C$33,2,FALSE)/12*1000*Study_MW,0)</f>
        <v>0</v>
      </c>
      <c r="E80" s="71">
        <f t="shared" si="39"/>
        <v>755372.79043537378</v>
      </c>
      <c r="F80" s="75">
        <f>INDEX([10]Delta!$F$1:$EE$997,$L$14,$I80)</f>
        <v>23003.328782805998</v>
      </c>
      <c r="G80" s="76">
        <f t="shared" si="40"/>
        <v>32.83754266904112</v>
      </c>
      <c r="I80" s="77">
        <f t="shared" si="20"/>
        <v>73</v>
      </c>
      <c r="J80" s="73">
        <f t="shared" si="41"/>
        <v>2027</v>
      </c>
      <c r="K80" s="78">
        <f t="shared" si="21"/>
        <v>46600</v>
      </c>
    </row>
    <row r="81" spans="2:11" outlineLevel="1">
      <c r="B81" s="78">
        <f t="shared" si="38"/>
        <v>46631</v>
      </c>
      <c r="C81" s="75">
        <f>IF(F81&lt;&gt;0,-INDEX([10]Delta!$F$1:$EE$997,$L$13,$I81),0)</f>
        <v>428378.94358716905</v>
      </c>
      <c r="D81" s="71">
        <f>IF(F81&lt;&gt;0,VLOOKUP($J81,'Table 1'!$B$13:$C$33,2,FALSE)/12*1000*Study_MW,0)</f>
        <v>0</v>
      </c>
      <c r="E81" s="71">
        <f t="shared" si="39"/>
        <v>428378.94358716905</v>
      </c>
      <c r="F81" s="75">
        <f>INDEX([10]Delta!$F$1:$EE$997,$L$14,$I81)</f>
        <v>19779.939572376999</v>
      </c>
      <c r="G81" s="76">
        <f t="shared" si="40"/>
        <v>21.657242279213385</v>
      </c>
      <c r="I81" s="77">
        <f t="shared" si="20"/>
        <v>74</v>
      </c>
      <c r="J81" s="73">
        <f t="shared" si="41"/>
        <v>2027</v>
      </c>
      <c r="K81" s="78">
        <f t="shared" si="21"/>
        <v>46631</v>
      </c>
    </row>
    <row r="82" spans="2:11" outlineLevel="1">
      <c r="B82" s="78">
        <f t="shared" si="38"/>
        <v>46661</v>
      </c>
      <c r="C82" s="75">
        <f>IF(F82&lt;&gt;0,-INDEX([10]Delta!$F$1:$EE$997,$L$13,$I82),0)</f>
        <v>336603.0150270164</v>
      </c>
      <c r="D82" s="71">
        <f>IF(F82&lt;&gt;0,VLOOKUP($J82,'Table 1'!$B$13:$C$33,2,FALSE)/12*1000*Study_MW,0)</f>
        <v>0</v>
      </c>
      <c r="E82" s="71">
        <f t="shared" si="39"/>
        <v>336603.0150270164</v>
      </c>
      <c r="F82" s="75">
        <f>INDEX([10]Delta!$F$1:$EE$997,$L$14,$I82)</f>
        <v>16064.747730810999</v>
      </c>
      <c r="G82" s="76">
        <f t="shared" si="40"/>
        <v>20.952897653128826</v>
      </c>
      <c r="I82" s="77">
        <f t="shared" si="20"/>
        <v>75</v>
      </c>
      <c r="J82" s="73">
        <f t="shared" si="41"/>
        <v>2027</v>
      </c>
      <c r="K82" s="78">
        <f t="shared" si="21"/>
        <v>46661</v>
      </c>
    </row>
    <row r="83" spans="2:11" outlineLevel="1">
      <c r="B83" s="78">
        <f t="shared" si="38"/>
        <v>46692</v>
      </c>
      <c r="C83" s="75">
        <f>IF(F83&lt;&gt;0,-INDEX([10]Delta!$F$1:$EE$997,$L$13,$I83),0)</f>
        <v>202792.99770179391</v>
      </c>
      <c r="D83" s="71">
        <f>IF(F83&lt;&gt;0,VLOOKUP($J83,'Table 1'!$B$13:$C$33,2,FALSE)/12*1000*Study_MW,0)</f>
        <v>0</v>
      </c>
      <c r="E83" s="71">
        <f t="shared" si="39"/>
        <v>202792.99770179391</v>
      </c>
      <c r="F83" s="75">
        <f>INDEX([10]Delta!$F$1:$EE$997,$L$14,$I83)</f>
        <v>9890.4311489360007</v>
      </c>
      <c r="G83" s="76">
        <f t="shared" si="40"/>
        <v>20.503959296416529</v>
      </c>
      <c r="I83" s="77">
        <f t="shared" si="20"/>
        <v>76</v>
      </c>
      <c r="J83" s="73">
        <f t="shared" si="41"/>
        <v>2027</v>
      </c>
      <c r="K83" s="78">
        <f t="shared" si="21"/>
        <v>46692</v>
      </c>
    </row>
    <row r="84" spans="2:11" outlineLevel="1">
      <c r="B84" s="82">
        <f t="shared" si="38"/>
        <v>46722</v>
      </c>
      <c r="C84" s="79">
        <f>IF(F84&lt;&gt;0,-INDEX([10]Delta!$F$1:$EE$997,$L$13,$I84),0)</f>
        <v>161116.64108689129</v>
      </c>
      <c r="D84" s="80">
        <f>IF(F84&lt;&gt;0,VLOOKUP($J84,'Table 1'!$B$13:$C$33,2,FALSE)/12*1000*Study_MW,0)</f>
        <v>0</v>
      </c>
      <c r="E84" s="80">
        <f t="shared" si="39"/>
        <v>161116.64108689129</v>
      </c>
      <c r="F84" s="79">
        <f>INDEX([10]Delta!$F$1:$EE$997,$L$14,$I84)</f>
        <v>7307.2329911050001</v>
      </c>
      <c r="G84" s="81">
        <f t="shared" si="40"/>
        <v>22.048926219133357</v>
      </c>
      <c r="I84" s="64">
        <f t="shared" si="20"/>
        <v>77</v>
      </c>
      <c r="J84" s="73">
        <f t="shared" si="41"/>
        <v>2027</v>
      </c>
      <c r="K84" s="82">
        <f t="shared" si="21"/>
        <v>46722</v>
      </c>
    </row>
    <row r="85" spans="2:11" outlineLevel="1">
      <c r="B85" s="74">
        <f t="shared" si="38"/>
        <v>46753</v>
      </c>
      <c r="C85" s="69">
        <f>IF(F85&lt;&gt;0,-INDEX([10]Delta!$F$1:$EE$997,$L$13,$I85),0)</f>
        <v>176369.28924494982</v>
      </c>
      <c r="D85" s="70">
        <f>IF(F85&lt;&gt;0,VLOOKUP($J85,'Table 1'!$B$13:$C$33,2,FALSE)/12*1000*Study_MW,0)</f>
        <v>0</v>
      </c>
      <c r="E85" s="70">
        <f t="shared" si="39"/>
        <v>176369.28924494982</v>
      </c>
      <c r="F85" s="69">
        <f>INDEX([10]Delta!$F$1:$EE$997,$L$14,$I85)</f>
        <v>8556.826705382</v>
      </c>
      <c r="G85" s="72">
        <f t="shared" si="40"/>
        <v>20.611529871700984</v>
      </c>
      <c r="I85" s="60">
        <f>I73+13</f>
        <v>79</v>
      </c>
      <c r="J85" s="73">
        <f t="shared" si="41"/>
        <v>2028</v>
      </c>
      <c r="K85" s="74">
        <f t="shared" si="21"/>
        <v>46753</v>
      </c>
    </row>
    <row r="86" spans="2:11" outlineLevel="1">
      <c r="B86" s="78">
        <f t="shared" si="38"/>
        <v>46784</v>
      </c>
      <c r="C86" s="75">
        <f>IF(F86&lt;&gt;0,-INDEX([10]Delta!$F$1:$EE$997,$L$13,$I86),0)</f>
        <v>238028.35324174166</v>
      </c>
      <c r="D86" s="71">
        <f>IF(F86&lt;&gt;0,VLOOKUP($J86,'Table 1'!$B$13:$C$33,2,FALSE)/12*1000*Study_MW,0)</f>
        <v>0</v>
      </c>
      <c r="E86" s="71">
        <f t="shared" si="39"/>
        <v>238028.35324174166</v>
      </c>
      <c r="F86" s="75">
        <f>INDEX([10]Delta!$F$1:$EE$997,$L$14,$I86)</f>
        <v>11794.169666528</v>
      </c>
      <c r="G86" s="76">
        <f t="shared" si="40"/>
        <v>20.181866122993728</v>
      </c>
      <c r="I86" s="77">
        <f t="shared" si="20"/>
        <v>80</v>
      </c>
      <c r="J86" s="73">
        <f t="shared" si="41"/>
        <v>2028</v>
      </c>
      <c r="K86" s="78">
        <f t="shared" si="21"/>
        <v>46784</v>
      </c>
    </row>
    <row r="87" spans="2:11" outlineLevel="1">
      <c r="B87" s="78">
        <f t="shared" si="38"/>
        <v>46813</v>
      </c>
      <c r="C87" s="75">
        <f>IF(F87&lt;&gt;0,-INDEX([10]Delta!$F$1:$EE$997,$L$13,$I87),0)</f>
        <v>307796.68803322315</v>
      </c>
      <c r="D87" s="71">
        <f>IF(F87&lt;&gt;0,VLOOKUP($J87,'Table 1'!$B$13:$C$33,2,FALSE)/12*1000*Study_MW,0)</f>
        <v>0</v>
      </c>
      <c r="E87" s="71">
        <f t="shared" si="39"/>
        <v>307796.68803322315</v>
      </c>
      <c r="F87" s="75">
        <f>INDEX([10]Delta!$F$1:$EE$997,$L$14,$I87)</f>
        <v>17027.020482960001</v>
      </c>
      <c r="G87" s="76">
        <f t="shared" si="40"/>
        <v>18.076955292398601</v>
      </c>
      <c r="I87" s="77">
        <f t="shared" si="20"/>
        <v>81</v>
      </c>
      <c r="J87" s="73">
        <f t="shared" si="41"/>
        <v>2028</v>
      </c>
      <c r="K87" s="78">
        <f t="shared" si="21"/>
        <v>46813</v>
      </c>
    </row>
    <row r="88" spans="2:11" outlineLevel="1">
      <c r="B88" s="78">
        <f t="shared" si="38"/>
        <v>46844</v>
      </c>
      <c r="C88" s="75">
        <f>IF(F88&lt;&gt;0,-INDEX([10]Delta!$F$1:$EE$997,$L$13,$I88),0)</f>
        <v>321154.3355255872</v>
      </c>
      <c r="D88" s="71">
        <f>IF(F88&lt;&gt;0,VLOOKUP($J88,'Table 1'!$B$13:$C$33,2,FALSE)/12*1000*Study_MW,0)</f>
        <v>0</v>
      </c>
      <c r="E88" s="71">
        <f t="shared" si="39"/>
        <v>321154.3355255872</v>
      </c>
      <c r="F88" s="75">
        <f>INDEX([10]Delta!$F$1:$EE$997,$L$14,$I88)</f>
        <v>19234.547232155001</v>
      </c>
      <c r="G88" s="76">
        <f t="shared" si="40"/>
        <v>16.696745270338536</v>
      </c>
      <c r="I88" s="77">
        <f t="shared" si="20"/>
        <v>82</v>
      </c>
      <c r="J88" s="73">
        <f t="shared" si="41"/>
        <v>2028</v>
      </c>
      <c r="K88" s="78">
        <f t="shared" si="21"/>
        <v>46844</v>
      </c>
    </row>
    <row r="89" spans="2:11" outlineLevel="1">
      <c r="B89" s="78">
        <f t="shared" si="38"/>
        <v>46874</v>
      </c>
      <c r="C89" s="75">
        <f>IF(F89&lt;&gt;0,-INDEX([10]Delta!$F$1:$EE$997,$L$13,$I89),0)</f>
        <v>427536.10937941074</v>
      </c>
      <c r="D89" s="71">
        <f>IF(F89&lt;&gt;0,VLOOKUP($J89,'Table 1'!$B$13:$C$33,2,FALSE)/12*1000*Study_MW,0)</f>
        <v>0</v>
      </c>
      <c r="E89" s="71">
        <f t="shared" si="39"/>
        <v>427536.10937941074</v>
      </c>
      <c r="F89" s="75">
        <f>INDEX([10]Delta!$F$1:$EE$997,$L$14,$I89)</f>
        <v>22608.543273862</v>
      </c>
      <c r="G89" s="76">
        <f t="shared" si="40"/>
        <v>18.910378444138424</v>
      </c>
      <c r="I89" s="77">
        <f t="shared" si="20"/>
        <v>83</v>
      </c>
      <c r="J89" s="73">
        <f t="shared" si="41"/>
        <v>2028</v>
      </c>
      <c r="K89" s="78">
        <f t="shared" si="21"/>
        <v>46874</v>
      </c>
    </row>
    <row r="90" spans="2:11" outlineLevel="1">
      <c r="B90" s="78">
        <f t="shared" si="38"/>
        <v>46905</v>
      </c>
      <c r="C90" s="75">
        <f>IF(F90&lt;&gt;0,-INDEX([10]Delta!$F$1:$EE$997,$L$13,$I90),0)</f>
        <v>592267.30602625012</v>
      </c>
      <c r="D90" s="71">
        <f>IF(F90&lt;&gt;0,VLOOKUP($J90,'Table 1'!$B$13:$C$33,2,FALSE)/12*1000*Study_MW,0)</f>
        <v>0</v>
      </c>
      <c r="E90" s="71">
        <f t="shared" si="39"/>
        <v>592267.30602625012</v>
      </c>
      <c r="F90" s="75">
        <f>INDEX([10]Delta!$F$1:$EE$997,$L$14,$I90)</f>
        <v>24124.459436527999</v>
      </c>
      <c r="G90" s="76">
        <f t="shared" si="40"/>
        <v>24.550490243502402</v>
      </c>
      <c r="I90" s="77">
        <f t="shared" ref="I90:I96" si="42">I78+13</f>
        <v>84</v>
      </c>
      <c r="J90" s="73">
        <f t="shared" si="41"/>
        <v>2028</v>
      </c>
      <c r="K90" s="78">
        <f t="shared" ref="K90:K153" si="43">IF(ISNUMBER(F90),IF(F90&lt;&gt;0,B90,""),"")</f>
        <v>46905</v>
      </c>
    </row>
    <row r="91" spans="2:11" outlineLevel="1">
      <c r="B91" s="78">
        <f t="shared" si="38"/>
        <v>46935</v>
      </c>
      <c r="C91" s="75">
        <f>IF(F91&lt;&gt;0,-INDEX([10]Delta!$F$1:$EE$997,$L$13,$I91),0)</f>
        <v>1366742.5234488249</v>
      </c>
      <c r="D91" s="71">
        <f>IF(F91&lt;&gt;0,VLOOKUP($J91,'Table 1'!$B$13:$C$33,2,FALSE)/12*1000*Study_MW,0)</f>
        <v>0</v>
      </c>
      <c r="E91" s="71">
        <f t="shared" si="39"/>
        <v>1366742.5234488249</v>
      </c>
      <c r="F91" s="75">
        <f>INDEX([10]Delta!$F$1:$EE$997,$L$14,$I91)</f>
        <v>25041.013439541999</v>
      </c>
      <c r="G91" s="76">
        <f t="shared" si="40"/>
        <v>54.580160134038991</v>
      </c>
      <c r="I91" s="77">
        <f t="shared" si="42"/>
        <v>85</v>
      </c>
      <c r="J91" s="73">
        <f t="shared" si="41"/>
        <v>2028</v>
      </c>
      <c r="K91" s="78">
        <f t="shared" si="43"/>
        <v>46935</v>
      </c>
    </row>
    <row r="92" spans="2:11" outlineLevel="1">
      <c r="B92" s="78">
        <f t="shared" si="38"/>
        <v>46966</v>
      </c>
      <c r="C92" s="75">
        <f>IF(F92&lt;&gt;0,-INDEX([10]Delta!$F$1:$EE$997,$L$13,$I92),0)</f>
        <v>988651.61799910665</v>
      </c>
      <c r="D92" s="71">
        <f>IF(F92&lt;&gt;0,VLOOKUP($J92,'Table 1'!$B$13:$C$33,2,FALSE)/12*1000*Study_MW,0)</f>
        <v>0</v>
      </c>
      <c r="E92" s="71">
        <f t="shared" si="39"/>
        <v>988651.61799910665</v>
      </c>
      <c r="F92" s="75">
        <f>INDEX([10]Delta!$F$1:$EE$997,$L$14,$I92)</f>
        <v>22945.631076587</v>
      </c>
      <c r="G92" s="76">
        <f t="shared" si="40"/>
        <v>43.086704161643027</v>
      </c>
      <c r="I92" s="77">
        <f t="shared" si="42"/>
        <v>86</v>
      </c>
      <c r="J92" s="73">
        <f t="shared" si="41"/>
        <v>2028</v>
      </c>
      <c r="K92" s="78">
        <f t="shared" si="43"/>
        <v>46966</v>
      </c>
    </row>
    <row r="93" spans="2:11" outlineLevel="1">
      <c r="B93" s="78">
        <f t="shared" si="38"/>
        <v>46997</v>
      </c>
      <c r="C93" s="75">
        <f>IF(F93&lt;&gt;0,-INDEX([10]Delta!$F$1:$EE$997,$L$13,$I93),0)</f>
        <v>458948.04580019414</v>
      </c>
      <c r="D93" s="71">
        <f>IF(F93&lt;&gt;0,VLOOKUP($J93,'Table 1'!$B$13:$C$33,2,FALSE)/12*1000*Study_MW,0)</f>
        <v>0</v>
      </c>
      <c r="E93" s="71">
        <f t="shared" si="39"/>
        <v>458948.04580019414</v>
      </c>
      <c r="F93" s="75">
        <f>INDEX([10]Delta!$F$1:$EE$997,$L$14,$I93)</f>
        <v>19730.326649822</v>
      </c>
      <c r="G93" s="76">
        <f t="shared" si="40"/>
        <v>23.261046507019415</v>
      </c>
      <c r="I93" s="77">
        <f t="shared" si="42"/>
        <v>87</v>
      </c>
      <c r="J93" s="73">
        <f t="shared" si="41"/>
        <v>2028</v>
      </c>
      <c r="K93" s="78">
        <f t="shared" si="43"/>
        <v>46997</v>
      </c>
    </row>
    <row r="94" spans="2:11" outlineLevel="1">
      <c r="B94" s="78">
        <f t="shared" si="38"/>
        <v>47027</v>
      </c>
      <c r="C94" s="75">
        <f>IF(F94&lt;&gt;0,-INDEX([10]Delta!$F$1:$EE$997,$L$13,$I94),0)</f>
        <v>350527.60115359724</v>
      </c>
      <c r="D94" s="71">
        <f>IF(F94&lt;&gt;0,VLOOKUP($J94,'Table 1'!$B$13:$C$33,2,FALSE)/12*1000*Study_MW,0)</f>
        <v>0</v>
      </c>
      <c r="E94" s="71">
        <f t="shared" si="39"/>
        <v>350527.60115359724</v>
      </c>
      <c r="F94" s="75">
        <f>INDEX([10]Delta!$F$1:$EE$997,$L$14,$I94)</f>
        <v>16024.453929989</v>
      </c>
      <c r="G94" s="76">
        <f t="shared" si="40"/>
        <v>21.874542663672401</v>
      </c>
      <c r="I94" s="77">
        <f t="shared" si="42"/>
        <v>88</v>
      </c>
      <c r="J94" s="73">
        <f t="shared" si="41"/>
        <v>2028</v>
      </c>
      <c r="K94" s="78">
        <f t="shared" si="43"/>
        <v>47027</v>
      </c>
    </row>
    <row r="95" spans="2:11" outlineLevel="1">
      <c r="B95" s="78">
        <f t="shared" si="38"/>
        <v>47058</v>
      </c>
      <c r="C95" s="75">
        <f>IF(F95&lt;&gt;0,-INDEX([10]Delta!$F$1:$EE$997,$L$13,$I95),0)</f>
        <v>208978.66296492517</v>
      </c>
      <c r="D95" s="71">
        <f>IF(F95&lt;&gt;0,VLOOKUP($J95,'Table 1'!$B$13:$C$33,2,FALSE)/12*1000*Study_MW,0)</f>
        <v>0</v>
      </c>
      <c r="E95" s="71">
        <f t="shared" si="39"/>
        <v>208978.66296492517</v>
      </c>
      <c r="F95" s="75">
        <f>INDEX([10]Delta!$F$1:$EE$997,$L$14,$I95)</f>
        <v>9865.6238604099999</v>
      </c>
      <c r="G95" s="76">
        <f t="shared" si="40"/>
        <v>21.182508670692453</v>
      </c>
      <c r="I95" s="77">
        <f t="shared" si="42"/>
        <v>89</v>
      </c>
      <c r="J95" s="73">
        <f t="shared" si="41"/>
        <v>2028</v>
      </c>
      <c r="K95" s="78">
        <f t="shared" si="43"/>
        <v>47058</v>
      </c>
    </row>
    <row r="96" spans="2:11" outlineLevel="1">
      <c r="B96" s="82">
        <f t="shared" si="38"/>
        <v>47088</v>
      </c>
      <c r="C96" s="79">
        <f>IF(F96&lt;&gt;0,-INDEX([10]Delta!$F$1:$EE$997,$L$13,$I96),0)</f>
        <v>178966.32709532976</v>
      </c>
      <c r="D96" s="80">
        <f>IF(F96&lt;&gt;0,VLOOKUP($J96,'Table 1'!$B$13:$C$33,2,FALSE)/12*1000*Study_MW,0)</f>
        <v>0</v>
      </c>
      <c r="E96" s="80">
        <f t="shared" si="39"/>
        <v>178966.32709532976</v>
      </c>
      <c r="F96" s="79">
        <f>INDEX([10]Delta!$F$1:$EE$997,$L$14,$I96)</f>
        <v>7288.9048842969996</v>
      </c>
      <c r="G96" s="81">
        <f t="shared" si="40"/>
        <v>24.553253189088736</v>
      </c>
      <c r="I96" s="64">
        <f t="shared" si="42"/>
        <v>90</v>
      </c>
      <c r="J96" s="73">
        <f t="shared" si="41"/>
        <v>2028</v>
      </c>
      <c r="K96" s="82">
        <f t="shared" si="43"/>
        <v>47088</v>
      </c>
    </row>
    <row r="97" spans="2:11" outlineLevel="1">
      <c r="B97" s="74">
        <f t="shared" si="38"/>
        <v>47119</v>
      </c>
      <c r="C97" s="69">
        <f>IF(F97&lt;&gt;0,-INDEX([10]Delta!$F$1:$EE$997,$L$13,$I97),0)</f>
        <v>200699.19667245448</v>
      </c>
      <c r="D97" s="70">
        <f>IF(F97&lt;&gt;0,VLOOKUP($J97,'Table 1'!$B$13:$C$33,2,FALSE)/12*1000*Study_MW,0)</f>
        <v>0</v>
      </c>
      <c r="E97" s="70">
        <f t="shared" si="39"/>
        <v>200699.19667245448</v>
      </c>
      <c r="F97" s="69">
        <f>INDEX([10]Delta!$F$1:$EE$997,$L$14,$I97)</f>
        <v>8535.3643743659995</v>
      </c>
      <c r="G97" s="72">
        <f t="shared" si="40"/>
        <v>23.513840519241132</v>
      </c>
      <c r="I97" s="60">
        <f>I85+13</f>
        <v>92</v>
      </c>
      <c r="J97" s="73">
        <f t="shared" si="41"/>
        <v>2029</v>
      </c>
      <c r="K97" s="74">
        <f t="shared" si="43"/>
        <v>47119</v>
      </c>
    </row>
    <row r="98" spans="2:11" outlineLevel="1">
      <c r="B98" s="78">
        <f t="shared" si="38"/>
        <v>47150</v>
      </c>
      <c r="C98" s="75">
        <f>IF(F98&lt;&gt;0,-INDEX([10]Delta!$F$1:$EE$997,$L$13,$I98),0)</f>
        <v>246795.4586288631</v>
      </c>
      <c r="D98" s="71">
        <f>IF(F98&lt;&gt;0,VLOOKUP($J98,'Table 1'!$B$13:$C$33,2,FALSE)/12*1000*Study_MW,0)</f>
        <v>0</v>
      </c>
      <c r="E98" s="71">
        <f t="shared" si="39"/>
        <v>246795.4586288631</v>
      </c>
      <c r="F98" s="75">
        <f>INDEX([10]Delta!$F$1:$EE$997,$L$14,$I98)</f>
        <v>11059.132470351</v>
      </c>
      <c r="G98" s="76">
        <f t="shared" si="40"/>
        <v>22.315987197956964</v>
      </c>
      <c r="I98" s="77">
        <f t="shared" ref="I98:I120" si="44">I86+13</f>
        <v>93</v>
      </c>
      <c r="J98" s="73">
        <f t="shared" si="41"/>
        <v>2029</v>
      </c>
      <c r="K98" s="78">
        <f t="shared" si="43"/>
        <v>47150</v>
      </c>
    </row>
    <row r="99" spans="2:11" outlineLevel="1">
      <c r="B99" s="78">
        <f t="shared" si="38"/>
        <v>47178</v>
      </c>
      <c r="C99" s="75">
        <f>IF(F99&lt;&gt;0,-INDEX([10]Delta!$F$1:$EE$997,$L$13,$I99),0)</f>
        <v>309272.81218391657</v>
      </c>
      <c r="D99" s="71">
        <f>IF(F99&lt;&gt;0,VLOOKUP($J99,'Table 1'!$B$13:$C$33,2,FALSE)/12*1000*Study_MW,0)</f>
        <v>0</v>
      </c>
      <c r="E99" s="71">
        <f t="shared" si="39"/>
        <v>309272.81218391657</v>
      </c>
      <c r="F99" s="75">
        <f>INDEX([10]Delta!$F$1:$EE$997,$L$14,$I99)</f>
        <v>16984.312457522999</v>
      </c>
      <c r="G99" s="76">
        <f t="shared" si="40"/>
        <v>18.209321864361243</v>
      </c>
      <c r="I99" s="77">
        <f t="shared" si="44"/>
        <v>94</v>
      </c>
      <c r="J99" s="73">
        <f t="shared" si="41"/>
        <v>2029</v>
      </c>
      <c r="K99" s="78">
        <f t="shared" si="43"/>
        <v>47178</v>
      </c>
    </row>
    <row r="100" spans="2:11" outlineLevel="1">
      <c r="B100" s="78">
        <f t="shared" si="38"/>
        <v>47209</v>
      </c>
      <c r="C100" s="75">
        <f>IF(F100&lt;&gt;0,-INDEX([10]Delta!$F$1:$EE$997,$L$13,$I100),0)</f>
        <v>355810.54911543429</v>
      </c>
      <c r="D100" s="71">
        <f>IF(F100&lt;&gt;0,VLOOKUP($J100,'Table 1'!$B$13:$C$33,2,FALSE)/12*1000*Study_MW,0)</f>
        <v>0</v>
      </c>
      <c r="E100" s="71">
        <f t="shared" si="39"/>
        <v>355810.54911543429</v>
      </c>
      <c r="F100" s="75">
        <f>INDEX([10]Delta!$F$1:$EE$997,$L$14,$I100)</f>
        <v>19186.302776700999</v>
      </c>
      <c r="G100" s="76">
        <f t="shared" si="40"/>
        <v>18.545029402304387</v>
      </c>
      <c r="I100" s="77">
        <f t="shared" si="44"/>
        <v>95</v>
      </c>
      <c r="J100" s="73">
        <f t="shared" si="41"/>
        <v>2029</v>
      </c>
      <c r="K100" s="78">
        <f t="shared" si="43"/>
        <v>47209</v>
      </c>
    </row>
    <row r="101" spans="2:11" outlineLevel="1">
      <c r="B101" s="78">
        <f t="shared" si="38"/>
        <v>47239</v>
      </c>
      <c r="C101" s="75">
        <f>IF(F101&lt;&gt;0,-INDEX([10]Delta!$F$1:$EE$997,$L$13,$I101),0)</f>
        <v>455118.8079072535</v>
      </c>
      <c r="D101" s="71">
        <f>IF(F101&lt;&gt;0,VLOOKUP($J101,'Table 1'!$B$13:$C$33,2,FALSE)/12*1000*Study_MW,0)</f>
        <v>0</v>
      </c>
      <c r="E101" s="71">
        <f t="shared" si="39"/>
        <v>455118.8079072535</v>
      </c>
      <c r="F101" s="75">
        <f>INDEX([10]Delta!$F$1:$EE$997,$L$14,$I101)</f>
        <v>22551.836256033999</v>
      </c>
      <c r="G101" s="76">
        <f t="shared" si="40"/>
        <v>20.181008887268828</v>
      </c>
      <c r="I101" s="77">
        <f t="shared" si="44"/>
        <v>96</v>
      </c>
      <c r="J101" s="73">
        <f t="shared" si="41"/>
        <v>2029</v>
      </c>
      <c r="K101" s="78">
        <f t="shared" si="43"/>
        <v>47239</v>
      </c>
    </row>
    <row r="102" spans="2:11" outlineLevel="1">
      <c r="B102" s="78">
        <f t="shared" si="38"/>
        <v>47270</v>
      </c>
      <c r="C102" s="75">
        <f>IF(F102&lt;&gt;0,-INDEX([10]Delta!$F$1:$EE$997,$L$13,$I102),0)</f>
        <v>645554.76322811842</v>
      </c>
      <c r="D102" s="71">
        <f>IF(F102&lt;&gt;0,VLOOKUP($J102,'Table 1'!$B$13:$C$33,2,FALSE)/12*1000*Study_MW,0)</f>
        <v>0</v>
      </c>
      <c r="E102" s="71">
        <f t="shared" si="39"/>
        <v>645554.76322811842</v>
      </c>
      <c r="F102" s="75">
        <f>INDEX([10]Delta!$F$1:$EE$997,$L$14,$I102)</f>
        <v>24063.950120297999</v>
      </c>
      <c r="G102" s="76">
        <f t="shared" si="40"/>
        <v>26.826633200323641</v>
      </c>
      <c r="I102" s="77">
        <f t="shared" si="44"/>
        <v>97</v>
      </c>
      <c r="J102" s="73">
        <f t="shared" si="41"/>
        <v>2029</v>
      </c>
      <c r="K102" s="78">
        <f t="shared" si="43"/>
        <v>47270</v>
      </c>
    </row>
    <row r="103" spans="2:11" outlineLevel="1">
      <c r="B103" s="78">
        <f t="shared" si="38"/>
        <v>47300</v>
      </c>
      <c r="C103" s="75">
        <f>IF(F103&lt;&gt;0,-INDEX([10]Delta!$F$1:$EE$997,$L$13,$I103),0)</f>
        <v>1659359.058521539</v>
      </c>
      <c r="D103" s="71">
        <f>IF(F103&lt;&gt;0,VLOOKUP($J103,'Table 1'!$B$13:$C$33,2,FALSE)/12*1000*Study_MW,0)</f>
        <v>0</v>
      </c>
      <c r="E103" s="71">
        <f t="shared" si="39"/>
        <v>1659359.058521539</v>
      </c>
      <c r="F103" s="75">
        <f>INDEX([10]Delta!$F$1:$EE$997,$L$14,$I103)</f>
        <v>24978.205799265001</v>
      </c>
      <c r="G103" s="76">
        <f t="shared" si="40"/>
        <v>66.432275875089744</v>
      </c>
      <c r="I103" s="77">
        <f t="shared" si="44"/>
        <v>98</v>
      </c>
      <c r="J103" s="73">
        <f t="shared" si="41"/>
        <v>2029</v>
      </c>
      <c r="K103" s="78">
        <f t="shared" si="43"/>
        <v>47300</v>
      </c>
    </row>
    <row r="104" spans="2:11" outlineLevel="1">
      <c r="B104" s="78">
        <f t="shared" si="38"/>
        <v>47331</v>
      </c>
      <c r="C104" s="75">
        <f>IF(F104&lt;&gt;0,-INDEX([10]Delta!$F$1:$EE$997,$L$13,$I104),0)</f>
        <v>1238011.9065427184</v>
      </c>
      <c r="D104" s="71">
        <f>IF(F104&lt;&gt;0,VLOOKUP($J104,'Table 1'!$B$13:$C$33,2,FALSE)/12*1000*Study_MW,0)</f>
        <v>0</v>
      </c>
      <c r="E104" s="71">
        <f t="shared" si="39"/>
        <v>1238011.9065427184</v>
      </c>
      <c r="F104" s="75">
        <f>INDEX([10]Delta!$F$1:$EE$997,$L$14,$I104)</f>
        <v>22888.078843596999</v>
      </c>
      <c r="G104" s="76">
        <f t="shared" si="40"/>
        <v>54.089813085778303</v>
      </c>
      <c r="I104" s="77">
        <f t="shared" si="44"/>
        <v>99</v>
      </c>
      <c r="J104" s="73">
        <f t="shared" si="41"/>
        <v>2029</v>
      </c>
      <c r="K104" s="78">
        <f t="shared" si="43"/>
        <v>47331</v>
      </c>
    </row>
    <row r="105" spans="2:11" outlineLevel="1">
      <c r="B105" s="78">
        <f t="shared" si="38"/>
        <v>47362</v>
      </c>
      <c r="C105" s="75">
        <f>IF(F105&lt;&gt;0,-INDEX([10]Delta!$F$1:$EE$997,$L$13,$I105),0)</f>
        <v>524513.19531069696</v>
      </c>
      <c r="D105" s="71">
        <f>IF(F105&lt;&gt;0,VLOOKUP($J105,'Table 1'!$B$13:$C$33,2,FALSE)/12*1000*Study_MW,0)</f>
        <v>0</v>
      </c>
      <c r="E105" s="71">
        <f t="shared" si="39"/>
        <v>524513.19531069696</v>
      </c>
      <c r="F105" s="75">
        <f>INDEX([10]Delta!$F$1:$EE$997,$L$14,$I105)</f>
        <v>19680.839192727999</v>
      </c>
      <c r="G105" s="76">
        <f t="shared" si="40"/>
        <v>26.650956810037997</v>
      </c>
      <c r="I105" s="77">
        <f t="shared" si="44"/>
        <v>100</v>
      </c>
      <c r="J105" s="73">
        <f t="shared" si="41"/>
        <v>2029</v>
      </c>
      <c r="K105" s="78">
        <f t="shared" si="43"/>
        <v>47362</v>
      </c>
    </row>
    <row r="106" spans="2:11" outlineLevel="1">
      <c r="B106" s="78">
        <f t="shared" si="38"/>
        <v>47392</v>
      </c>
      <c r="C106" s="75">
        <f>IF(F106&lt;&gt;0,-INDEX([10]Delta!$F$1:$EE$997,$L$13,$I106),0)</f>
        <v>365296.65530303121</v>
      </c>
      <c r="D106" s="71">
        <f>IF(F106&lt;&gt;0,VLOOKUP($J106,'Table 1'!$B$13:$C$33,2,FALSE)/12*1000*Study_MW,0)</f>
        <v>0</v>
      </c>
      <c r="E106" s="71">
        <f t="shared" si="39"/>
        <v>365296.65530303121</v>
      </c>
      <c r="F106" s="75">
        <f>INDEX([10]Delta!$F$1:$EE$997,$L$14,$I106)</f>
        <v>15984.261110078</v>
      </c>
      <c r="G106" s="76">
        <f t="shared" si="40"/>
        <v>22.853521522662906</v>
      </c>
      <c r="I106" s="77">
        <f t="shared" si="44"/>
        <v>101</v>
      </c>
      <c r="J106" s="73">
        <f t="shared" si="41"/>
        <v>2029</v>
      </c>
      <c r="K106" s="78">
        <f t="shared" si="43"/>
        <v>47392</v>
      </c>
    </row>
    <row r="107" spans="2:11" outlineLevel="1">
      <c r="B107" s="78">
        <f t="shared" si="38"/>
        <v>47423</v>
      </c>
      <c r="C107" s="75">
        <f>IF(F107&lt;&gt;0,-INDEX([10]Delta!$F$1:$EE$997,$L$13,$I107),0)</f>
        <v>234369.06677210331</v>
      </c>
      <c r="D107" s="71">
        <f>IF(F107&lt;&gt;0,VLOOKUP($J107,'Table 1'!$B$13:$C$33,2,FALSE)/12*1000*Study_MW,0)</f>
        <v>0</v>
      </c>
      <c r="E107" s="71">
        <f t="shared" si="39"/>
        <v>234369.06677210331</v>
      </c>
      <c r="F107" s="75">
        <f>INDEX([10]Delta!$F$1:$EE$997,$L$14,$I107)</f>
        <v>9840.8787665700002</v>
      </c>
      <c r="G107" s="76">
        <f t="shared" si="40"/>
        <v>23.815867701598741</v>
      </c>
      <c r="I107" s="77">
        <f t="shared" si="44"/>
        <v>102</v>
      </c>
      <c r="J107" s="73">
        <f t="shared" si="41"/>
        <v>2029</v>
      </c>
      <c r="K107" s="78">
        <f t="shared" si="43"/>
        <v>47423</v>
      </c>
    </row>
    <row r="108" spans="2:11" outlineLevel="1">
      <c r="B108" s="82">
        <f t="shared" si="38"/>
        <v>47453</v>
      </c>
      <c r="C108" s="79">
        <f>IF(F108&lt;&gt;0,-INDEX([10]Delta!$F$1:$EE$997,$L$13,$I108),0)</f>
        <v>218576.74138656259</v>
      </c>
      <c r="D108" s="80">
        <f>IF(F108&lt;&gt;0,VLOOKUP($J108,'Table 1'!$B$13:$C$33,2,FALSE)/12*1000*Study_MW,0)</f>
        <v>0</v>
      </c>
      <c r="E108" s="80">
        <f t="shared" si="39"/>
        <v>218576.74138656259</v>
      </c>
      <c r="F108" s="79">
        <f>INDEX([10]Delta!$F$1:$EE$997,$L$14,$I108)</f>
        <v>7270.6226960399999</v>
      </c>
      <c r="G108" s="81">
        <f t="shared" si="40"/>
        <v>30.063001550831689</v>
      </c>
      <c r="I108" s="64">
        <f t="shared" si="44"/>
        <v>103</v>
      </c>
      <c r="J108" s="73">
        <f t="shared" si="41"/>
        <v>2029</v>
      </c>
      <c r="K108" s="82">
        <f t="shared" si="43"/>
        <v>47453</v>
      </c>
    </row>
    <row r="109" spans="2:11" outlineLevel="1">
      <c r="B109" s="74">
        <f t="shared" si="38"/>
        <v>47484</v>
      </c>
      <c r="C109" s="69">
        <f>IF(F109&lt;&gt;0,-INDEX([10]Delta!$F$1:$EE$997,$L$13,$I109),0)</f>
        <v>213393.33101721108</v>
      </c>
      <c r="D109" s="70">
        <f>IF(F109&lt;&gt;0,VLOOKUP($J109,'Table 1'!$B$13:$C$33,2,FALSE)/12*1000*Study_MW,0)</f>
        <v>0</v>
      </c>
      <c r="E109" s="70">
        <f t="shared" si="39"/>
        <v>213393.33101721108</v>
      </c>
      <c r="F109" s="69">
        <f>INDEX([10]Delta!$F$1:$EE$997,$L$14,$I109)</f>
        <v>8513.955824441</v>
      </c>
      <c r="G109" s="72">
        <f t="shared" si="40"/>
        <v>25.063946233385799</v>
      </c>
      <c r="I109" s="60">
        <f>I97+13</f>
        <v>105</v>
      </c>
      <c r="J109" s="73">
        <f t="shared" si="41"/>
        <v>2030</v>
      </c>
      <c r="K109" s="74">
        <f t="shared" si="43"/>
        <v>47484</v>
      </c>
    </row>
    <row r="110" spans="2:11" outlineLevel="1">
      <c r="B110" s="78">
        <f t="shared" si="38"/>
        <v>47515</v>
      </c>
      <c r="C110" s="75">
        <f>IF(F110&lt;&gt;0,-INDEX([10]Delta!$F$1:$EE$997,$L$13,$I110),0)</f>
        <v>260517.31715326011</v>
      </c>
      <c r="D110" s="71">
        <f>IF(F110&lt;&gt;0,VLOOKUP($J110,'Table 1'!$B$13:$C$33,2,FALSE)/12*1000*Study_MW,0)</f>
        <v>0</v>
      </c>
      <c r="E110" s="71">
        <f t="shared" si="39"/>
        <v>260517.31715326011</v>
      </c>
      <c r="F110" s="75">
        <f>INDEX([10]Delta!$F$1:$EE$997,$L$14,$I110)</f>
        <v>11031.393756078</v>
      </c>
      <c r="G110" s="76">
        <f t="shared" si="40"/>
        <v>23.615992948281999</v>
      </c>
      <c r="I110" s="77">
        <f t="shared" si="44"/>
        <v>106</v>
      </c>
      <c r="J110" s="73">
        <f t="shared" si="41"/>
        <v>2030</v>
      </c>
      <c r="K110" s="78">
        <f t="shared" si="43"/>
        <v>47515</v>
      </c>
    </row>
    <row r="111" spans="2:11" outlineLevel="1">
      <c r="B111" s="78">
        <f t="shared" si="38"/>
        <v>47543</v>
      </c>
      <c r="C111" s="75">
        <f>IF(F111&lt;&gt;0,-INDEX([10]Delta!$F$1:$EE$997,$L$13,$I111),0)</f>
        <v>336780.23601202667</v>
      </c>
      <c r="D111" s="71">
        <f>IF(F111&lt;&gt;0,VLOOKUP($J111,'Table 1'!$B$13:$C$33,2,FALSE)/12*1000*Study_MW,0)</f>
        <v>0</v>
      </c>
      <c r="E111" s="71">
        <f t="shared" si="39"/>
        <v>336780.23601202667</v>
      </c>
      <c r="F111" s="75">
        <f>INDEX([10]Delta!$F$1:$EE$997,$L$14,$I111)</f>
        <v>16941.712845147998</v>
      </c>
      <c r="G111" s="76">
        <f t="shared" si="40"/>
        <v>19.878759549892763</v>
      </c>
      <c r="I111" s="77">
        <f t="shared" si="44"/>
        <v>107</v>
      </c>
      <c r="J111" s="73">
        <f t="shared" si="41"/>
        <v>2030</v>
      </c>
      <c r="K111" s="78">
        <f t="shared" si="43"/>
        <v>47543</v>
      </c>
    </row>
    <row r="112" spans="2:11" outlineLevel="1">
      <c r="B112" s="78">
        <f t="shared" si="38"/>
        <v>47574</v>
      </c>
      <c r="C112" s="75">
        <f>IF(F112&lt;&gt;0,-INDEX([10]Delta!$F$1:$EE$997,$L$13,$I112),0)</f>
        <v>362225.52621728182</v>
      </c>
      <c r="D112" s="71">
        <f>IF(F112&lt;&gt;0,VLOOKUP($J112,'Table 1'!$B$13:$C$33,2,FALSE)/12*1000*Study_MW,0)</f>
        <v>0</v>
      </c>
      <c r="E112" s="71">
        <f t="shared" si="39"/>
        <v>362225.52621728182</v>
      </c>
      <c r="F112" s="75">
        <f>INDEX([10]Delta!$F$1:$EE$997,$L$14,$I112)</f>
        <v>19138.179062903</v>
      </c>
      <c r="G112" s="76">
        <f t="shared" si="40"/>
        <v>18.926854275253977</v>
      </c>
      <c r="I112" s="77">
        <f t="shared" si="44"/>
        <v>108</v>
      </c>
      <c r="J112" s="73">
        <f t="shared" si="41"/>
        <v>2030</v>
      </c>
      <c r="K112" s="78">
        <f t="shared" si="43"/>
        <v>47574</v>
      </c>
    </row>
    <row r="113" spans="2:11" outlineLevel="1">
      <c r="B113" s="78">
        <f t="shared" si="38"/>
        <v>47604</v>
      </c>
      <c r="C113" s="75">
        <f>IF(F113&lt;&gt;0,-INDEX([10]Delta!$F$1:$EE$997,$L$13,$I113),0)</f>
        <v>447670.20240198076</v>
      </c>
      <c r="D113" s="71">
        <f>IF(F113&lt;&gt;0,VLOOKUP($J113,'Table 1'!$B$13:$C$33,2,FALSE)/12*1000*Study_MW,0)</f>
        <v>0</v>
      </c>
      <c r="E113" s="71">
        <f t="shared" si="39"/>
        <v>447670.20240198076</v>
      </c>
      <c r="F113" s="75">
        <f>INDEX([10]Delta!$F$1:$EE$997,$L$14,$I113)</f>
        <v>22495.271316831</v>
      </c>
      <c r="G113" s="76">
        <f t="shared" si="40"/>
        <v>19.900635831275043</v>
      </c>
      <c r="I113" s="77">
        <f t="shared" si="44"/>
        <v>109</v>
      </c>
      <c r="J113" s="73">
        <f t="shared" si="41"/>
        <v>2030</v>
      </c>
      <c r="K113" s="78">
        <f t="shared" si="43"/>
        <v>47604</v>
      </c>
    </row>
    <row r="114" spans="2:11" outlineLevel="1">
      <c r="B114" s="78">
        <f t="shared" si="38"/>
        <v>47635</v>
      </c>
      <c r="C114" s="75">
        <f>IF(F114&lt;&gt;0,-INDEX([10]Delta!$F$1:$EE$997,$L$13,$I114),0)</f>
        <v>688000.65162050724</v>
      </c>
      <c r="D114" s="71">
        <f>IF(F114&lt;&gt;0,VLOOKUP($J114,'Table 1'!$B$13:$C$33,2,FALSE)/12*1000*Study_MW,0)</f>
        <v>0</v>
      </c>
      <c r="E114" s="71">
        <f t="shared" si="39"/>
        <v>688000.65162050724</v>
      </c>
      <c r="F114" s="75">
        <f>INDEX([10]Delta!$F$1:$EE$997,$L$14,$I114)</f>
        <v>24003.592582388999</v>
      </c>
      <c r="G114" s="76">
        <f t="shared" si="40"/>
        <v>28.662403315630378</v>
      </c>
      <c r="I114" s="77">
        <f t="shared" si="44"/>
        <v>110</v>
      </c>
      <c r="J114" s="73">
        <f t="shared" si="41"/>
        <v>2030</v>
      </c>
      <c r="K114" s="78">
        <f t="shared" si="43"/>
        <v>47635</v>
      </c>
    </row>
    <row r="115" spans="2:11" outlineLevel="1">
      <c r="B115" s="78">
        <f t="shared" si="38"/>
        <v>47665</v>
      </c>
      <c r="C115" s="75">
        <f>IF(F115&lt;&gt;0,-INDEX([10]Delta!$F$1:$EE$997,$L$13,$I115),0)</f>
        <v>2189464.7522984743</v>
      </c>
      <c r="D115" s="71">
        <f>IF(F115&lt;&gt;0,VLOOKUP($J115,'Table 1'!$B$13:$C$33,2,FALSE)/12*1000*Study_MW,0)</f>
        <v>0</v>
      </c>
      <c r="E115" s="71">
        <f t="shared" si="39"/>
        <v>2189464.7522984743</v>
      </c>
      <c r="F115" s="75">
        <f>INDEX([10]Delta!$F$1:$EE$997,$L$14,$I115)</f>
        <v>24915.556278896998</v>
      </c>
      <c r="G115" s="76">
        <f t="shared" si="40"/>
        <v>87.875411160412625</v>
      </c>
      <c r="I115" s="77">
        <f t="shared" si="44"/>
        <v>111</v>
      </c>
      <c r="J115" s="73">
        <f t="shared" si="41"/>
        <v>2030</v>
      </c>
      <c r="K115" s="78">
        <f t="shared" si="43"/>
        <v>47665</v>
      </c>
    </row>
    <row r="116" spans="2:11" outlineLevel="1">
      <c r="B116" s="78">
        <f t="shared" si="38"/>
        <v>47696</v>
      </c>
      <c r="C116" s="75">
        <f>IF(F116&lt;&gt;0,-INDEX([10]Delta!$F$1:$EE$997,$L$13,$I116),0)</f>
        <v>1400334.9828629792</v>
      </c>
      <c r="D116" s="71">
        <f>IF(F116&lt;&gt;0,VLOOKUP($J116,'Table 1'!$B$13:$C$33,2,FALSE)/12*1000*Study_MW,0)</f>
        <v>0</v>
      </c>
      <c r="E116" s="71">
        <f t="shared" si="39"/>
        <v>1400334.9828629792</v>
      </c>
      <c r="F116" s="75">
        <f>INDEX([10]Delta!$F$1:$EE$997,$L$14,$I116)</f>
        <v>22830.671248736999</v>
      </c>
      <c r="G116" s="76">
        <f t="shared" si="40"/>
        <v>61.335690379250074</v>
      </c>
      <c r="I116" s="77">
        <f t="shared" si="44"/>
        <v>112</v>
      </c>
      <c r="J116" s="73">
        <f t="shared" si="41"/>
        <v>2030</v>
      </c>
      <c r="K116" s="78">
        <f t="shared" si="43"/>
        <v>47696</v>
      </c>
    </row>
    <row r="117" spans="2:11" outlineLevel="1">
      <c r="B117" s="78">
        <f t="shared" si="38"/>
        <v>47727</v>
      </c>
      <c r="C117" s="75">
        <f>IF(F117&lt;&gt;0,-INDEX([10]Delta!$F$1:$EE$997,$L$13,$I117),0)</f>
        <v>566500.46344780922</v>
      </c>
      <c r="D117" s="71">
        <f>IF(F117&lt;&gt;0,VLOOKUP($J117,'Table 1'!$B$13:$C$33,2,FALSE)/12*1000*Study_MW,0)</f>
        <v>0</v>
      </c>
      <c r="E117" s="71">
        <f t="shared" si="39"/>
        <v>566500.46344780922</v>
      </c>
      <c r="F117" s="75">
        <f>INDEX([10]Delta!$F$1:$EE$997,$L$14,$I117)</f>
        <v>19631.476194430001</v>
      </c>
      <c r="G117" s="76">
        <f t="shared" si="40"/>
        <v>28.856743009908815</v>
      </c>
      <c r="I117" s="77">
        <f t="shared" si="44"/>
        <v>113</v>
      </c>
      <c r="J117" s="73">
        <f t="shared" si="41"/>
        <v>2030</v>
      </c>
      <c r="K117" s="78">
        <f t="shared" si="43"/>
        <v>47727</v>
      </c>
    </row>
    <row r="118" spans="2:11" outlineLevel="1">
      <c r="B118" s="78">
        <f t="shared" si="38"/>
        <v>47757</v>
      </c>
      <c r="C118" s="75">
        <f>IF(F118&lt;&gt;0,-INDEX([10]Delta!$F$1:$EE$997,$L$13,$I118),0)</f>
        <v>389972.15053708851</v>
      </c>
      <c r="D118" s="71">
        <f>IF(F118&lt;&gt;0,VLOOKUP($J118,'Table 1'!$B$13:$C$33,2,FALSE)/12*1000*Study_MW,0)</f>
        <v>0</v>
      </c>
      <c r="E118" s="71">
        <f t="shared" si="39"/>
        <v>389972.15053708851</v>
      </c>
      <c r="F118" s="75">
        <f>INDEX([10]Delta!$F$1:$EE$997,$L$14,$I118)</f>
        <v>15944.169170734</v>
      </c>
      <c r="G118" s="76">
        <f t="shared" si="40"/>
        <v>24.458605924283223</v>
      </c>
      <c r="I118" s="77">
        <f t="shared" si="44"/>
        <v>114</v>
      </c>
      <c r="J118" s="73">
        <f t="shared" si="41"/>
        <v>2030</v>
      </c>
      <c r="K118" s="78">
        <f t="shared" si="43"/>
        <v>47757</v>
      </c>
    </row>
    <row r="119" spans="2:11" outlineLevel="1">
      <c r="B119" s="78">
        <f t="shared" si="38"/>
        <v>47788</v>
      </c>
      <c r="C119" s="75">
        <f>IF(F119&lt;&gt;0,-INDEX([10]Delta!$F$1:$EE$997,$L$13,$I119),0)</f>
        <v>250935.68062058091</v>
      </c>
      <c r="D119" s="71">
        <f>IF(F119&lt;&gt;0,VLOOKUP($J119,'Table 1'!$B$13:$C$33,2,FALSE)/12*1000*Study_MW,0)</f>
        <v>0</v>
      </c>
      <c r="E119" s="71">
        <f t="shared" si="39"/>
        <v>250935.68062058091</v>
      </c>
      <c r="F119" s="75">
        <f>INDEX([10]Delta!$F$1:$EE$997,$L$14,$I119)</f>
        <v>9816.1956799910004</v>
      </c>
      <c r="G119" s="76">
        <f t="shared" si="40"/>
        <v>25.563435041548701</v>
      </c>
      <c r="I119" s="77">
        <f t="shared" si="44"/>
        <v>115</v>
      </c>
      <c r="J119" s="73">
        <f t="shared" si="41"/>
        <v>2030</v>
      </c>
      <c r="K119" s="78">
        <f t="shared" si="43"/>
        <v>47788</v>
      </c>
    </row>
    <row r="120" spans="2:11" outlineLevel="1">
      <c r="B120" s="82">
        <f t="shared" si="38"/>
        <v>47818</v>
      </c>
      <c r="C120" s="79">
        <f>IF(F120&lt;&gt;0,-INDEX([10]Delta!$F$1:$EE$997,$L$13,$I120),0)</f>
        <v>246158.48195940256</v>
      </c>
      <c r="D120" s="80">
        <f>IF(F120&lt;&gt;0,VLOOKUP($J120,'Table 1'!$B$13:$C$33,2,FALSE)/12*1000*Study_MW,0)</f>
        <v>0</v>
      </c>
      <c r="E120" s="80">
        <f t="shared" si="39"/>
        <v>246158.48195940256</v>
      </c>
      <c r="F120" s="79">
        <f>INDEX([10]Delta!$F$1:$EE$997,$L$14,$I120)</f>
        <v>7252.38643985</v>
      </c>
      <c r="G120" s="81">
        <f t="shared" si="40"/>
        <v>33.941721666515861</v>
      </c>
      <c r="I120" s="64">
        <f t="shared" si="44"/>
        <v>116</v>
      </c>
      <c r="J120" s="73">
        <f t="shared" si="41"/>
        <v>2030</v>
      </c>
      <c r="K120" s="82">
        <f t="shared" si="43"/>
        <v>47818</v>
      </c>
    </row>
    <row r="121" spans="2:11" outlineLevel="1">
      <c r="B121" s="74">
        <f t="shared" si="38"/>
        <v>47849</v>
      </c>
      <c r="C121" s="69">
        <f>IF(F121&lt;&gt;0,-INDEX([10]Delta!$F$1:$EE$997,$L$13,$I121),0)</f>
        <v>229157.43386523426</v>
      </c>
      <c r="D121" s="70">
        <f>IF(F121&lt;&gt;0,VLOOKUP($J121,'Table 1'!$B$13:$C$33,2,FALSE)/12*1000*Study_MW,0)</f>
        <v>0</v>
      </c>
      <c r="E121" s="70">
        <f t="shared" si="39"/>
        <v>229157.43386523426</v>
      </c>
      <c r="F121" s="69">
        <f>INDEX([10]Delta!$F$1:$EE$997,$L$14,$I121)</f>
        <v>8492.6010105500009</v>
      </c>
      <c r="G121" s="72">
        <f t="shared" si="40"/>
        <v>26.983186138211558</v>
      </c>
      <c r="I121" s="60">
        <f>I109+13</f>
        <v>118</v>
      </c>
      <c r="J121" s="73">
        <f t="shared" si="41"/>
        <v>2031</v>
      </c>
      <c r="K121" s="74">
        <f t="shared" si="43"/>
        <v>47849</v>
      </c>
    </row>
    <row r="122" spans="2:11" outlineLevel="1">
      <c r="B122" s="78">
        <f t="shared" si="38"/>
        <v>47880</v>
      </c>
      <c r="C122" s="75">
        <f>IF(F122&lt;&gt;0,-INDEX([10]Delta!$F$1:$EE$997,$L$13,$I122),0)</f>
        <v>274009.53938953578</v>
      </c>
      <c r="D122" s="71">
        <f>IF(F122&lt;&gt;0,VLOOKUP($J122,'Table 1'!$B$13:$C$33,2,FALSE)/12*1000*Study_MW,0)</f>
        <v>0</v>
      </c>
      <c r="E122" s="71">
        <f t="shared" si="39"/>
        <v>274009.53938953578</v>
      </c>
      <c r="F122" s="75">
        <f>INDEX([10]Delta!$F$1:$EE$997,$L$14,$I122)</f>
        <v>11003.724553344</v>
      </c>
      <c r="G122" s="76">
        <f t="shared" si="40"/>
        <v>24.901526575041817</v>
      </c>
      <c r="I122" s="77">
        <f t="shared" ref="I122:I132" si="45">I110+13</f>
        <v>119</v>
      </c>
      <c r="J122" s="73">
        <f t="shared" si="41"/>
        <v>2031</v>
      </c>
      <c r="K122" s="78">
        <f t="shared" si="43"/>
        <v>47880</v>
      </c>
    </row>
    <row r="123" spans="2:11" outlineLevel="1">
      <c r="B123" s="78">
        <f t="shared" si="38"/>
        <v>47908</v>
      </c>
      <c r="C123" s="75">
        <f>IF(F123&lt;&gt;0,-INDEX([10]Delta!$F$1:$EE$997,$L$13,$I123),0)</f>
        <v>358491.60237778723</v>
      </c>
      <c r="D123" s="71">
        <f>IF(F123&lt;&gt;0,VLOOKUP($J123,'Table 1'!$B$13:$C$33,2,FALSE)/12*1000*Study_MW,0)</f>
        <v>0</v>
      </c>
      <c r="E123" s="71">
        <f t="shared" si="39"/>
        <v>358491.60237778723</v>
      </c>
      <c r="F123" s="75">
        <f>INDEX([10]Delta!$F$1:$EE$997,$L$14,$I123)</f>
        <v>16899.218740365999</v>
      </c>
      <c r="G123" s="76">
        <f t="shared" si="40"/>
        <v>21.213501516580944</v>
      </c>
      <c r="I123" s="77">
        <f t="shared" si="45"/>
        <v>120</v>
      </c>
      <c r="J123" s="73">
        <f t="shared" si="41"/>
        <v>2031</v>
      </c>
      <c r="K123" s="78">
        <f t="shared" si="43"/>
        <v>47908</v>
      </c>
    </row>
    <row r="124" spans="2:11" outlineLevel="1">
      <c r="B124" s="78">
        <f t="shared" si="38"/>
        <v>47939</v>
      </c>
      <c r="C124" s="75">
        <f>IF(F124&lt;&gt;0,-INDEX([10]Delta!$F$1:$EE$997,$L$13,$I124),0)</f>
        <v>378177.82579492033</v>
      </c>
      <c r="D124" s="71">
        <f>IF(F124&lt;&gt;0,VLOOKUP($J124,'Table 1'!$B$13:$C$33,2,FALSE)/12*1000*Study_MW,0)</f>
        <v>0</v>
      </c>
      <c r="E124" s="71">
        <f t="shared" si="39"/>
        <v>378177.82579492033</v>
      </c>
      <c r="F124" s="75">
        <f>INDEX([10]Delta!$F$1:$EE$997,$L$14,$I124)</f>
        <v>19090.176882132</v>
      </c>
      <c r="G124" s="76">
        <f t="shared" si="40"/>
        <v>19.810074475993293</v>
      </c>
      <c r="I124" s="77">
        <f t="shared" si="45"/>
        <v>121</v>
      </c>
      <c r="J124" s="73">
        <f t="shared" si="41"/>
        <v>2031</v>
      </c>
      <c r="K124" s="78">
        <f t="shared" si="43"/>
        <v>47939</v>
      </c>
    </row>
    <row r="125" spans="2:11" outlineLevel="1">
      <c r="B125" s="78">
        <f t="shared" si="38"/>
        <v>47969</v>
      </c>
      <c r="C125" s="75">
        <f>IF(F125&lt;&gt;0,-INDEX([10]Delta!$F$1:$EE$997,$L$13,$I125),0)</f>
        <v>477097.20435149968</v>
      </c>
      <c r="D125" s="71">
        <f>IF(F125&lt;&gt;0,VLOOKUP($J125,'Table 1'!$B$13:$C$33,2,FALSE)/12*1000*Study_MW,0)</f>
        <v>0</v>
      </c>
      <c r="E125" s="71">
        <f t="shared" si="39"/>
        <v>477097.20435149968</v>
      </c>
      <c r="F125" s="75">
        <f>INDEX([10]Delta!$F$1:$EE$997,$L$14,$I125)</f>
        <v>22438.848344562</v>
      </c>
      <c r="G125" s="76">
        <f t="shared" si="40"/>
        <v>21.262107440871535</v>
      </c>
      <c r="I125" s="77">
        <f t="shared" si="45"/>
        <v>122</v>
      </c>
      <c r="J125" s="73">
        <f t="shared" si="41"/>
        <v>2031</v>
      </c>
      <c r="K125" s="78">
        <f t="shared" si="43"/>
        <v>47969</v>
      </c>
    </row>
    <row r="126" spans="2:11" outlineLevel="1">
      <c r="B126" s="78">
        <f t="shared" si="38"/>
        <v>48000</v>
      </c>
      <c r="C126" s="75">
        <f>IF(F126&lt;&gt;0,-INDEX([10]Delta!$F$1:$EE$997,$L$13,$I126),0)</f>
        <v>712027.44797438383</v>
      </c>
      <c r="D126" s="71">
        <f>IF(F126&lt;&gt;0,VLOOKUP($J126,'Table 1'!$B$13:$C$33,2,FALSE)/12*1000*Study_MW,0)</f>
        <v>0</v>
      </c>
      <c r="E126" s="71">
        <f t="shared" si="39"/>
        <v>712027.44797438383</v>
      </c>
      <c r="F126" s="75">
        <f>INDEX([10]Delta!$F$1:$EE$997,$L$14,$I126)</f>
        <v>23943.386202458001</v>
      </c>
      <c r="G126" s="76">
        <f t="shared" si="40"/>
        <v>29.737959449582277</v>
      </c>
      <c r="I126" s="77">
        <f t="shared" si="45"/>
        <v>123</v>
      </c>
      <c r="J126" s="73">
        <f t="shared" si="41"/>
        <v>2031</v>
      </c>
      <c r="K126" s="78">
        <f t="shared" si="43"/>
        <v>48000</v>
      </c>
    </row>
    <row r="127" spans="2:11" outlineLevel="1">
      <c r="B127" s="78">
        <f t="shared" si="38"/>
        <v>48030</v>
      </c>
      <c r="C127" s="75">
        <f>IF(F127&lt;&gt;0,-INDEX([10]Delta!$F$1:$EE$997,$L$13,$I127),0)</f>
        <v>2248939.6526056528</v>
      </c>
      <c r="D127" s="71">
        <f>IF(F127&lt;&gt;0,VLOOKUP($J127,'Table 1'!$B$13:$C$33,2,FALSE)/12*1000*Study_MW,0)</f>
        <v>0</v>
      </c>
      <c r="E127" s="71">
        <f t="shared" si="39"/>
        <v>2248939.6526056528</v>
      </c>
      <c r="F127" s="75">
        <f>INDEX([10]Delta!$F$1:$EE$997,$L$14,$I127)</f>
        <v>24853.060990056001</v>
      </c>
      <c r="G127" s="76">
        <f t="shared" si="40"/>
        <v>90.489443272419436</v>
      </c>
      <c r="I127" s="77">
        <f t="shared" si="45"/>
        <v>124</v>
      </c>
      <c r="J127" s="73">
        <f t="shared" si="41"/>
        <v>2031</v>
      </c>
      <c r="K127" s="78">
        <f t="shared" si="43"/>
        <v>48030</v>
      </c>
    </row>
    <row r="128" spans="2:11" outlineLevel="1">
      <c r="B128" s="78">
        <f t="shared" si="38"/>
        <v>48061</v>
      </c>
      <c r="C128" s="75">
        <f>IF(F128&lt;&gt;0,-INDEX([10]Delta!$F$1:$EE$997,$L$13,$I128),0)</f>
        <v>1502592.8802964389</v>
      </c>
      <c r="D128" s="71">
        <f>IF(F128&lt;&gt;0,VLOOKUP($J128,'Table 1'!$B$13:$C$33,2,FALSE)/12*1000*Study_MW,0)</f>
        <v>0</v>
      </c>
      <c r="E128" s="71">
        <f t="shared" si="39"/>
        <v>1502592.8802964389</v>
      </c>
      <c r="F128" s="75">
        <f>INDEX([10]Delta!$F$1:$EE$997,$L$14,$I128)</f>
        <v>22773.40609389</v>
      </c>
      <c r="G128" s="76">
        <f t="shared" si="40"/>
        <v>65.980155717663052</v>
      </c>
      <c r="I128" s="77">
        <f t="shared" si="45"/>
        <v>125</v>
      </c>
      <c r="J128" s="73">
        <f t="shared" si="41"/>
        <v>2031</v>
      </c>
      <c r="K128" s="78">
        <f t="shared" si="43"/>
        <v>48061</v>
      </c>
    </row>
    <row r="129" spans="2:11" outlineLevel="1">
      <c r="B129" s="78">
        <f t="shared" si="38"/>
        <v>48092</v>
      </c>
      <c r="C129" s="75">
        <f>IF(F129&lt;&gt;0,-INDEX([10]Delta!$F$1:$EE$997,$L$13,$I129),0)</f>
        <v>620902.27596464753</v>
      </c>
      <c r="D129" s="71">
        <f>IF(F129&lt;&gt;0,VLOOKUP($J129,'Table 1'!$B$13:$C$33,2,FALSE)/12*1000*Study_MW,0)</f>
        <v>0</v>
      </c>
      <c r="E129" s="71">
        <f t="shared" si="39"/>
        <v>620902.27596464753</v>
      </c>
      <c r="F129" s="75">
        <f>INDEX([10]Delta!$F$1:$EE$997,$L$14,$I129)</f>
        <v>19582.235014582999</v>
      </c>
      <c r="G129" s="76">
        <f t="shared" si="40"/>
        <v>31.707426425137793</v>
      </c>
      <c r="I129" s="77">
        <f t="shared" si="45"/>
        <v>126</v>
      </c>
      <c r="J129" s="73">
        <f t="shared" si="41"/>
        <v>2031</v>
      </c>
      <c r="K129" s="78">
        <f t="shared" si="43"/>
        <v>48092</v>
      </c>
    </row>
    <row r="130" spans="2:11" outlineLevel="1">
      <c r="B130" s="78">
        <f t="shared" si="38"/>
        <v>48122</v>
      </c>
      <c r="C130" s="75">
        <f>IF(F130&lt;&gt;0,-INDEX([10]Delta!$F$1:$EE$997,$L$13,$I130),0)</f>
        <v>413966.47134195268</v>
      </c>
      <c r="D130" s="71">
        <f>IF(F130&lt;&gt;0,VLOOKUP($J130,'Table 1'!$B$13:$C$33,2,FALSE)/12*1000*Study_MW,0)</f>
        <v>0</v>
      </c>
      <c r="E130" s="71">
        <f t="shared" si="39"/>
        <v>413966.47134195268</v>
      </c>
      <c r="F130" s="75">
        <f>INDEX([10]Delta!$F$1:$EE$997,$L$14,$I130)</f>
        <v>15904.177773920999</v>
      </c>
      <c r="G130" s="76">
        <f t="shared" si="40"/>
        <v>26.028787984296645</v>
      </c>
      <c r="I130" s="77">
        <f t="shared" si="45"/>
        <v>127</v>
      </c>
      <c r="J130" s="73">
        <f t="shared" si="41"/>
        <v>2031</v>
      </c>
      <c r="K130" s="78">
        <f t="shared" si="43"/>
        <v>48122</v>
      </c>
    </row>
    <row r="131" spans="2:11" outlineLevel="1">
      <c r="B131" s="78">
        <f t="shared" si="38"/>
        <v>48153</v>
      </c>
      <c r="C131" s="75">
        <f>IF(F131&lt;&gt;0,-INDEX([10]Delta!$F$1:$EE$997,$L$13,$I131),0)</f>
        <v>256941.38009183109</v>
      </c>
      <c r="D131" s="71">
        <f>IF(F131&lt;&gt;0,VLOOKUP($J131,'Table 1'!$B$13:$C$33,2,FALSE)/12*1000*Study_MW,0)</f>
        <v>0</v>
      </c>
      <c r="E131" s="71">
        <f t="shared" si="39"/>
        <v>256941.38009183109</v>
      </c>
      <c r="F131" s="75">
        <f>INDEX([10]Delta!$F$1:$EE$997,$L$14,$I131)</f>
        <v>9791.5745549189996</v>
      </c>
      <c r="G131" s="76">
        <f t="shared" si="40"/>
        <v>26.241068650470652</v>
      </c>
      <c r="I131" s="77">
        <f t="shared" si="45"/>
        <v>128</v>
      </c>
      <c r="J131" s="73">
        <f t="shared" si="41"/>
        <v>2031</v>
      </c>
      <c r="K131" s="78">
        <f t="shared" si="43"/>
        <v>48153</v>
      </c>
    </row>
    <row r="132" spans="2:11" outlineLevel="1">
      <c r="B132" s="82">
        <f t="shared" si="38"/>
        <v>48183</v>
      </c>
      <c r="C132" s="79">
        <f>IF(F132&lt;&gt;0,-INDEX([10]Delta!$F$1:$EE$997,$L$13,$I132),0)</f>
        <v>246928.98649814725</v>
      </c>
      <c r="D132" s="80">
        <f>IF(F132&lt;&gt;0,VLOOKUP($J132,'Table 1'!$B$13:$C$33,2,FALSE)/12*1000*Study_MW,0)</f>
        <v>0</v>
      </c>
      <c r="E132" s="80">
        <f t="shared" si="39"/>
        <v>246928.98649814725</v>
      </c>
      <c r="F132" s="79">
        <f>INDEX([10]Delta!$F$1:$EE$997,$L$14,$I132)</f>
        <v>7234.1958995710002</v>
      </c>
      <c r="G132" s="81">
        <f t="shared" si="40"/>
        <v>34.133577515199796</v>
      </c>
      <c r="I132" s="64">
        <f t="shared" si="45"/>
        <v>129</v>
      </c>
      <c r="J132" s="73">
        <f t="shared" si="41"/>
        <v>2031</v>
      </c>
      <c r="K132" s="82">
        <f t="shared" si="43"/>
        <v>48183</v>
      </c>
    </row>
    <row r="133" spans="2:11" outlineLevel="1">
      <c r="B133" s="74">
        <f t="shared" si="38"/>
        <v>48214</v>
      </c>
      <c r="C133" s="69">
        <f>IF(F133&lt;&gt;0,-INDEX([11]Delta!$F$1:$EE$65554,$L$13,$I133),0)</f>
        <v>224344.00068233907</v>
      </c>
      <c r="D133" s="70">
        <f>IF(F133&lt;&gt;0,VLOOKUP($J133,'Table 1'!$B$13:$C$33,2,FALSE)/12*1000*Study_MW,0)</f>
        <v>0</v>
      </c>
      <c r="E133" s="70">
        <f t="shared" si="39"/>
        <v>224344.00068233907</v>
      </c>
      <c r="F133" s="69">
        <f>INDEX([11]Delta!$F$1:$EE$65554,$L$14,$I133)</f>
        <v>8471.2997401060002</v>
      </c>
      <c r="G133" s="72">
        <f t="shared" si="40"/>
        <v>26.482831155202625</v>
      </c>
      <c r="I133" s="60">
        <f>I13</f>
        <v>1</v>
      </c>
      <c r="J133" s="73">
        <f t="shared" si="41"/>
        <v>2032</v>
      </c>
      <c r="K133" s="74">
        <f t="shared" si="43"/>
        <v>48214</v>
      </c>
    </row>
    <row r="134" spans="2:11" outlineLevel="1">
      <c r="B134" s="78">
        <f t="shared" si="38"/>
        <v>48245</v>
      </c>
      <c r="C134" s="75">
        <f>IF(F134&lt;&gt;0,-INDEX([11]Delta!$F$1:$EE$65554,$L$13,$I134),0)</f>
        <v>295313.44490994513</v>
      </c>
      <c r="D134" s="71">
        <f>IF(F134&lt;&gt;0,VLOOKUP($J134,'Table 1'!$B$13:$C$33,2,FALSE)/12*1000*Study_MW,0)</f>
        <v>0</v>
      </c>
      <c r="E134" s="71">
        <f t="shared" si="39"/>
        <v>295313.44490994513</v>
      </c>
      <c r="F134" s="75">
        <f>INDEX([11]Delta!$F$1:$EE$65554,$L$14,$I134)</f>
        <v>11676.284829112999</v>
      </c>
      <c r="G134" s="76">
        <f t="shared" si="40"/>
        <v>25.291730137794087</v>
      </c>
      <c r="I134" s="77">
        <f t="shared" ref="I134:I197" si="46">I14</f>
        <v>2</v>
      </c>
      <c r="J134" s="73">
        <f t="shared" si="41"/>
        <v>2032</v>
      </c>
      <c r="K134" s="78">
        <f t="shared" si="43"/>
        <v>48245</v>
      </c>
    </row>
    <row r="135" spans="2:11" outlineLevel="1">
      <c r="B135" s="78">
        <f t="shared" si="38"/>
        <v>48274</v>
      </c>
      <c r="C135" s="75">
        <f>IF(F135&lt;&gt;0,-INDEX([11]Delta!$F$1:$EE$65554,$L$13,$I135),0)</f>
        <v>371061.00218233466</v>
      </c>
      <c r="D135" s="71">
        <f>IF(F135&lt;&gt;0,VLOOKUP($J135,'Table 1'!$B$13:$C$33,2,FALSE)/12*1000*Study_MW,0)</f>
        <v>0</v>
      </c>
      <c r="E135" s="71">
        <f t="shared" si="39"/>
        <v>371061.00218233466</v>
      </c>
      <c r="F135" s="75">
        <f>INDEX([11]Delta!$F$1:$EE$65554,$L$14,$I135)</f>
        <v>16856.832324413001</v>
      </c>
      <c r="G135" s="76">
        <f t="shared" si="40"/>
        <v>22.012498851575067</v>
      </c>
      <c r="I135" s="77">
        <f t="shared" si="46"/>
        <v>3</v>
      </c>
      <c r="J135" s="73">
        <f t="shared" si="41"/>
        <v>2032</v>
      </c>
      <c r="K135" s="78">
        <f t="shared" si="43"/>
        <v>48274</v>
      </c>
    </row>
    <row r="136" spans="2:11" outlineLevel="1">
      <c r="B136" s="78">
        <f t="shared" si="38"/>
        <v>48305</v>
      </c>
      <c r="C136" s="75">
        <f>IF(F136&lt;&gt;0,-INDEX([11]Delta!$F$1:$EE$65554,$L$13,$I136),0)</f>
        <v>407640.31840474904</v>
      </c>
      <c r="D136" s="71">
        <f>IF(F136&lt;&gt;0,VLOOKUP($J136,'Table 1'!$B$13:$C$33,2,FALSE)/12*1000*Study_MW,0)</f>
        <v>0</v>
      </c>
      <c r="E136" s="71">
        <f t="shared" si="39"/>
        <v>407640.31840474904</v>
      </c>
      <c r="F136" s="75">
        <f>INDEX([11]Delta!$F$1:$EE$65554,$L$14,$I136)</f>
        <v>19042.294632230001</v>
      </c>
      <c r="G136" s="76">
        <f t="shared" si="40"/>
        <v>21.407100681805339</v>
      </c>
      <c r="I136" s="77">
        <f t="shared" si="46"/>
        <v>4</v>
      </c>
      <c r="J136" s="73">
        <f t="shared" si="41"/>
        <v>2032</v>
      </c>
      <c r="K136" s="78">
        <f t="shared" si="43"/>
        <v>48305</v>
      </c>
    </row>
    <row r="137" spans="2:11" outlineLevel="1">
      <c r="B137" s="78">
        <f t="shared" si="38"/>
        <v>48335</v>
      </c>
      <c r="C137" s="75">
        <f>IF(F137&lt;&gt;0,-INDEX([11]Delta!$F$1:$EE$65554,$L$13,$I137),0)</f>
        <v>497930.89881201088</v>
      </c>
      <c r="D137" s="71">
        <f>IF(F137&lt;&gt;0,VLOOKUP($J137,'Table 1'!$B$13:$C$33,2,FALSE)/12*1000*Study_MW,0)</f>
        <v>0</v>
      </c>
      <c r="E137" s="71">
        <f t="shared" si="39"/>
        <v>497930.89881201088</v>
      </c>
      <c r="F137" s="75">
        <f>INDEX([11]Delta!$F$1:$EE$65554,$L$14,$I137)</f>
        <v>22382.566848008999</v>
      </c>
      <c r="G137" s="76">
        <f t="shared" si="40"/>
        <v>22.246371570931036</v>
      </c>
      <c r="I137" s="77">
        <f t="shared" si="46"/>
        <v>5</v>
      </c>
      <c r="J137" s="73">
        <f t="shared" si="41"/>
        <v>2032</v>
      </c>
      <c r="K137" s="78">
        <f t="shared" si="43"/>
        <v>48335</v>
      </c>
    </row>
    <row r="138" spans="2:11" outlineLevel="1">
      <c r="B138" s="78">
        <f t="shared" si="38"/>
        <v>48366</v>
      </c>
      <c r="C138" s="75">
        <f>IF(F138&lt;&gt;0,-INDEX([11]Delta!$F$1:$EE$65554,$L$13,$I138),0)</f>
        <v>795863.18479344249</v>
      </c>
      <c r="D138" s="71">
        <f>IF(F138&lt;&gt;0,VLOOKUP($J138,'Table 1'!$B$13:$C$33,2,FALSE)/12*1000*Study_MW,0)</f>
        <v>0</v>
      </c>
      <c r="E138" s="71">
        <f t="shared" si="39"/>
        <v>795863.18479344249</v>
      </c>
      <c r="F138" s="75">
        <f>INDEX([11]Delta!$F$1:$EE$65554,$L$14,$I138)</f>
        <v>23883.331115787001</v>
      </c>
      <c r="G138" s="76">
        <f t="shared" si="40"/>
        <v>33.322955702245949</v>
      </c>
      <c r="I138" s="77">
        <f t="shared" si="46"/>
        <v>6</v>
      </c>
      <c r="J138" s="73">
        <f t="shared" si="41"/>
        <v>2032</v>
      </c>
      <c r="K138" s="78">
        <f t="shared" si="43"/>
        <v>48366</v>
      </c>
    </row>
    <row r="139" spans="2:11" outlineLevel="1">
      <c r="B139" s="78">
        <f t="shared" si="38"/>
        <v>48396</v>
      </c>
      <c r="C139" s="75">
        <f>IF(F139&lt;&gt;0,-INDEX([11]Delta!$F$1:$EE$65554,$L$13,$I139),0)</f>
        <v>2413991.4601730406</v>
      </c>
      <c r="D139" s="71">
        <f>IF(F139&lt;&gt;0,VLOOKUP($J139,'Table 1'!$B$13:$C$33,2,FALSE)/12*1000*Study_MW,0)</f>
        <v>0</v>
      </c>
      <c r="E139" s="71">
        <f t="shared" si="39"/>
        <v>2413991.4601730406</v>
      </c>
      <c r="F139" s="75">
        <f>INDEX([11]Delta!$F$1:$EE$65554,$L$14,$I139)</f>
        <v>24790.725281644001</v>
      </c>
      <c r="G139" s="76">
        <f t="shared" si="40"/>
        <v>97.374781606750815</v>
      </c>
      <c r="I139" s="77">
        <f t="shared" si="46"/>
        <v>7</v>
      </c>
      <c r="J139" s="73">
        <f t="shared" si="41"/>
        <v>2032</v>
      </c>
      <c r="K139" s="78">
        <f t="shared" si="43"/>
        <v>48396</v>
      </c>
    </row>
    <row r="140" spans="2:11" outlineLevel="1">
      <c r="B140" s="78">
        <f t="shared" si="38"/>
        <v>48427</v>
      </c>
      <c r="C140" s="75">
        <f>IF(F140&lt;&gt;0,-INDEX([11]Delta!$F$1:$EE$65554,$L$13,$I140),0)</f>
        <v>1526771.6564108431</v>
      </c>
      <c r="D140" s="71">
        <f>IF(F140&lt;&gt;0,VLOOKUP($J140,'Table 1'!$B$13:$C$33,2,FALSE)/12*1000*Study_MW,0)</f>
        <v>0</v>
      </c>
      <c r="E140" s="71">
        <f t="shared" si="39"/>
        <v>1526771.6564108431</v>
      </c>
      <c r="F140" s="75">
        <f>INDEX([11]Delta!$F$1:$EE$65554,$L$14,$I140)</f>
        <v>22716.286045142999</v>
      </c>
      <c r="G140" s="76">
        <f t="shared" si="40"/>
        <v>67.210443352261109</v>
      </c>
      <c r="I140" s="77">
        <f t="shared" si="46"/>
        <v>8</v>
      </c>
      <c r="J140" s="73">
        <f t="shared" si="41"/>
        <v>2032</v>
      </c>
      <c r="K140" s="78">
        <f t="shared" si="43"/>
        <v>48427</v>
      </c>
    </row>
    <row r="141" spans="2:11" outlineLevel="1">
      <c r="B141" s="78">
        <f t="shared" si="38"/>
        <v>48458</v>
      </c>
      <c r="C141" s="75">
        <f>IF(F141&lt;&gt;0,-INDEX([11]Delta!$F$1:$EE$65554,$L$13,$I141),0)</f>
        <v>619160.64079493284</v>
      </c>
      <c r="D141" s="71">
        <f>IF(F141&lt;&gt;0,VLOOKUP($J141,'Table 1'!$B$13:$C$33,2,FALSE)/12*1000*Study_MW,0)</f>
        <v>0</v>
      </c>
      <c r="E141" s="71">
        <f t="shared" si="39"/>
        <v>619160.64079493284</v>
      </c>
      <c r="F141" s="75">
        <f>INDEX([11]Delta!$F$1:$EE$65554,$L$14,$I141)</f>
        <v>19533.119356751002</v>
      </c>
      <c r="G141" s="76">
        <f t="shared" si="40"/>
        <v>31.697990960206756</v>
      </c>
      <c r="I141" s="77">
        <f t="shared" si="46"/>
        <v>9</v>
      </c>
      <c r="J141" s="73">
        <f t="shared" si="41"/>
        <v>2032</v>
      </c>
      <c r="K141" s="78">
        <f t="shared" si="43"/>
        <v>48458</v>
      </c>
    </row>
    <row r="142" spans="2:11" outlineLevel="1">
      <c r="B142" s="78">
        <f t="shared" ref="B142:B205" si="47">EDATE(B141,1)</f>
        <v>48488</v>
      </c>
      <c r="C142" s="75">
        <f>IF(F142&lt;&gt;0,-INDEX([11]Delta!$F$1:$EE$65554,$L$13,$I142),0)</f>
        <v>428421.45850761235</v>
      </c>
      <c r="D142" s="71">
        <f>IF(F142&lt;&gt;0,VLOOKUP($J142,'Table 1'!$B$13:$C$33,2,FALSE)/12*1000*Study_MW,0)</f>
        <v>0</v>
      </c>
      <c r="E142" s="71">
        <f t="shared" ref="E142:E203" si="48">C142+D142</f>
        <v>428421.45850761235</v>
      </c>
      <c r="F142" s="75">
        <f>INDEX([11]Delta!$F$1:$EE$65554,$L$14,$I142)</f>
        <v>15864.286626532999</v>
      </c>
      <c r="G142" s="76">
        <f t="shared" ref="G142:G192" si="49">IF(ISNUMBER($F142),E142/$F142,"")</f>
        <v>27.005403305754573</v>
      </c>
      <c r="I142" s="77">
        <f t="shared" si="46"/>
        <v>10</v>
      </c>
      <c r="J142" s="73">
        <f t="shared" ref="J142:J192" si="50">YEAR(B142)</f>
        <v>2032</v>
      </c>
      <c r="K142" s="78">
        <f t="shared" si="43"/>
        <v>48488</v>
      </c>
    </row>
    <row r="143" spans="2:11" outlineLevel="1">
      <c r="B143" s="78">
        <f t="shared" si="47"/>
        <v>48519</v>
      </c>
      <c r="C143" s="75">
        <f>IF(F143&lt;&gt;0,-INDEX([11]Delta!$F$1:$EE$65554,$L$13,$I143),0)</f>
        <v>267255.67206844687</v>
      </c>
      <c r="D143" s="71">
        <f>IF(F143&lt;&gt;0,VLOOKUP($J143,'Table 1'!$B$13:$C$33,2,FALSE)/12*1000*Study_MW,0)</f>
        <v>0</v>
      </c>
      <c r="E143" s="71">
        <f t="shared" si="48"/>
        <v>267255.67206844687</v>
      </c>
      <c r="F143" s="75">
        <f>INDEX([11]Delta!$F$1:$EE$65554,$L$14,$I143)</f>
        <v>9767.0151524049998</v>
      </c>
      <c r="G143" s="76">
        <f t="shared" si="49"/>
        <v>27.363085640615459</v>
      </c>
      <c r="I143" s="77">
        <f t="shared" si="46"/>
        <v>11</v>
      </c>
      <c r="J143" s="73">
        <f t="shared" si="50"/>
        <v>2032</v>
      </c>
      <c r="K143" s="78">
        <f t="shared" si="43"/>
        <v>48519</v>
      </c>
    </row>
    <row r="144" spans="2:11" outlineLevel="1">
      <c r="B144" s="82">
        <f t="shared" si="47"/>
        <v>48549</v>
      </c>
      <c r="C144" s="79">
        <f>IF(F144&lt;&gt;0,-INDEX([11]Delta!$F$1:$EE$65554,$L$13,$I144),0)</f>
        <v>257491.12489274144</v>
      </c>
      <c r="D144" s="80">
        <f>IF(F144&lt;&gt;0,VLOOKUP($J144,'Table 1'!$B$13:$C$33,2,FALSE)/12*1000*Study_MW,0)</f>
        <v>0</v>
      </c>
      <c r="E144" s="80">
        <f t="shared" si="48"/>
        <v>257491.12489274144</v>
      </c>
      <c r="F144" s="79">
        <f>INDEX([11]Delta!$F$1:$EE$65554,$L$14,$I144)</f>
        <v>7216.0510114150002</v>
      </c>
      <c r="G144" s="81">
        <f t="shared" si="49"/>
        <v>35.683107628454785</v>
      </c>
      <c r="I144" s="64">
        <f t="shared" si="46"/>
        <v>12</v>
      </c>
      <c r="J144" s="73">
        <f t="shared" si="50"/>
        <v>2032</v>
      </c>
      <c r="K144" s="82">
        <f t="shared" si="43"/>
        <v>48549</v>
      </c>
    </row>
    <row r="145" spans="2:11" outlineLevel="1">
      <c r="B145" s="74">
        <f t="shared" si="47"/>
        <v>48580</v>
      </c>
      <c r="C145" s="69">
        <f>IF(F145&lt;&gt;0,-INDEX([11]Delta!$F$1:$EE$65554,$L$13,$I145),0)</f>
        <v>193893.87530007958</v>
      </c>
      <c r="D145" s="70">
        <f>IF(F145&lt;&gt;0,VLOOKUP($J145,'Table 1'!$B$13:$C$33,2,FALSE)/12*1000*Study_MW,0)</f>
        <v>0</v>
      </c>
      <c r="E145" s="70">
        <f t="shared" si="48"/>
        <v>193893.87530007958</v>
      </c>
      <c r="F145" s="69">
        <f>INDEX([11]Delta!$F$1:$EE$65554,$L$14,$I145)</f>
        <v>8450.0518824909996</v>
      </c>
      <c r="G145" s="72">
        <f t="shared" si="49"/>
        <v>22.945879859251399</v>
      </c>
      <c r="I145" s="60">
        <f>I25</f>
        <v>14</v>
      </c>
      <c r="J145" s="73">
        <f t="shared" si="50"/>
        <v>2033</v>
      </c>
      <c r="K145" s="74">
        <f t="shared" si="43"/>
        <v>48580</v>
      </c>
    </row>
    <row r="146" spans="2:11" outlineLevel="1">
      <c r="B146" s="78">
        <f t="shared" si="47"/>
        <v>48611</v>
      </c>
      <c r="C146" s="75">
        <f>IF(F146&lt;&gt;0,-INDEX([11]Delta!$F$1:$EE$65554,$L$13,$I146),0)</f>
        <v>215464.78213980794</v>
      </c>
      <c r="D146" s="71">
        <f>IF(F146&lt;&gt;0,VLOOKUP($J146,'Table 1'!$B$13:$C$33,2,FALSE)/12*1000*Study_MW,0)</f>
        <v>0</v>
      </c>
      <c r="E146" s="71">
        <f t="shared" si="48"/>
        <v>215464.78213980794</v>
      </c>
      <c r="F146" s="75">
        <f>INDEX([11]Delta!$F$1:$EE$65554,$L$14,$I146)</f>
        <v>10948.594427663</v>
      </c>
      <c r="G146" s="76">
        <f t="shared" si="49"/>
        <v>19.679675191493903</v>
      </c>
      <c r="I146" s="77">
        <f t="shared" si="46"/>
        <v>15</v>
      </c>
      <c r="J146" s="73">
        <f t="shared" si="50"/>
        <v>2033</v>
      </c>
      <c r="K146" s="78">
        <f t="shared" si="43"/>
        <v>48611</v>
      </c>
    </row>
    <row r="147" spans="2:11" outlineLevel="1">
      <c r="B147" s="78">
        <f t="shared" si="47"/>
        <v>48639</v>
      </c>
      <c r="C147" s="75">
        <f>IF(F147&lt;&gt;0,-INDEX([11]Delta!$F$1:$EE$65554,$L$13,$I147),0)</f>
        <v>317286.78799554706</v>
      </c>
      <c r="D147" s="71">
        <f>IF(F147&lt;&gt;0,VLOOKUP($J147,'Table 1'!$B$13:$C$33,2,FALSE)/12*1000*Study_MW,0)</f>
        <v>0</v>
      </c>
      <c r="E147" s="71">
        <f t="shared" si="48"/>
        <v>317286.78799554706</v>
      </c>
      <c r="F147" s="75">
        <f>INDEX([11]Delta!$F$1:$EE$65554,$L$14,$I147)</f>
        <v>16814.551453185999</v>
      </c>
      <c r="G147" s="76">
        <f t="shared" si="49"/>
        <v>18.869774128612153</v>
      </c>
      <c r="I147" s="77">
        <f t="shared" si="46"/>
        <v>16</v>
      </c>
      <c r="J147" s="73">
        <f t="shared" si="50"/>
        <v>2033</v>
      </c>
      <c r="K147" s="78">
        <f t="shared" si="43"/>
        <v>48639</v>
      </c>
    </row>
    <row r="148" spans="2:11" outlineLevel="1">
      <c r="B148" s="78">
        <f t="shared" si="47"/>
        <v>48670</v>
      </c>
      <c r="C148" s="75">
        <f>IF(F148&lt;&gt;0,-INDEX([11]Delta!$F$1:$EE$65554,$L$13,$I148),0)</f>
        <v>307995.69883306324</v>
      </c>
      <c r="D148" s="71">
        <f>IF(F148&lt;&gt;0,VLOOKUP($J148,'Table 1'!$B$13:$C$33,2,FALSE)/12*1000*Study_MW,0)</f>
        <v>0</v>
      </c>
      <c r="E148" s="71">
        <f t="shared" si="48"/>
        <v>307995.69883306324</v>
      </c>
      <c r="F148" s="75">
        <f>INDEX([11]Delta!$F$1:$EE$65554,$L$14,$I148)</f>
        <v>18994.532851758999</v>
      </c>
      <c r="G148" s="76">
        <f t="shared" si="49"/>
        <v>16.214965708121699</v>
      </c>
      <c r="I148" s="77">
        <f t="shared" si="46"/>
        <v>17</v>
      </c>
      <c r="J148" s="73">
        <f t="shared" si="50"/>
        <v>2033</v>
      </c>
      <c r="K148" s="78">
        <f t="shared" si="43"/>
        <v>48670</v>
      </c>
    </row>
    <row r="149" spans="2:11" outlineLevel="1">
      <c r="B149" s="78">
        <f t="shared" si="47"/>
        <v>48700</v>
      </c>
      <c r="C149" s="75">
        <f>IF(F149&lt;&gt;0,-INDEX([11]Delta!$F$1:$EE$65554,$L$13,$I149),0)</f>
        <v>395075.42836757004</v>
      </c>
      <c r="D149" s="71">
        <f>IF(F149&lt;&gt;0,VLOOKUP($J149,'Table 1'!$B$13:$C$33,2,FALSE)/12*1000*Study_MW,0)</f>
        <v>0</v>
      </c>
      <c r="E149" s="71">
        <f t="shared" si="48"/>
        <v>395075.42836757004</v>
      </c>
      <c r="F149" s="75">
        <f>INDEX([11]Delta!$F$1:$EE$65554,$L$14,$I149)</f>
        <v>22326.426642940001</v>
      </c>
      <c r="G149" s="76">
        <f t="shared" si="49"/>
        <v>17.695416946289505</v>
      </c>
      <c r="I149" s="77">
        <f t="shared" si="46"/>
        <v>18</v>
      </c>
      <c r="J149" s="73">
        <f t="shared" si="50"/>
        <v>2033</v>
      </c>
      <c r="K149" s="78">
        <f t="shared" si="43"/>
        <v>48700</v>
      </c>
    </row>
    <row r="150" spans="2:11" outlineLevel="1">
      <c r="B150" s="78">
        <f t="shared" si="47"/>
        <v>48731</v>
      </c>
      <c r="C150" s="75">
        <f>IF(F150&lt;&gt;0,-INDEX([11]Delta!$F$1:$EE$65554,$L$13,$I150),0)</f>
        <v>696624.94364148378</v>
      </c>
      <c r="D150" s="71">
        <f>IF(F150&lt;&gt;0,VLOOKUP($J150,'Table 1'!$B$13:$C$33,2,FALSE)/12*1000*Study_MW,0)</f>
        <v>0</v>
      </c>
      <c r="E150" s="71">
        <f t="shared" si="48"/>
        <v>696624.94364148378</v>
      </c>
      <c r="F150" s="75">
        <f>INDEX([11]Delta!$F$1:$EE$65554,$L$14,$I150)</f>
        <v>23823.426767325</v>
      </c>
      <c r="G150" s="76">
        <f t="shared" si="49"/>
        <v>29.241173003580624</v>
      </c>
      <c r="I150" s="77">
        <f t="shared" si="46"/>
        <v>19</v>
      </c>
      <c r="J150" s="73">
        <f t="shared" si="50"/>
        <v>2033</v>
      </c>
      <c r="K150" s="78">
        <f t="shared" si="43"/>
        <v>48731</v>
      </c>
    </row>
    <row r="151" spans="2:11" outlineLevel="1">
      <c r="B151" s="78">
        <f t="shared" si="47"/>
        <v>48761</v>
      </c>
      <c r="C151" s="75">
        <f>IF(F151&lt;&gt;0,-INDEX([11]Delta!$F$1:$EE$65554,$L$13,$I151),0)</f>
        <v>2698760.8658268452</v>
      </c>
      <c r="D151" s="71">
        <f>IF(F151&lt;&gt;0,VLOOKUP($J151,'Table 1'!$B$13:$C$33,2,FALSE)/12*1000*Study_MW,0)</f>
        <v>0</v>
      </c>
      <c r="E151" s="71">
        <f t="shared" si="48"/>
        <v>2698760.8658268452</v>
      </c>
      <c r="F151" s="75">
        <f>INDEX([11]Delta!$F$1:$EE$65554,$L$14,$I151)</f>
        <v>24728.543484008998</v>
      </c>
      <c r="G151" s="76">
        <f t="shared" si="49"/>
        <v>109.13545585780378</v>
      </c>
      <c r="I151" s="77">
        <f t="shared" si="46"/>
        <v>20</v>
      </c>
      <c r="J151" s="73">
        <f t="shared" si="50"/>
        <v>2033</v>
      </c>
      <c r="K151" s="78">
        <f t="shared" si="43"/>
        <v>48761</v>
      </c>
    </row>
    <row r="152" spans="2:11" outlineLevel="1">
      <c r="B152" s="78">
        <f t="shared" si="47"/>
        <v>48792</v>
      </c>
      <c r="C152" s="75">
        <f>IF(F152&lt;&gt;0,-INDEX([11]Delta!$F$1:$EE$65554,$L$13,$I152),0)</f>
        <v>1490893.3098823428</v>
      </c>
      <c r="D152" s="71">
        <f>IF(F152&lt;&gt;0,VLOOKUP($J152,'Table 1'!$B$13:$C$33,2,FALSE)/12*1000*Study_MW,0)</f>
        <v>0</v>
      </c>
      <c r="E152" s="71">
        <f t="shared" si="48"/>
        <v>1490893.3098823428</v>
      </c>
      <c r="F152" s="75">
        <f>INDEX([11]Delta!$F$1:$EE$65554,$L$14,$I152)</f>
        <v>22659.308075335</v>
      </c>
      <c r="G152" s="76">
        <f t="shared" si="49"/>
        <v>65.796065128096416</v>
      </c>
      <c r="I152" s="77">
        <f t="shared" si="46"/>
        <v>21</v>
      </c>
      <c r="J152" s="73">
        <f t="shared" si="50"/>
        <v>2033</v>
      </c>
      <c r="K152" s="78">
        <f t="shared" si="43"/>
        <v>48792</v>
      </c>
    </row>
    <row r="153" spans="2:11" outlineLevel="1">
      <c r="B153" s="78">
        <f t="shared" si="47"/>
        <v>48823</v>
      </c>
      <c r="C153" s="75">
        <f>IF(F153&lt;&gt;0,-INDEX([11]Delta!$F$1:$EE$65554,$L$13,$I153),0)</f>
        <v>511553.82477414608</v>
      </c>
      <c r="D153" s="71">
        <f>IF(F153&lt;&gt;0,VLOOKUP($J153,'Table 1'!$B$13:$C$33,2,FALSE)/12*1000*Study_MW,0)</f>
        <v>0</v>
      </c>
      <c r="E153" s="71">
        <f t="shared" si="48"/>
        <v>511553.82477414608</v>
      </c>
      <c r="F153" s="75">
        <f>INDEX([11]Delta!$F$1:$EE$65554,$L$14,$I153)</f>
        <v>19484.125150914999</v>
      </c>
      <c r="G153" s="76">
        <f t="shared" si="49"/>
        <v>26.254903456628785</v>
      </c>
      <c r="I153" s="77">
        <f t="shared" si="46"/>
        <v>22</v>
      </c>
      <c r="J153" s="73">
        <f t="shared" si="50"/>
        <v>2033</v>
      </c>
      <c r="K153" s="78">
        <f t="shared" si="43"/>
        <v>48823</v>
      </c>
    </row>
    <row r="154" spans="2:11" outlineLevel="1">
      <c r="B154" s="78">
        <f t="shared" si="47"/>
        <v>48853</v>
      </c>
      <c r="C154" s="75">
        <f>IF(F154&lt;&gt;0,-INDEX([11]Delta!$F$1:$EE$65554,$L$13,$I154),0)</f>
        <v>358679.35405181348</v>
      </c>
      <c r="D154" s="71">
        <f>IF(F154&lt;&gt;0,VLOOKUP($J154,'Table 1'!$B$13:$C$33,2,FALSE)/12*1000*Study_MW,0)</f>
        <v>0</v>
      </c>
      <c r="E154" s="71">
        <f t="shared" si="48"/>
        <v>358679.35405181348</v>
      </c>
      <c r="F154" s="75">
        <f>INDEX([11]Delta!$F$1:$EE$65554,$L$14,$I154)</f>
        <v>15824.495582889</v>
      </c>
      <c r="G154" s="76">
        <f t="shared" si="49"/>
        <v>22.666084500011038</v>
      </c>
      <c r="I154" s="77">
        <f t="shared" si="46"/>
        <v>23</v>
      </c>
      <c r="J154" s="73">
        <f t="shared" si="50"/>
        <v>2033</v>
      </c>
      <c r="K154" s="78">
        <f t="shared" ref="K154:K192" si="51">IF(ISNUMBER(F154),IF(F154&lt;&gt;0,B154,""),"")</f>
        <v>48853</v>
      </c>
    </row>
    <row r="155" spans="2:11" outlineLevel="1">
      <c r="B155" s="78">
        <f t="shared" si="47"/>
        <v>48884</v>
      </c>
      <c r="C155" s="75">
        <f>IF(F155&lt;&gt;0,-INDEX([11]Delta!$F$1:$EE$65554,$L$13,$I155),0)</f>
        <v>230018.67489340901</v>
      </c>
      <c r="D155" s="71">
        <f>IF(F155&lt;&gt;0,VLOOKUP($J155,'Table 1'!$B$13:$C$33,2,FALSE)/12*1000*Study_MW,0)</f>
        <v>0</v>
      </c>
      <c r="E155" s="71">
        <f t="shared" si="48"/>
        <v>230018.67489340901</v>
      </c>
      <c r="F155" s="75">
        <f>INDEX([11]Delta!$F$1:$EE$65554,$L$14,$I155)</f>
        <v>9742.5173940910008</v>
      </c>
      <c r="G155" s="76">
        <f t="shared" si="49"/>
        <v>23.609778211216661</v>
      </c>
      <c r="I155" s="77">
        <f t="shared" si="46"/>
        <v>24</v>
      </c>
      <c r="J155" s="73">
        <f t="shared" si="50"/>
        <v>2033</v>
      </c>
      <c r="K155" s="78">
        <f t="shared" si="51"/>
        <v>48884</v>
      </c>
    </row>
    <row r="156" spans="2:11" outlineLevel="1">
      <c r="B156" s="82">
        <f t="shared" si="47"/>
        <v>48914</v>
      </c>
      <c r="C156" s="79">
        <f>IF(F156&lt;&gt;0,-INDEX([11]Delta!$F$1:$EE$65554,$L$13,$I156),0)</f>
        <v>242270.15538787842</v>
      </c>
      <c r="D156" s="80">
        <f>IF(F156&lt;&gt;0,VLOOKUP($J156,'Table 1'!$B$13:$C$33,2,FALSE)/12*1000*Study_MW,0)</f>
        <v>0</v>
      </c>
      <c r="E156" s="80">
        <f t="shared" si="48"/>
        <v>242270.15538787842</v>
      </c>
      <c r="F156" s="79">
        <f>INDEX([11]Delta!$F$1:$EE$65554,$L$14,$I156)</f>
        <v>7197.9515439400002</v>
      </c>
      <c r="G156" s="81">
        <f t="shared" si="49"/>
        <v>33.658208715206918</v>
      </c>
      <c r="I156" s="64">
        <f t="shared" si="46"/>
        <v>25</v>
      </c>
      <c r="J156" s="73">
        <f t="shared" si="50"/>
        <v>2033</v>
      </c>
      <c r="K156" s="82">
        <f t="shared" si="51"/>
        <v>48914</v>
      </c>
    </row>
    <row r="157" spans="2:11" outlineLevel="1">
      <c r="B157" s="74">
        <f t="shared" si="47"/>
        <v>48945</v>
      </c>
      <c r="C157" s="69">
        <f>IF(F157&lt;&gt;0,-INDEX([11]Delta!$F$1:$EE$65554,$L$13,$I157),0)</f>
        <v>214038.32832078636</v>
      </c>
      <c r="D157" s="70">
        <f>IF(F157&lt;&gt;0,VLOOKUP($J157,'Table 1'!$B$13:$C$33,2,FALSE)/12*1000*Study_MW,0)</f>
        <v>0</v>
      </c>
      <c r="E157" s="70">
        <f t="shared" si="48"/>
        <v>214038.32832078636</v>
      </c>
      <c r="F157" s="69">
        <f>INDEX([11]Delta!$F$1:$EE$65554,$L$14,$I157)</f>
        <v>8428.8573393240003</v>
      </c>
      <c r="G157" s="72">
        <f t="shared" si="49"/>
        <v>25.393516547279987</v>
      </c>
      <c r="I157" s="60">
        <f>I37</f>
        <v>27</v>
      </c>
      <c r="J157" s="73">
        <f t="shared" si="50"/>
        <v>2034</v>
      </c>
      <c r="K157" s="74">
        <f t="shared" si="51"/>
        <v>48945</v>
      </c>
    </row>
    <row r="158" spans="2:11" outlineLevel="1">
      <c r="B158" s="78">
        <f t="shared" si="47"/>
        <v>48976</v>
      </c>
      <c r="C158" s="75">
        <f>IF(F158&lt;&gt;0,-INDEX([11]Delta!$F$1:$EE$65554,$L$13,$I158),0)</f>
        <v>236506.82544933259</v>
      </c>
      <c r="D158" s="71">
        <f>IF(F158&lt;&gt;0,VLOOKUP($J158,'Table 1'!$B$13:$C$33,2,FALSE)/12*1000*Study_MW,0)</f>
        <v>0</v>
      </c>
      <c r="E158" s="71">
        <f t="shared" si="48"/>
        <v>236506.82544933259</v>
      </c>
      <c r="F158" s="75">
        <f>INDEX([11]Delta!$F$1:$EE$65554,$L$14,$I158)</f>
        <v>10921.133029175</v>
      </c>
      <c r="G158" s="76">
        <f t="shared" si="49"/>
        <v>21.655887243340235</v>
      </c>
      <c r="I158" s="77">
        <f t="shared" si="46"/>
        <v>28</v>
      </c>
      <c r="J158" s="73">
        <f t="shared" si="50"/>
        <v>2034</v>
      </c>
      <c r="K158" s="78">
        <f t="shared" si="51"/>
        <v>48976</v>
      </c>
    </row>
    <row r="159" spans="2:11" outlineLevel="1">
      <c r="B159" s="78">
        <f t="shared" si="47"/>
        <v>49004</v>
      </c>
      <c r="C159" s="75">
        <f>IF(F159&lt;&gt;0,-INDEX([11]Delta!$F$1:$EE$65554,$L$13,$I159),0)</f>
        <v>335445.58807319403</v>
      </c>
      <c r="D159" s="71">
        <f>IF(F159&lt;&gt;0,VLOOKUP($J159,'Table 1'!$B$13:$C$33,2,FALSE)/12*1000*Study_MW,0)</f>
        <v>0</v>
      </c>
      <c r="E159" s="71">
        <f t="shared" si="48"/>
        <v>335445.58807319403</v>
      </c>
      <c r="F159" s="75">
        <f>INDEX([11]Delta!$F$1:$EE$65554,$L$14,$I159)</f>
        <v>16772.376830628</v>
      </c>
      <c r="G159" s="76">
        <f t="shared" si="49"/>
        <v>19.999883824493949</v>
      </c>
      <c r="I159" s="77">
        <f t="shared" si="46"/>
        <v>29</v>
      </c>
      <c r="J159" s="73">
        <f t="shared" si="50"/>
        <v>2034</v>
      </c>
      <c r="K159" s="78">
        <f t="shared" si="51"/>
        <v>49004</v>
      </c>
    </row>
    <row r="160" spans="2:11" outlineLevel="1">
      <c r="B160" s="78">
        <f t="shared" si="47"/>
        <v>49035</v>
      </c>
      <c r="C160" s="75">
        <f>IF(F160&lt;&gt;0,-INDEX([11]Delta!$F$1:$EE$65554,$L$13,$I160),0)</f>
        <v>329558.71057234704</v>
      </c>
      <c r="D160" s="71">
        <f>IF(F160&lt;&gt;0,VLOOKUP($J160,'Table 1'!$B$13:$C$33,2,FALSE)/12*1000*Study_MW,0)</f>
        <v>0</v>
      </c>
      <c r="E160" s="71">
        <f t="shared" si="48"/>
        <v>329558.71057234704</v>
      </c>
      <c r="F160" s="75">
        <f>INDEX([11]Delta!$F$1:$EE$65554,$L$14,$I160)</f>
        <v>18946.889927077998</v>
      </c>
      <c r="G160" s="76">
        <f t="shared" si="49"/>
        <v>17.393815652106436</v>
      </c>
      <c r="I160" s="77">
        <f t="shared" si="46"/>
        <v>30</v>
      </c>
      <c r="J160" s="73">
        <f t="shared" si="50"/>
        <v>2034</v>
      </c>
      <c r="K160" s="78">
        <f t="shared" si="51"/>
        <v>49035</v>
      </c>
    </row>
    <row r="161" spans="2:11" outlineLevel="1">
      <c r="B161" s="78">
        <f t="shared" si="47"/>
        <v>49065</v>
      </c>
      <c r="C161" s="75">
        <f>IF(F161&lt;&gt;0,-INDEX([11]Delta!$F$1:$EE$65554,$L$13,$I161),0)</f>
        <v>388342.68183068931</v>
      </c>
      <c r="D161" s="71">
        <f>IF(F161&lt;&gt;0,VLOOKUP($J161,'Table 1'!$B$13:$C$33,2,FALSE)/12*1000*Study_MW,0)</f>
        <v>0</v>
      </c>
      <c r="E161" s="71">
        <f t="shared" si="48"/>
        <v>388342.68183068931</v>
      </c>
      <c r="F161" s="75">
        <f>INDEX([11]Delta!$F$1:$EE$65554,$L$14,$I161)</f>
        <v>22270.427212087001</v>
      </c>
      <c r="G161" s="76">
        <f t="shared" si="49"/>
        <v>17.437594624135503</v>
      </c>
      <c r="I161" s="77">
        <f t="shared" si="46"/>
        <v>31</v>
      </c>
      <c r="J161" s="73">
        <f t="shared" si="50"/>
        <v>2034</v>
      </c>
      <c r="K161" s="78">
        <f t="shared" si="51"/>
        <v>49065</v>
      </c>
    </row>
    <row r="162" spans="2:11" outlineLevel="1">
      <c r="B162" s="78">
        <f t="shared" si="47"/>
        <v>49096</v>
      </c>
      <c r="C162" s="75">
        <f>IF(F162&lt;&gt;0,-INDEX([11]Delta!$F$1:$EE$65554,$L$13,$I162),0)</f>
        <v>714897.10530024767</v>
      </c>
      <c r="D162" s="71">
        <f>IF(F162&lt;&gt;0,VLOOKUP($J162,'Table 1'!$B$13:$C$33,2,FALSE)/12*1000*Study_MW,0)</f>
        <v>0</v>
      </c>
      <c r="E162" s="71">
        <f t="shared" si="48"/>
        <v>714897.10530024767</v>
      </c>
      <c r="F162" s="75">
        <f>INDEX([11]Delta!$F$1:$EE$65554,$L$14,$I162)</f>
        <v>23763.672296942001</v>
      </c>
      <c r="G162" s="76">
        <f t="shared" si="49"/>
        <v>30.083612346070069</v>
      </c>
      <c r="I162" s="77">
        <f t="shared" si="46"/>
        <v>32</v>
      </c>
      <c r="J162" s="73">
        <f t="shared" si="50"/>
        <v>2034</v>
      </c>
      <c r="K162" s="78">
        <f t="shared" si="51"/>
        <v>49096</v>
      </c>
    </row>
    <row r="163" spans="2:11" outlineLevel="1">
      <c r="B163" s="78">
        <f t="shared" si="47"/>
        <v>49126</v>
      </c>
      <c r="C163" s="75">
        <f>IF(F163&lt;&gt;0,-INDEX([11]Delta!$F$1:$EE$65554,$L$13,$I163),0)</f>
        <v>2848937.9212432802</v>
      </c>
      <c r="D163" s="71">
        <f>IF(F163&lt;&gt;0,VLOOKUP($J163,'Table 1'!$B$13:$C$33,2,FALSE)/12*1000*Study_MW,0)</f>
        <v>0</v>
      </c>
      <c r="E163" s="71">
        <f t="shared" si="48"/>
        <v>2848937.9212432802</v>
      </c>
      <c r="F163" s="75">
        <f>INDEX([11]Delta!$F$1:$EE$65554,$L$14,$I163)</f>
        <v>24666.519803591</v>
      </c>
      <c r="G163" s="76">
        <f t="shared" si="49"/>
        <v>115.49817095918519</v>
      </c>
      <c r="I163" s="77">
        <f t="shared" si="46"/>
        <v>33</v>
      </c>
      <c r="J163" s="73">
        <f t="shared" si="50"/>
        <v>2034</v>
      </c>
      <c r="K163" s="78">
        <f t="shared" si="51"/>
        <v>49126</v>
      </c>
    </row>
    <row r="164" spans="2:11" outlineLevel="1">
      <c r="B164" s="78">
        <f t="shared" si="47"/>
        <v>49157</v>
      </c>
      <c r="C164" s="75">
        <f>IF(F164&lt;&gt;0,-INDEX([11]Delta!$F$1:$EE$65554,$L$13,$I164),0)</f>
        <v>1616173.5166878998</v>
      </c>
      <c r="D164" s="71">
        <f>IF(F164&lt;&gt;0,VLOOKUP($J164,'Table 1'!$B$13:$C$33,2,FALSE)/12*1000*Study_MW,0)</f>
        <v>0</v>
      </c>
      <c r="E164" s="71">
        <f t="shared" si="48"/>
        <v>1616173.5166878998</v>
      </c>
      <c r="F164" s="75">
        <f>INDEX([11]Delta!$F$1:$EE$65554,$L$14,$I164)</f>
        <v>22602.474102487999</v>
      </c>
      <c r="G164" s="76">
        <f t="shared" si="49"/>
        <v>71.504274680708392</v>
      </c>
      <c r="I164" s="77">
        <f t="shared" si="46"/>
        <v>34</v>
      </c>
      <c r="J164" s="73">
        <f t="shared" si="50"/>
        <v>2034</v>
      </c>
      <c r="K164" s="78">
        <f t="shared" si="51"/>
        <v>49157</v>
      </c>
    </row>
    <row r="165" spans="2:11" outlineLevel="1">
      <c r="B165" s="78">
        <f t="shared" si="47"/>
        <v>49188</v>
      </c>
      <c r="C165" s="75">
        <f>IF(F165&lt;&gt;0,-INDEX([11]Delta!$F$1:$EE$65554,$L$13,$I165),0)</f>
        <v>533105.98149681091</v>
      </c>
      <c r="D165" s="71">
        <f>IF(F165&lt;&gt;0,VLOOKUP($J165,'Table 1'!$B$13:$C$33,2,FALSE)/12*1000*Study_MW,0)</f>
        <v>0</v>
      </c>
      <c r="E165" s="71">
        <f t="shared" si="48"/>
        <v>533105.98149681091</v>
      </c>
      <c r="F165" s="75">
        <f>INDEX([11]Delta!$F$1:$EE$65554,$L$14,$I165)</f>
        <v>19435.255380832001</v>
      </c>
      <c r="G165" s="76">
        <f t="shared" si="49"/>
        <v>27.42984185443666</v>
      </c>
      <c r="I165" s="77">
        <f t="shared" si="46"/>
        <v>35</v>
      </c>
      <c r="J165" s="73">
        <f t="shared" si="50"/>
        <v>2034</v>
      </c>
      <c r="K165" s="78">
        <f t="shared" si="51"/>
        <v>49188</v>
      </c>
    </row>
    <row r="166" spans="2:11" outlineLevel="1">
      <c r="B166" s="78">
        <f t="shared" si="47"/>
        <v>49218</v>
      </c>
      <c r="C166" s="75">
        <f>IF(F166&lt;&gt;0,-INDEX([11]Delta!$F$1:$EE$65554,$L$13,$I166),0)</f>
        <v>367478.62281388044</v>
      </c>
      <c r="D166" s="71">
        <f>IF(F166&lt;&gt;0,VLOOKUP($J166,'Table 1'!$B$13:$C$33,2,FALSE)/12*1000*Study_MW,0)</f>
        <v>0</v>
      </c>
      <c r="E166" s="71">
        <f t="shared" si="48"/>
        <v>367478.62281388044</v>
      </c>
      <c r="F166" s="75">
        <f>INDEX([11]Delta!$F$1:$EE$65554,$L$14,$I166)</f>
        <v>15784.804304773001</v>
      </c>
      <c r="G166" s="76">
        <f t="shared" si="49"/>
        <v>23.280530801560996</v>
      </c>
      <c r="I166" s="77">
        <f t="shared" si="46"/>
        <v>36</v>
      </c>
      <c r="J166" s="73">
        <f t="shared" si="50"/>
        <v>2034</v>
      </c>
      <c r="K166" s="78">
        <f t="shared" si="51"/>
        <v>49218</v>
      </c>
    </row>
    <row r="167" spans="2:11" outlineLevel="1">
      <c r="B167" s="78">
        <f t="shared" si="47"/>
        <v>49249</v>
      </c>
      <c r="C167" s="75">
        <f>IF(F167&lt;&gt;0,-INDEX([11]Delta!$F$1:$EE$65554,$L$13,$I167),0)</f>
        <v>243829.50020265579</v>
      </c>
      <c r="D167" s="71">
        <f>IF(F167&lt;&gt;0,VLOOKUP($J167,'Table 1'!$B$13:$C$33,2,FALSE)/12*1000*Study_MW,0)</f>
        <v>0</v>
      </c>
      <c r="E167" s="71">
        <f t="shared" si="48"/>
        <v>243829.50020265579</v>
      </c>
      <c r="F167" s="75">
        <f>INDEX([11]Delta!$F$1:$EE$65554,$L$14,$I167)</f>
        <v>9718.0810587609994</v>
      </c>
      <c r="G167" s="76">
        <f t="shared" si="49"/>
        <v>25.090292901275994</v>
      </c>
      <c r="I167" s="77">
        <f t="shared" si="46"/>
        <v>37</v>
      </c>
      <c r="J167" s="73">
        <f t="shared" si="50"/>
        <v>2034</v>
      </c>
      <c r="K167" s="78">
        <f t="shared" si="51"/>
        <v>49249</v>
      </c>
    </row>
    <row r="168" spans="2:11" outlineLevel="1">
      <c r="B168" s="82">
        <f t="shared" si="47"/>
        <v>49279</v>
      </c>
      <c r="C168" s="79">
        <f>IF(F168&lt;&gt;0,-INDEX([11]Delta!$F$1:$EE$65554,$L$13,$I168),0)</f>
        <v>250945.78359809518</v>
      </c>
      <c r="D168" s="80">
        <f>IF(F168&lt;&gt;0,VLOOKUP($J168,'Table 1'!$B$13:$C$33,2,FALSE)/12*1000*Study_MW,0)</f>
        <v>0</v>
      </c>
      <c r="E168" s="80">
        <f t="shared" si="48"/>
        <v>250945.78359809518</v>
      </c>
      <c r="F168" s="79">
        <f>INDEX([11]Delta!$F$1:$EE$65554,$L$14,$I168)</f>
        <v>7179.8975554210001</v>
      </c>
      <c r="G168" s="81">
        <f t="shared" si="49"/>
        <v>34.951164924160359</v>
      </c>
      <c r="I168" s="64">
        <f t="shared" si="46"/>
        <v>38</v>
      </c>
      <c r="J168" s="73">
        <f t="shared" si="50"/>
        <v>2034</v>
      </c>
      <c r="K168" s="82">
        <f t="shared" si="51"/>
        <v>49279</v>
      </c>
    </row>
    <row r="169" spans="2:11" outlineLevel="1">
      <c r="B169" s="74">
        <f t="shared" si="47"/>
        <v>49310</v>
      </c>
      <c r="C169" s="69">
        <f>IF(F169&lt;&gt;0,-INDEX([11]Delta!$F$1:$EE$65554,$L$13,$I169),0)</f>
        <v>215753.95303678513</v>
      </c>
      <c r="D169" s="70">
        <f>IF(F169&lt;&gt;0,VLOOKUP($J169,'Table 1'!$B$13:$C$33,2,FALSE)/12*1000*Study_MW,0)</f>
        <v>0</v>
      </c>
      <c r="E169" s="70">
        <f t="shared" si="48"/>
        <v>215753.95303678513</v>
      </c>
      <c r="F169" s="69">
        <f>INDEX([11]Delta!$F$1:$EE$65554,$L$14,$I169)</f>
        <v>8407.7159498759993</v>
      </c>
      <c r="G169" s="72">
        <f t="shared" si="49"/>
        <v>25.661422712546226</v>
      </c>
      <c r="I169" s="60">
        <f>I49</f>
        <v>40</v>
      </c>
      <c r="J169" s="73">
        <f t="shared" si="50"/>
        <v>2035</v>
      </c>
      <c r="K169" s="74">
        <f t="shared" si="51"/>
        <v>49310</v>
      </c>
    </row>
    <row r="170" spans="2:11" outlineLevel="1">
      <c r="B170" s="78">
        <f t="shared" si="47"/>
        <v>49341</v>
      </c>
      <c r="C170" s="75">
        <f>IF(F170&lt;&gt;0,-INDEX([11]Delta!$F$1:$EE$65554,$L$13,$I170),0)</f>
        <v>252398.08293262124</v>
      </c>
      <c r="D170" s="71">
        <f>IF(F170&lt;&gt;0,VLOOKUP($J170,'Table 1'!$B$13:$C$33,2,FALSE)/12*1000*Study_MW,0)</f>
        <v>0</v>
      </c>
      <c r="E170" s="71">
        <f t="shared" si="48"/>
        <v>252398.08293262124</v>
      </c>
      <c r="F170" s="75">
        <f>INDEX([11]Delta!$F$1:$EE$65554,$L$14,$I170)</f>
        <v>10893.740424486999</v>
      </c>
      <c r="G170" s="76">
        <f t="shared" si="49"/>
        <v>23.169092809048365</v>
      </c>
      <c r="I170" s="77">
        <f t="shared" si="46"/>
        <v>41</v>
      </c>
      <c r="J170" s="73">
        <f t="shared" si="50"/>
        <v>2035</v>
      </c>
      <c r="K170" s="78">
        <f t="shared" si="51"/>
        <v>49341</v>
      </c>
    </row>
    <row r="171" spans="2:11" outlineLevel="1">
      <c r="B171" s="78">
        <f t="shared" si="47"/>
        <v>49369</v>
      </c>
      <c r="C171" s="75">
        <f>IF(F171&lt;&gt;0,-INDEX([11]Delta!$F$1:$EE$65554,$L$13,$I171),0)</f>
        <v>343529.98114538193</v>
      </c>
      <c r="D171" s="71">
        <f>IF(F171&lt;&gt;0,VLOOKUP($J171,'Table 1'!$B$13:$C$33,2,FALSE)/12*1000*Study_MW,0)</f>
        <v>0</v>
      </c>
      <c r="E171" s="71">
        <f t="shared" si="48"/>
        <v>343529.98114538193</v>
      </c>
      <c r="F171" s="75">
        <f>INDEX([11]Delta!$F$1:$EE$65554,$L$14,$I171)</f>
        <v>16730.308093587999</v>
      </c>
      <c r="G171" s="76">
        <f t="shared" si="49"/>
        <v>20.533392405190796</v>
      </c>
      <c r="I171" s="77">
        <f t="shared" si="46"/>
        <v>42</v>
      </c>
      <c r="J171" s="73">
        <f t="shared" si="50"/>
        <v>2035</v>
      </c>
      <c r="K171" s="78">
        <f t="shared" si="51"/>
        <v>49369</v>
      </c>
    </row>
    <row r="172" spans="2:11" outlineLevel="1">
      <c r="B172" s="78">
        <f t="shared" si="47"/>
        <v>49400</v>
      </c>
      <c r="C172" s="75">
        <f>IF(F172&lt;&gt;0,-INDEX([11]Delta!$F$1:$EE$65554,$L$13,$I172),0)</f>
        <v>355424.63531845808</v>
      </c>
      <c r="D172" s="71">
        <f>IF(F172&lt;&gt;0,VLOOKUP($J172,'Table 1'!$B$13:$C$33,2,FALSE)/12*1000*Study_MW,0)</f>
        <v>0</v>
      </c>
      <c r="E172" s="71">
        <f t="shared" si="48"/>
        <v>355424.63531845808</v>
      </c>
      <c r="F172" s="75">
        <f>INDEX([11]Delta!$F$1:$EE$65554,$L$14,$I172)</f>
        <v>18899.367045530002</v>
      </c>
      <c r="G172" s="76">
        <f t="shared" si="49"/>
        <v>18.806166072240053</v>
      </c>
      <c r="I172" s="77">
        <f t="shared" si="46"/>
        <v>43</v>
      </c>
      <c r="J172" s="73">
        <f t="shared" si="50"/>
        <v>2035</v>
      </c>
      <c r="K172" s="78">
        <f t="shared" si="51"/>
        <v>49400</v>
      </c>
    </row>
    <row r="173" spans="2:11" outlineLevel="1">
      <c r="B173" s="78">
        <f t="shared" si="47"/>
        <v>49430</v>
      </c>
      <c r="C173" s="75">
        <f>IF(F173&lt;&gt;0,-INDEX([11]Delta!$F$1:$EE$65554,$L$13,$I173),0)</f>
        <v>419632.49050568044</v>
      </c>
      <c r="D173" s="71">
        <f>IF(F173&lt;&gt;0,VLOOKUP($J173,'Table 1'!$B$13:$C$33,2,FALSE)/12*1000*Study_MW,0)</f>
        <v>0</v>
      </c>
      <c r="E173" s="71">
        <f t="shared" si="48"/>
        <v>419632.49050568044</v>
      </c>
      <c r="F173" s="75">
        <f>INDEX([11]Delta!$F$1:$EE$65554,$L$14,$I173)</f>
        <v>22214.568066657001</v>
      </c>
      <c r="G173" s="76">
        <f t="shared" si="49"/>
        <v>18.889968476836092</v>
      </c>
      <c r="I173" s="77">
        <f t="shared" si="46"/>
        <v>44</v>
      </c>
      <c r="J173" s="73">
        <f t="shared" si="50"/>
        <v>2035</v>
      </c>
      <c r="K173" s="78">
        <f t="shared" si="51"/>
        <v>49430</v>
      </c>
    </row>
    <row r="174" spans="2:11" outlineLevel="1">
      <c r="B174" s="78">
        <f t="shared" si="47"/>
        <v>49461</v>
      </c>
      <c r="C174" s="75">
        <f>IF(F174&lt;&gt;0,-INDEX([11]Delta!$F$1:$EE$65554,$L$13,$I174),0)</f>
        <v>719823.38530445099</v>
      </c>
      <c r="D174" s="71">
        <f>IF(F174&lt;&gt;0,VLOOKUP($J174,'Table 1'!$B$13:$C$33,2,FALSE)/12*1000*Study_MW,0)</f>
        <v>0</v>
      </c>
      <c r="E174" s="71">
        <f t="shared" si="48"/>
        <v>719823.38530445099</v>
      </c>
      <c r="F174" s="75">
        <f>INDEX([11]Delta!$F$1:$EE$65554,$L$14,$I174)</f>
        <v>23704.067957159001</v>
      </c>
      <c r="G174" s="76">
        <f t="shared" si="49"/>
        <v>30.367082418317697</v>
      </c>
      <c r="I174" s="77">
        <f t="shared" si="46"/>
        <v>45</v>
      </c>
      <c r="J174" s="73">
        <f t="shared" si="50"/>
        <v>2035</v>
      </c>
      <c r="K174" s="78">
        <f t="shared" si="51"/>
        <v>49461</v>
      </c>
    </row>
    <row r="175" spans="2:11" outlineLevel="1">
      <c r="B175" s="78">
        <f t="shared" si="47"/>
        <v>49491</v>
      </c>
      <c r="C175" s="75">
        <f>IF(F175&lt;&gt;0,-INDEX([11]Delta!$F$1:$EE$65554,$L$13,$I175),0)</f>
        <v>2848359.0240936279</v>
      </c>
      <c r="D175" s="71">
        <f>IF(F175&lt;&gt;0,VLOOKUP($J175,'Table 1'!$B$13:$C$33,2,FALSE)/12*1000*Study_MW,0)</f>
        <v>0</v>
      </c>
      <c r="E175" s="71">
        <f t="shared" si="48"/>
        <v>2848359.0240936279</v>
      </c>
      <c r="F175" s="75">
        <f>INDEX([11]Delta!$F$1:$EE$65554,$L$14,$I175)</f>
        <v>24604.650100891002</v>
      </c>
      <c r="G175" s="76">
        <f t="shared" si="49"/>
        <v>115.76506930250883</v>
      </c>
      <c r="I175" s="77">
        <f t="shared" si="46"/>
        <v>46</v>
      </c>
      <c r="J175" s="73">
        <f t="shared" si="50"/>
        <v>2035</v>
      </c>
      <c r="K175" s="78">
        <f t="shared" si="51"/>
        <v>49491</v>
      </c>
    </row>
    <row r="176" spans="2:11" outlineLevel="1">
      <c r="B176" s="78">
        <f t="shared" si="47"/>
        <v>49522</v>
      </c>
      <c r="C176" s="75">
        <f>IF(F176&lt;&gt;0,-INDEX([11]Delta!$F$1:$EE$65554,$L$13,$I176),0)</f>
        <v>2077276.1366154253</v>
      </c>
      <c r="D176" s="71">
        <f>IF(F176&lt;&gt;0,VLOOKUP($J176,'Table 1'!$B$13:$C$33,2,FALSE)/12*1000*Study_MW,0)</f>
        <v>0</v>
      </c>
      <c r="E176" s="71">
        <f t="shared" si="48"/>
        <v>2077276.1366154253</v>
      </c>
      <c r="F176" s="75">
        <f>INDEX([11]Delta!$F$1:$EE$65554,$L$14,$I176)</f>
        <v>22545.781783406001</v>
      </c>
      <c r="G176" s="76">
        <f t="shared" si="49"/>
        <v>92.135910680388491</v>
      </c>
      <c r="I176" s="77">
        <f t="shared" si="46"/>
        <v>47</v>
      </c>
      <c r="J176" s="73">
        <f t="shared" si="50"/>
        <v>2035</v>
      </c>
      <c r="K176" s="78">
        <f t="shared" si="51"/>
        <v>49522</v>
      </c>
    </row>
    <row r="177" spans="2:11" outlineLevel="1">
      <c r="B177" s="78">
        <f t="shared" si="47"/>
        <v>49553</v>
      </c>
      <c r="C177" s="75">
        <f>IF(F177&lt;&gt;0,-INDEX([11]Delta!$F$1:$EE$65554,$L$13,$I177),0)</f>
        <v>582347.62116876245</v>
      </c>
      <c r="D177" s="71">
        <f>IF(F177&lt;&gt;0,VLOOKUP($J177,'Table 1'!$B$13:$C$33,2,FALSE)/12*1000*Study_MW,0)</f>
        <v>0</v>
      </c>
      <c r="E177" s="71">
        <f t="shared" si="48"/>
        <v>582347.62116876245</v>
      </c>
      <c r="F177" s="75">
        <f>INDEX([11]Delta!$F$1:$EE$65554,$L$14,$I177)</f>
        <v>19386.507059962001</v>
      </c>
      <c r="G177" s="76">
        <f t="shared" si="49"/>
        <v>30.038810981657253</v>
      </c>
      <c r="I177" s="77">
        <f t="shared" si="46"/>
        <v>48</v>
      </c>
      <c r="J177" s="73">
        <f t="shared" si="50"/>
        <v>2035</v>
      </c>
      <c r="K177" s="78">
        <f t="shared" si="51"/>
        <v>49553</v>
      </c>
    </row>
    <row r="178" spans="2:11" outlineLevel="1">
      <c r="B178" s="78">
        <f t="shared" si="47"/>
        <v>49583</v>
      </c>
      <c r="C178" s="75">
        <f>IF(F178&lt;&gt;0,-INDEX([11]Delta!$F$1:$EE$65554,$L$13,$I178),0)</f>
        <v>384524.26811276376</v>
      </c>
      <c r="D178" s="71">
        <f>IF(F178&lt;&gt;0,VLOOKUP($J178,'Table 1'!$B$13:$C$33,2,FALSE)/12*1000*Study_MW,0)</f>
        <v>0</v>
      </c>
      <c r="E178" s="71">
        <f t="shared" si="48"/>
        <v>384524.26811276376</v>
      </c>
      <c r="F178" s="75">
        <f>INDEX([11]Delta!$F$1:$EE$65554,$L$14,$I178)</f>
        <v>15745.212573715</v>
      </c>
      <c r="G178" s="76">
        <f t="shared" si="49"/>
        <v>24.421662541075321</v>
      </c>
      <c r="I178" s="77">
        <f t="shared" si="46"/>
        <v>49</v>
      </c>
      <c r="J178" s="73">
        <f t="shared" si="50"/>
        <v>2035</v>
      </c>
      <c r="K178" s="78">
        <f t="shared" si="51"/>
        <v>49583</v>
      </c>
    </row>
    <row r="179" spans="2:11" outlineLevel="1">
      <c r="B179" s="78">
        <f t="shared" si="47"/>
        <v>49614</v>
      </c>
      <c r="C179" s="75">
        <f>IF(F179&lt;&gt;0,-INDEX([11]Delta!$F$1:$EE$65554,$L$13,$I179),0)</f>
        <v>247710.20998553932</v>
      </c>
      <c r="D179" s="71">
        <f>IF(F179&lt;&gt;0,VLOOKUP($J179,'Table 1'!$B$13:$C$33,2,FALSE)/12*1000*Study_MW,0)</f>
        <v>0</v>
      </c>
      <c r="E179" s="71">
        <f t="shared" si="48"/>
        <v>247710.20998553932</v>
      </c>
      <c r="F179" s="75">
        <f>INDEX([11]Delta!$F$1:$EE$65554,$L$14,$I179)</f>
        <v>9693.7060510709998</v>
      </c>
      <c r="G179" s="76">
        <f t="shared" si="49"/>
        <v>25.553715852377358</v>
      </c>
      <c r="I179" s="77">
        <f t="shared" si="46"/>
        <v>50</v>
      </c>
      <c r="J179" s="73">
        <f t="shared" si="50"/>
        <v>2035</v>
      </c>
      <c r="K179" s="78">
        <f t="shared" si="51"/>
        <v>49614</v>
      </c>
    </row>
    <row r="180" spans="2:11" outlineLevel="1">
      <c r="B180" s="82">
        <f t="shared" si="47"/>
        <v>49644</v>
      </c>
      <c r="C180" s="79">
        <f>IF(F180&lt;&gt;0,-INDEX([11]Delta!$F$1:$EE$65554,$L$13,$I180),0)</f>
        <v>488462.54042208195</v>
      </c>
      <c r="D180" s="80">
        <f>IF(F180&lt;&gt;0,VLOOKUP($J180,'Table 1'!$B$13:$C$33,2,FALSE)/12*1000*Study_MW,0)</f>
        <v>0</v>
      </c>
      <c r="E180" s="80">
        <f t="shared" si="48"/>
        <v>488462.54042208195</v>
      </c>
      <c r="F180" s="79">
        <f>INDEX([11]Delta!$F$1:$EE$65554,$L$14,$I180)</f>
        <v>7161.888797482</v>
      </c>
      <c r="G180" s="81">
        <f t="shared" si="49"/>
        <v>68.203033338609941</v>
      </c>
      <c r="I180" s="64">
        <f t="shared" si="46"/>
        <v>51</v>
      </c>
      <c r="J180" s="73">
        <f t="shared" si="50"/>
        <v>2035</v>
      </c>
      <c r="K180" s="82">
        <f t="shared" si="51"/>
        <v>49644</v>
      </c>
    </row>
    <row r="181" spans="2:11" outlineLevel="1" collapsed="1">
      <c r="B181" s="74">
        <f t="shared" si="47"/>
        <v>49675</v>
      </c>
      <c r="C181" s="69">
        <f>IF(F181&lt;&gt;0,-INDEX([11]Delta!$F$1:$EE$65554,$L$13,$I181),0)</f>
        <v>222618.90962272882</v>
      </c>
      <c r="D181" s="70">
        <f>IF(F181&lt;&gt;0,VLOOKUP($J181,'Table 1'!$B$13:$C$33,2,FALSE)/12*1000*Study_MW,0)</f>
        <v>0</v>
      </c>
      <c r="E181" s="70">
        <f t="shared" si="48"/>
        <v>222618.90962272882</v>
      </c>
      <c r="F181" s="69">
        <f>INDEX([11]Delta!$F$1:$EE$65554,$L$14,$I181)</f>
        <v>8386.6275810490006</v>
      </c>
      <c r="G181" s="72">
        <f t="shared" si="49"/>
        <v>26.544508799433732</v>
      </c>
      <c r="I181" s="60">
        <f>I61</f>
        <v>53</v>
      </c>
      <c r="J181" s="73">
        <f t="shared" si="50"/>
        <v>2036</v>
      </c>
      <c r="K181" s="74">
        <f t="shared" si="51"/>
        <v>49675</v>
      </c>
    </row>
    <row r="182" spans="2:11" outlineLevel="1">
      <c r="B182" s="78">
        <f t="shared" si="47"/>
        <v>49706</v>
      </c>
      <c r="C182" s="75">
        <f>IF(F182&lt;&gt;0,-INDEX([11]Delta!$F$1:$EE$65554,$L$13,$I182),0)</f>
        <v>283819.63721948862</v>
      </c>
      <c r="D182" s="71">
        <f>IF(F182&lt;&gt;0,VLOOKUP($J182,'Table 1'!$B$13:$C$33,2,FALSE)/12*1000*Study_MW,0)</f>
        <v>0</v>
      </c>
      <c r="E182" s="71">
        <f t="shared" si="48"/>
        <v>283819.63721948862</v>
      </c>
      <c r="F182" s="75">
        <f>INDEX([11]Delta!$F$1:$EE$65554,$L$14,$I182)</f>
        <v>11559.578268323001</v>
      </c>
      <c r="G182" s="76">
        <f t="shared" si="49"/>
        <v>24.552767465336224</v>
      </c>
      <c r="I182" s="77">
        <f t="shared" si="46"/>
        <v>54</v>
      </c>
      <c r="J182" s="73">
        <f t="shared" si="50"/>
        <v>2036</v>
      </c>
      <c r="K182" s="78">
        <f t="shared" si="51"/>
        <v>49706</v>
      </c>
    </row>
    <row r="183" spans="2:11" outlineLevel="1">
      <c r="B183" s="78">
        <f t="shared" si="47"/>
        <v>49735</v>
      </c>
      <c r="C183" s="75">
        <f>IF(F183&lt;&gt;0,-INDEX([11]Delta!$F$1:$EE$65554,$L$13,$I183),0)</f>
        <v>355482.23588678241</v>
      </c>
      <c r="D183" s="71">
        <f>IF(F183&lt;&gt;0,VLOOKUP($J183,'Table 1'!$B$13:$C$33,2,FALSE)/12*1000*Study_MW,0)</f>
        <v>0</v>
      </c>
      <c r="E183" s="71">
        <f t="shared" si="48"/>
        <v>355482.23588678241</v>
      </c>
      <c r="F183" s="75">
        <f>INDEX([11]Delta!$F$1:$EE$65554,$L$14,$I183)</f>
        <v>16688.34515125</v>
      </c>
      <c r="G183" s="76">
        <f t="shared" si="49"/>
        <v>21.301227453349735</v>
      </c>
      <c r="I183" s="77">
        <f t="shared" si="46"/>
        <v>55</v>
      </c>
      <c r="J183" s="73">
        <f t="shared" si="50"/>
        <v>2036</v>
      </c>
      <c r="K183" s="78">
        <f t="shared" si="51"/>
        <v>49735</v>
      </c>
    </row>
    <row r="184" spans="2:11" outlineLevel="1">
      <c r="B184" s="78">
        <f t="shared" si="47"/>
        <v>49766</v>
      </c>
      <c r="C184" s="75">
        <f>IF(F184&lt;&gt;0,-INDEX([11]Delta!$F$1:$EE$65554,$L$13,$I184),0)</f>
        <v>348120.82022151351</v>
      </c>
      <c r="D184" s="71">
        <f>IF(F184&lt;&gt;0,VLOOKUP($J184,'Table 1'!$B$13:$C$33,2,FALSE)/12*1000*Study_MW,0)</f>
        <v>0</v>
      </c>
      <c r="E184" s="71">
        <f t="shared" si="48"/>
        <v>348120.82022151351</v>
      </c>
      <c r="F184" s="75">
        <f>INDEX([11]Delta!$F$1:$EE$65554,$L$14,$I184)</f>
        <v>18851.963137737999</v>
      </c>
      <c r="G184" s="76">
        <f t="shared" si="49"/>
        <v>18.466024873804397</v>
      </c>
      <c r="I184" s="77">
        <f t="shared" si="46"/>
        <v>56</v>
      </c>
      <c r="J184" s="73">
        <f t="shared" si="50"/>
        <v>2036</v>
      </c>
      <c r="K184" s="78">
        <f t="shared" si="51"/>
        <v>49766</v>
      </c>
    </row>
    <row r="185" spans="2:11" outlineLevel="1">
      <c r="B185" s="78">
        <f t="shared" si="47"/>
        <v>49796</v>
      </c>
      <c r="C185" s="75">
        <f>IF(F185&lt;&gt;0,-INDEX([11]Delta!$F$1:$EE$65554,$L$13,$I185),0)</f>
        <v>443899.79642921686</v>
      </c>
      <c r="D185" s="71">
        <f>IF(F185&lt;&gt;0,VLOOKUP($J185,'Table 1'!$B$13:$C$33,2,FALSE)/12*1000*Study_MW,0)</f>
        <v>0</v>
      </c>
      <c r="E185" s="71">
        <f t="shared" si="48"/>
        <v>443899.79642921686</v>
      </c>
      <c r="F185" s="75">
        <f>INDEX([11]Delta!$F$1:$EE$65554,$L$14,$I185)</f>
        <v>22158.849194951999</v>
      </c>
      <c r="G185" s="76">
        <f t="shared" si="49"/>
        <v>20.032619587949611</v>
      </c>
      <c r="I185" s="77">
        <f t="shared" si="46"/>
        <v>57</v>
      </c>
      <c r="J185" s="73">
        <f t="shared" si="50"/>
        <v>2036</v>
      </c>
      <c r="K185" s="78">
        <f t="shared" si="51"/>
        <v>49796</v>
      </c>
    </row>
    <row r="186" spans="2:11" outlineLevel="1">
      <c r="B186" s="78">
        <f t="shared" si="47"/>
        <v>49827</v>
      </c>
      <c r="C186" s="75">
        <f>IF(F186&lt;&gt;0,-INDEX([11]Delta!$F$1:$EE$65554,$L$13,$I186),0)</f>
        <v>788489.947802037</v>
      </c>
      <c r="D186" s="71">
        <f>IF(F186&lt;&gt;0,VLOOKUP($J186,'Table 1'!$B$13:$C$33,2,FALSE)/12*1000*Study_MW,0)</f>
        <v>0</v>
      </c>
      <c r="E186" s="71">
        <f t="shared" si="48"/>
        <v>788489.947802037</v>
      </c>
      <c r="F186" s="75">
        <f>INDEX([11]Delta!$F$1:$EE$65554,$L$14,$I186)</f>
        <v>23644.613033603</v>
      </c>
      <c r="G186" s="76">
        <f t="shared" si="49"/>
        <v>33.34755137169973</v>
      </c>
      <c r="I186" s="77">
        <f t="shared" si="46"/>
        <v>58</v>
      </c>
      <c r="J186" s="73">
        <f t="shared" si="50"/>
        <v>2036</v>
      </c>
      <c r="K186" s="78">
        <f t="shared" si="51"/>
        <v>49827</v>
      </c>
    </row>
    <row r="187" spans="2:11" outlineLevel="1">
      <c r="B187" s="78">
        <f t="shared" si="47"/>
        <v>49857</v>
      </c>
      <c r="C187" s="75">
        <f>IF(F187&lt;&gt;0,-INDEX([11]Delta!$F$1:$EE$65554,$L$13,$I187),0)</f>
        <v>3215770.6338635683</v>
      </c>
      <c r="D187" s="71">
        <f>IF(F187&lt;&gt;0,VLOOKUP($J187,'Table 1'!$B$13:$C$33,2,FALSE)/12*1000*Study_MW,0)</f>
        <v>0</v>
      </c>
      <c r="E187" s="71">
        <f t="shared" si="48"/>
        <v>3215770.6338635683</v>
      </c>
      <c r="F187" s="75">
        <f>INDEX([11]Delta!$F$1:$EE$65554,$L$14,$I187)</f>
        <v>24542.936377597001</v>
      </c>
      <c r="G187" s="76">
        <f t="shared" si="49"/>
        <v>131.02631993125937</v>
      </c>
      <c r="I187" s="77">
        <f t="shared" si="46"/>
        <v>59</v>
      </c>
      <c r="J187" s="73">
        <f t="shared" si="50"/>
        <v>2036</v>
      </c>
      <c r="K187" s="78">
        <f t="shared" si="51"/>
        <v>49857</v>
      </c>
    </row>
    <row r="188" spans="2:11" outlineLevel="1">
      <c r="B188" s="78">
        <f t="shared" si="47"/>
        <v>49888</v>
      </c>
      <c r="C188" s="75">
        <f>IF(F188&lt;&gt;0,-INDEX([11]Delta!$F$1:$EE$65554,$L$13,$I188),0)</f>
        <v>1910517.6641279757</v>
      </c>
      <c r="D188" s="71">
        <f>IF(F188&lt;&gt;0,VLOOKUP($J188,'Table 1'!$B$13:$C$33,2,FALSE)/12*1000*Study_MW,0)</f>
        <v>0</v>
      </c>
      <c r="E188" s="71">
        <f t="shared" si="48"/>
        <v>1910517.6641279757</v>
      </c>
      <c r="F188" s="75">
        <f>INDEX([11]Delta!$F$1:$EE$65554,$L$14,$I188)</f>
        <v>22489.232102761001</v>
      </c>
      <c r="G188" s="76">
        <f t="shared" si="49"/>
        <v>84.952552199122067</v>
      </c>
      <c r="I188" s="77">
        <f t="shared" si="46"/>
        <v>60</v>
      </c>
      <c r="J188" s="73">
        <f t="shared" si="50"/>
        <v>2036</v>
      </c>
      <c r="K188" s="78">
        <f t="shared" si="51"/>
        <v>49888</v>
      </c>
    </row>
    <row r="189" spans="2:11" outlineLevel="1">
      <c r="B189" s="78">
        <f t="shared" si="47"/>
        <v>49919</v>
      </c>
      <c r="C189" s="75">
        <f>IF(F189&lt;&gt;0,-INDEX([11]Delta!$F$1:$EE$65554,$L$13,$I189),0)</f>
        <v>710691.46329805255</v>
      </c>
      <c r="D189" s="71">
        <f>IF(F189&lt;&gt;0,VLOOKUP($J189,'Table 1'!$B$13:$C$33,2,FALSE)/12*1000*Study_MW,0)</f>
        <v>0</v>
      </c>
      <c r="E189" s="71">
        <f t="shared" si="48"/>
        <v>710691.46329805255</v>
      </c>
      <c r="F189" s="75">
        <f>INDEX([11]Delta!$F$1:$EE$65554,$L$14,$I189)</f>
        <v>19337.881606579998</v>
      </c>
      <c r="G189" s="76">
        <f t="shared" si="49"/>
        <v>36.751257338147596</v>
      </c>
      <c r="I189" s="77">
        <f t="shared" si="46"/>
        <v>61</v>
      </c>
      <c r="J189" s="73">
        <f t="shared" si="50"/>
        <v>2036</v>
      </c>
      <c r="K189" s="78">
        <f t="shared" si="51"/>
        <v>49919</v>
      </c>
    </row>
    <row r="190" spans="2:11" outlineLevel="1">
      <c r="B190" s="78">
        <f t="shared" si="47"/>
        <v>49949</v>
      </c>
      <c r="C190" s="75">
        <f>IF(F190&lt;&gt;0,-INDEX([11]Delta!$F$1:$EE$65554,$L$13,$I190),0)</f>
        <v>465449.54930393398</v>
      </c>
      <c r="D190" s="71">
        <f>IF(F190&lt;&gt;0,VLOOKUP($J190,'Table 1'!$B$13:$C$33,2,FALSE)/12*1000*Study_MW,0)</f>
        <v>0</v>
      </c>
      <c r="E190" s="71">
        <f t="shared" si="48"/>
        <v>465449.54930393398</v>
      </c>
      <c r="F190" s="75">
        <f>INDEX([11]Delta!$F$1:$EE$65554,$L$14,$I190)</f>
        <v>15705.720244892</v>
      </c>
      <c r="G190" s="76">
        <f t="shared" si="49"/>
        <v>29.635670446588591</v>
      </c>
      <c r="I190" s="77">
        <f t="shared" si="46"/>
        <v>62</v>
      </c>
      <c r="J190" s="73">
        <f t="shared" si="50"/>
        <v>2036</v>
      </c>
      <c r="K190" s="78">
        <f t="shared" si="51"/>
        <v>49949</v>
      </c>
    </row>
    <row r="191" spans="2:11" outlineLevel="1">
      <c r="B191" s="78">
        <f t="shared" si="47"/>
        <v>49980</v>
      </c>
      <c r="C191" s="75">
        <f>IF(F191&lt;&gt;0,-INDEX([11]Delta!$F$1:$EE$65554,$L$13,$I191),0)</f>
        <v>288575.6819139272</v>
      </c>
      <c r="D191" s="71">
        <f>IF(F191&lt;&gt;0,VLOOKUP($J191,'Table 1'!$B$13:$C$33,2,FALSE)/12*1000*Study_MW,0)</f>
        <v>0</v>
      </c>
      <c r="E191" s="71">
        <f t="shared" si="48"/>
        <v>288575.6819139272</v>
      </c>
      <c r="F191" s="75">
        <f>INDEX([11]Delta!$F$1:$EE$65554,$L$14,$I191)</f>
        <v>9669.3921147799992</v>
      </c>
      <c r="G191" s="76">
        <f t="shared" si="49"/>
        <v>29.844242377225484</v>
      </c>
      <c r="I191" s="77">
        <f t="shared" si="46"/>
        <v>63</v>
      </c>
      <c r="J191" s="73">
        <f t="shared" si="50"/>
        <v>2036</v>
      </c>
      <c r="K191" s="78">
        <f t="shared" si="51"/>
        <v>49980</v>
      </c>
    </row>
    <row r="192" spans="2:11" outlineLevel="1">
      <c r="B192" s="82">
        <f t="shared" si="47"/>
        <v>50010</v>
      </c>
      <c r="C192" s="79">
        <f>IF(F192&lt;&gt;0,-INDEX([11]Delta!$F$1:$EE$65554,$L$13,$I192),0)</f>
        <v>548752.07973316312</v>
      </c>
      <c r="D192" s="80">
        <f>IF(F192&lt;&gt;0,VLOOKUP($J192,'Table 1'!$B$13:$C$33,2,FALSE)/12*1000*Study_MW,0)</f>
        <v>0</v>
      </c>
      <c r="E192" s="80">
        <f t="shared" si="48"/>
        <v>548752.07973316312</v>
      </c>
      <c r="F192" s="79">
        <f>INDEX([11]Delta!$F$1:$EE$65554,$L$14,$I192)</f>
        <v>7143.9252565380002</v>
      </c>
      <c r="G192" s="81">
        <f t="shared" si="49"/>
        <v>76.813804740041817</v>
      </c>
      <c r="I192" s="64">
        <f t="shared" si="46"/>
        <v>64</v>
      </c>
      <c r="J192" s="73">
        <f t="shared" si="50"/>
        <v>2036</v>
      </c>
      <c r="K192" s="82">
        <f t="shared" si="51"/>
        <v>50010</v>
      </c>
    </row>
    <row r="193" spans="2:13">
      <c r="B193" s="211">
        <f t="shared" si="47"/>
        <v>50041</v>
      </c>
      <c r="C193" s="200">
        <f t="shared" ref="C193:C203" si="52">(C181*(1+M193))*IF(AND(MONTH(K193)=2,OR(J181=2036,J181=2040)),28/29,1)</f>
        <v>227516.52563442886</v>
      </c>
      <c r="D193" s="201">
        <f>IF(ISNUMBER($F193)*SUM(F193:F204)&lt;&gt;0,VLOOKUP($J193,'Table 1'!$B$13:$C$33,2,FALSE)/12*1000*Study_MW,0)</f>
        <v>0</v>
      </c>
      <c r="E193" s="201">
        <f t="shared" si="48"/>
        <v>227516.52563442886</v>
      </c>
      <c r="F193" s="200">
        <f>IF(J193&gt;2036,F181*IF(AND(MONTH(B193)=2,OR(J181=2036,J181=2040)),28/29,1),INDEX([11]Delta!$F$1:$EE$65554,$L$14,$I193))</f>
        <v>8386.6275810490006</v>
      </c>
      <c r="G193" s="202">
        <f t="shared" ref="G193:G203" si="53">IFERROR(E193/$F193,0)</f>
        <v>27.128487993021274</v>
      </c>
      <c r="I193" s="60">
        <f>I73</f>
        <v>66</v>
      </c>
      <c r="J193" s="73">
        <f t="shared" ref="J193:J256" si="54">YEAR(B193)</f>
        <v>2037</v>
      </c>
      <c r="K193" s="74">
        <f t="shared" ref="K193:K256" si="55">IF(ISNUMBER(F193),IF(F193&lt;&gt;0,B193,""),"")</f>
        <v>50041</v>
      </c>
      <c r="M193" s="41">
        <v>2.1999999999999999E-2</v>
      </c>
    </row>
    <row r="194" spans="2:13">
      <c r="B194" s="212">
        <f t="shared" si="47"/>
        <v>50072</v>
      </c>
      <c r="C194" s="194">
        <f t="shared" si="52"/>
        <v>280061.4737473409</v>
      </c>
      <c r="D194" s="195">
        <f>IF(ISNUMBER($F194)*SUM(F194:F205)&lt;&gt;0,VLOOKUP($J194,'Table 1'!$B$13:$C$33,2,FALSE)/12*1000*Study_MW,0)</f>
        <v>0</v>
      </c>
      <c r="E194" s="195">
        <f t="shared" si="48"/>
        <v>280061.4737473409</v>
      </c>
      <c r="F194" s="194">
        <f>IF(J194&gt;2036,F182*IF(AND(MONTH(B194)=2,OR(J182=2036,J182=2040)),28/29,1),INDEX([11]Delta!$F$1:$EE$65554,$L$14,$I194))</f>
        <v>11160.97212113945</v>
      </c>
      <c r="G194" s="196">
        <f t="shared" si="53"/>
        <v>25.092928349573619</v>
      </c>
      <c r="I194" s="77">
        <f t="shared" si="46"/>
        <v>67</v>
      </c>
      <c r="J194" s="73">
        <f t="shared" si="54"/>
        <v>2037</v>
      </c>
      <c r="K194" s="78">
        <f t="shared" si="55"/>
        <v>50072</v>
      </c>
      <c r="M194" s="41">
        <v>2.1999999999999999E-2</v>
      </c>
    </row>
    <row r="195" spans="2:13">
      <c r="B195" s="212">
        <f t="shared" si="47"/>
        <v>50100</v>
      </c>
      <c r="C195" s="194">
        <f t="shared" si="52"/>
        <v>363302.84507629165</v>
      </c>
      <c r="D195" s="195">
        <f>IF(ISNUMBER($F195)*SUM(F195:F206)&lt;&gt;0,VLOOKUP($J195,'Table 1'!$B$13:$C$33,2,FALSE)/12*1000*Study_MW,0)</f>
        <v>0</v>
      </c>
      <c r="E195" s="195">
        <f t="shared" si="48"/>
        <v>363302.84507629165</v>
      </c>
      <c r="F195" s="194">
        <f>IF(J195&gt;2036,F183*IF(AND(MONTH(B195)=2,OR(J183=2036,J183=2040)),28/29,1),INDEX([11]Delta!$F$1:$EE$65554,$L$14,$I195))</f>
        <v>16688.34515125</v>
      </c>
      <c r="G195" s="196">
        <f t="shared" si="53"/>
        <v>21.769854457323429</v>
      </c>
      <c r="I195" s="77">
        <f t="shared" si="46"/>
        <v>68</v>
      </c>
      <c r="J195" s="73">
        <f t="shared" si="54"/>
        <v>2037</v>
      </c>
      <c r="K195" s="78">
        <f t="shared" si="55"/>
        <v>50100</v>
      </c>
      <c r="M195" s="41">
        <v>2.1999999999999999E-2</v>
      </c>
    </row>
    <row r="196" spans="2:13">
      <c r="B196" s="212">
        <f t="shared" si="47"/>
        <v>50131</v>
      </c>
      <c r="C196" s="194">
        <f t="shared" si="52"/>
        <v>355779.47826638684</v>
      </c>
      <c r="D196" s="195">
        <f>IF(ISNUMBER($F196)*SUM(F196:F207)&lt;&gt;0,VLOOKUP($J196,'Table 1'!$B$13:$C$33,2,FALSE)/12*1000*Study_MW,0)</f>
        <v>0</v>
      </c>
      <c r="E196" s="195">
        <f t="shared" si="48"/>
        <v>355779.47826638684</v>
      </c>
      <c r="F196" s="194">
        <f>IF(J196&gt;2036,F184*IF(AND(MONTH(B196)=2,OR(J184=2036,J184=2040)),28/29,1),INDEX([11]Delta!$F$1:$EE$65554,$L$14,$I196))</f>
        <v>18851.963137737999</v>
      </c>
      <c r="G196" s="196">
        <f t="shared" si="53"/>
        <v>18.872277421028098</v>
      </c>
      <c r="I196" s="77">
        <f t="shared" si="46"/>
        <v>69</v>
      </c>
      <c r="J196" s="73">
        <f t="shared" si="54"/>
        <v>2037</v>
      </c>
      <c r="K196" s="78">
        <f t="shared" si="55"/>
        <v>50131</v>
      </c>
      <c r="M196" s="41">
        <v>2.1999999999999999E-2</v>
      </c>
    </row>
    <row r="197" spans="2:13">
      <c r="B197" s="212">
        <f t="shared" si="47"/>
        <v>50161</v>
      </c>
      <c r="C197" s="194">
        <f t="shared" si="52"/>
        <v>453665.59195065964</v>
      </c>
      <c r="D197" s="195">
        <f>IF(ISNUMBER($F197)*SUM(F197:F208)&lt;&gt;0,VLOOKUP($J197,'Table 1'!$B$13:$C$33,2,FALSE)/12*1000*Study_MW,0)</f>
        <v>0</v>
      </c>
      <c r="E197" s="195">
        <f t="shared" si="48"/>
        <v>453665.59195065964</v>
      </c>
      <c r="F197" s="194">
        <f>IF(J197&gt;2036,F185*IF(AND(MONTH(B197)=2,OR(J185=2036,J185=2040)),28/29,1),INDEX([11]Delta!$F$1:$EE$65554,$L$14,$I197))</f>
        <v>22158.849194951999</v>
      </c>
      <c r="G197" s="196">
        <f t="shared" si="53"/>
        <v>20.473337218884502</v>
      </c>
      <c r="I197" s="77">
        <f t="shared" si="46"/>
        <v>70</v>
      </c>
      <c r="J197" s="73">
        <f t="shared" si="54"/>
        <v>2037</v>
      </c>
      <c r="K197" s="78">
        <f t="shared" si="55"/>
        <v>50161</v>
      </c>
      <c r="M197" s="41">
        <v>2.1999999999999999E-2</v>
      </c>
    </row>
    <row r="198" spans="2:13">
      <c r="B198" s="212">
        <f t="shared" si="47"/>
        <v>50192</v>
      </c>
      <c r="C198" s="194">
        <f t="shared" si="52"/>
        <v>805836.72665368184</v>
      </c>
      <c r="D198" s="195">
        <f>IF(ISNUMBER($F198)*SUM(F198:F209)&lt;&gt;0,VLOOKUP($J198,'Table 1'!$B$13:$C$33,2,FALSE)/12*1000*Study_MW,0)</f>
        <v>0</v>
      </c>
      <c r="E198" s="195">
        <f t="shared" si="48"/>
        <v>805836.72665368184</v>
      </c>
      <c r="F198" s="194">
        <f>IF(J198&gt;2036,F186*IF(AND(MONTH(B198)=2,OR(J186=2036,J186=2040)),28/29,1),INDEX([11]Delta!$F$1:$EE$65554,$L$14,$I198))</f>
        <v>23644.613033603</v>
      </c>
      <c r="G198" s="196">
        <f t="shared" si="53"/>
        <v>34.081197501877121</v>
      </c>
      <c r="I198" s="77">
        <f t="shared" ref="I198:I204" si="56">I78</f>
        <v>71</v>
      </c>
      <c r="J198" s="73">
        <f t="shared" si="54"/>
        <v>2037</v>
      </c>
      <c r="K198" s="78">
        <f t="shared" si="55"/>
        <v>50192</v>
      </c>
      <c r="M198" s="41">
        <v>2.1999999999999999E-2</v>
      </c>
    </row>
    <row r="199" spans="2:13">
      <c r="B199" s="212">
        <f t="shared" si="47"/>
        <v>50222</v>
      </c>
      <c r="C199" s="194">
        <f t="shared" si="52"/>
        <v>3286517.5878085671</v>
      </c>
      <c r="D199" s="195">
        <f>IF(ISNUMBER($F199)*SUM(F199:F210)&lt;&gt;0,VLOOKUP($J199,'Table 1'!$B$13:$C$33,2,FALSE)/12*1000*Study_MW,0)</f>
        <v>0</v>
      </c>
      <c r="E199" s="195">
        <f t="shared" si="48"/>
        <v>3286517.5878085671</v>
      </c>
      <c r="F199" s="194">
        <f>IF(J199&gt;2036,F187*IF(AND(MONTH(B199)=2,OR(J187=2036,J187=2040)),28/29,1),INDEX([11]Delta!$F$1:$EE$65554,$L$14,$I199))</f>
        <v>24542.936377597001</v>
      </c>
      <c r="G199" s="196">
        <f t="shared" si="53"/>
        <v>133.90889896974707</v>
      </c>
      <c r="I199" s="77">
        <f t="shared" si="56"/>
        <v>72</v>
      </c>
      <c r="J199" s="73">
        <f t="shared" si="54"/>
        <v>2037</v>
      </c>
      <c r="K199" s="78">
        <f t="shared" si="55"/>
        <v>50222</v>
      </c>
      <c r="M199" s="41">
        <v>2.1999999999999999E-2</v>
      </c>
    </row>
    <row r="200" spans="2:13">
      <c r="B200" s="212">
        <f t="shared" si="47"/>
        <v>50253</v>
      </c>
      <c r="C200" s="194">
        <f t="shared" si="52"/>
        <v>1952549.0527387911</v>
      </c>
      <c r="D200" s="195">
        <f>IF(ISNUMBER($F200)*SUM(F200:F211)&lt;&gt;0,VLOOKUP($J200,'Table 1'!$B$13:$C$33,2,FALSE)/12*1000*Study_MW,0)</f>
        <v>0</v>
      </c>
      <c r="E200" s="195">
        <f t="shared" si="48"/>
        <v>1952549.0527387911</v>
      </c>
      <c r="F200" s="194">
        <f>IF(J200&gt;2036,F188*IF(AND(MONTH(B200)=2,OR(J188=2036,J188=2040)),28/29,1),INDEX([11]Delta!$F$1:$EE$65554,$L$14,$I200))</f>
        <v>22489.232102761001</v>
      </c>
      <c r="G200" s="196">
        <f t="shared" si="53"/>
        <v>86.821508347502743</v>
      </c>
      <c r="I200" s="77">
        <f t="shared" si="56"/>
        <v>73</v>
      </c>
      <c r="J200" s="73">
        <f t="shared" si="54"/>
        <v>2037</v>
      </c>
      <c r="K200" s="78">
        <f t="shared" si="55"/>
        <v>50253</v>
      </c>
      <c r="M200" s="41">
        <v>2.1999999999999999E-2</v>
      </c>
    </row>
    <row r="201" spans="2:13">
      <c r="B201" s="212">
        <f t="shared" si="47"/>
        <v>50284</v>
      </c>
      <c r="C201" s="194">
        <f t="shared" si="52"/>
        <v>726326.67549060972</v>
      </c>
      <c r="D201" s="195">
        <f>IF(ISNUMBER($F201)*SUM(F201:F212)&lt;&gt;0,VLOOKUP($J201,'Table 1'!$B$13:$C$33,2,FALSE)/12*1000*Study_MW,0)</f>
        <v>0</v>
      </c>
      <c r="E201" s="195">
        <f t="shared" si="48"/>
        <v>726326.67549060972</v>
      </c>
      <c r="F201" s="194">
        <f>IF(J201&gt;2036,F189*IF(AND(MONTH(B201)=2,OR(J189=2036,J189=2040)),28/29,1),INDEX([11]Delta!$F$1:$EE$65554,$L$14,$I201))</f>
        <v>19337.881606579998</v>
      </c>
      <c r="G201" s="196">
        <f t="shared" si="53"/>
        <v>37.559784999586839</v>
      </c>
      <c r="I201" s="77">
        <f t="shared" si="56"/>
        <v>74</v>
      </c>
      <c r="J201" s="73">
        <f t="shared" si="54"/>
        <v>2037</v>
      </c>
      <c r="K201" s="78">
        <f t="shared" si="55"/>
        <v>50284</v>
      </c>
      <c r="M201" s="41">
        <v>2.1999999999999999E-2</v>
      </c>
    </row>
    <row r="202" spans="2:13">
      <c r="B202" s="212">
        <f t="shared" si="47"/>
        <v>50314</v>
      </c>
      <c r="C202" s="194">
        <f t="shared" si="52"/>
        <v>475689.43938862055</v>
      </c>
      <c r="D202" s="195">
        <f>IF(ISNUMBER($F202)*SUM(F202:F213)&lt;&gt;0,VLOOKUP($J202,'Table 1'!$B$13:$C$33,2,FALSE)/12*1000*Study_MW,0)</f>
        <v>0</v>
      </c>
      <c r="E202" s="195">
        <f t="shared" si="48"/>
        <v>475689.43938862055</v>
      </c>
      <c r="F202" s="194">
        <f>IF(J202&gt;2036,F190*IF(AND(MONTH(B202)=2,OR(J190=2036,J190=2040)),28/29,1),INDEX([11]Delta!$F$1:$EE$65554,$L$14,$I202))</f>
        <v>15705.720244892</v>
      </c>
      <c r="G202" s="196">
        <f t="shared" si="53"/>
        <v>30.287655196413542</v>
      </c>
      <c r="I202" s="77">
        <f t="shared" si="56"/>
        <v>75</v>
      </c>
      <c r="J202" s="73">
        <f t="shared" si="54"/>
        <v>2037</v>
      </c>
      <c r="K202" s="78">
        <f t="shared" si="55"/>
        <v>50314</v>
      </c>
      <c r="M202" s="41">
        <v>2.1999999999999999E-2</v>
      </c>
    </row>
    <row r="203" spans="2:13">
      <c r="B203" s="212">
        <f t="shared" si="47"/>
        <v>50345</v>
      </c>
      <c r="C203" s="194">
        <f t="shared" si="52"/>
        <v>294924.3469160336</v>
      </c>
      <c r="D203" s="195">
        <f>IF(ISNUMBER($F203)*SUM(F203:F214)&lt;&gt;0,VLOOKUP($J203,'Table 1'!$B$13:$C$33,2,FALSE)/12*1000*Study_MW,0)</f>
        <v>0</v>
      </c>
      <c r="E203" s="195">
        <f t="shared" si="48"/>
        <v>294924.3469160336</v>
      </c>
      <c r="F203" s="194">
        <f>IF(J203&gt;2036,F191*IF(AND(MONTH(B203)=2,OR(J191=2036,J191=2040)),28/29,1),INDEX([11]Delta!$F$1:$EE$65554,$L$14,$I203))</f>
        <v>9669.3921147799992</v>
      </c>
      <c r="G203" s="196">
        <f t="shared" si="53"/>
        <v>30.500815709524446</v>
      </c>
      <c r="I203" s="77">
        <f t="shared" si="56"/>
        <v>76</v>
      </c>
      <c r="J203" s="73">
        <f t="shared" si="54"/>
        <v>2037</v>
      </c>
      <c r="K203" s="78">
        <f t="shared" si="55"/>
        <v>50345</v>
      </c>
      <c r="M203" s="41">
        <v>2.1999999999999999E-2</v>
      </c>
    </row>
    <row r="204" spans="2:13">
      <c r="B204" s="213">
        <f t="shared" si="47"/>
        <v>50375</v>
      </c>
      <c r="C204" s="197"/>
      <c r="D204" s="198"/>
      <c r="E204" s="198"/>
      <c r="F204" s="197"/>
      <c r="G204" s="199"/>
      <c r="I204" s="64">
        <f t="shared" si="56"/>
        <v>77</v>
      </c>
      <c r="J204" s="73">
        <f t="shared" si="54"/>
        <v>2037</v>
      </c>
      <c r="K204" s="82" t="str">
        <f t="shared" si="55"/>
        <v/>
      </c>
      <c r="M204" s="41">
        <v>2.1999999999999999E-2</v>
      </c>
    </row>
    <row r="205" spans="2:13" outlineLevel="1">
      <c r="B205" s="211">
        <f t="shared" si="47"/>
        <v>50406</v>
      </c>
      <c r="C205" s="200"/>
      <c r="D205" s="201"/>
      <c r="E205" s="201"/>
      <c r="F205" s="200"/>
      <c r="G205" s="202"/>
      <c r="I205" s="60">
        <f>I85</f>
        <v>79</v>
      </c>
      <c r="J205" s="73">
        <f t="shared" si="54"/>
        <v>2038</v>
      </c>
      <c r="K205" s="74" t="str">
        <f t="shared" si="55"/>
        <v/>
      </c>
      <c r="M205" s="41">
        <v>2.1999999999999999E-2</v>
      </c>
    </row>
    <row r="206" spans="2:13" outlineLevel="1">
      <c r="B206" s="212">
        <f t="shared" ref="B206:B228" si="57">EDATE(B205,1)</f>
        <v>50437</v>
      </c>
      <c r="C206" s="194"/>
      <c r="D206" s="195"/>
      <c r="E206" s="195"/>
      <c r="F206" s="194"/>
      <c r="G206" s="196"/>
      <c r="I206" s="77">
        <f t="shared" ref="I206:I228" si="58">I86</f>
        <v>80</v>
      </c>
      <c r="J206" s="73">
        <f t="shared" si="54"/>
        <v>2038</v>
      </c>
      <c r="K206" s="78" t="str">
        <f t="shared" si="55"/>
        <v/>
      </c>
      <c r="M206" s="41">
        <v>2.1999999999999999E-2</v>
      </c>
    </row>
    <row r="207" spans="2:13" outlineLevel="1">
      <c r="B207" s="212">
        <f t="shared" si="57"/>
        <v>50465</v>
      </c>
      <c r="C207" s="194"/>
      <c r="D207" s="195"/>
      <c r="E207" s="195"/>
      <c r="F207" s="194"/>
      <c r="G207" s="196"/>
      <c r="I207" s="77">
        <f t="shared" si="58"/>
        <v>81</v>
      </c>
      <c r="J207" s="73">
        <f t="shared" si="54"/>
        <v>2038</v>
      </c>
      <c r="K207" s="78" t="str">
        <f t="shared" si="55"/>
        <v/>
      </c>
      <c r="M207" s="41">
        <v>2.1999999999999999E-2</v>
      </c>
    </row>
    <row r="208" spans="2:13" outlineLevel="1">
      <c r="B208" s="212">
        <f t="shared" si="57"/>
        <v>50496</v>
      </c>
      <c r="C208" s="194"/>
      <c r="D208" s="195"/>
      <c r="E208" s="195"/>
      <c r="F208" s="194"/>
      <c r="G208" s="196"/>
      <c r="I208" s="77">
        <f t="shared" si="58"/>
        <v>82</v>
      </c>
      <c r="J208" s="73">
        <f t="shared" si="54"/>
        <v>2038</v>
      </c>
      <c r="K208" s="78" t="str">
        <f t="shared" si="55"/>
        <v/>
      </c>
      <c r="M208" s="41">
        <v>2.1999999999999999E-2</v>
      </c>
    </row>
    <row r="209" spans="2:13" outlineLevel="1">
      <c r="B209" s="212">
        <f t="shared" si="57"/>
        <v>50526</v>
      </c>
      <c r="C209" s="194"/>
      <c r="D209" s="195"/>
      <c r="E209" s="195"/>
      <c r="F209" s="194"/>
      <c r="G209" s="196"/>
      <c r="I209" s="77">
        <f t="shared" si="58"/>
        <v>83</v>
      </c>
      <c r="J209" s="73">
        <f t="shared" si="54"/>
        <v>2038</v>
      </c>
      <c r="K209" s="78" t="str">
        <f t="shared" si="55"/>
        <v/>
      </c>
      <c r="M209" s="41">
        <v>2.1999999999999999E-2</v>
      </c>
    </row>
    <row r="210" spans="2:13" outlineLevel="1">
      <c r="B210" s="212">
        <f t="shared" si="57"/>
        <v>50557</v>
      </c>
      <c r="C210" s="194"/>
      <c r="D210" s="195"/>
      <c r="E210" s="195"/>
      <c r="F210" s="194"/>
      <c r="G210" s="196"/>
      <c r="I210" s="77">
        <f t="shared" si="58"/>
        <v>84</v>
      </c>
      <c r="J210" s="73">
        <f t="shared" si="54"/>
        <v>2038</v>
      </c>
      <c r="K210" s="78" t="str">
        <f t="shared" si="55"/>
        <v/>
      </c>
      <c r="M210" s="41">
        <v>2.1999999999999999E-2</v>
      </c>
    </row>
    <row r="211" spans="2:13" outlineLevel="1">
      <c r="B211" s="212">
        <f t="shared" si="57"/>
        <v>50587</v>
      </c>
      <c r="C211" s="194"/>
      <c r="D211" s="195"/>
      <c r="E211" s="195"/>
      <c r="F211" s="194"/>
      <c r="G211" s="196"/>
      <c r="I211" s="77">
        <f t="shared" si="58"/>
        <v>85</v>
      </c>
      <c r="J211" s="73">
        <f t="shared" si="54"/>
        <v>2038</v>
      </c>
      <c r="K211" s="78" t="str">
        <f t="shared" si="55"/>
        <v/>
      </c>
      <c r="M211" s="41">
        <v>2.1999999999999999E-2</v>
      </c>
    </row>
    <row r="212" spans="2:13" outlineLevel="1">
      <c r="B212" s="212">
        <f t="shared" si="57"/>
        <v>50618</v>
      </c>
      <c r="C212" s="194"/>
      <c r="D212" s="195"/>
      <c r="E212" s="195"/>
      <c r="F212" s="194"/>
      <c r="G212" s="196"/>
      <c r="I212" s="77">
        <f t="shared" si="58"/>
        <v>86</v>
      </c>
      <c r="J212" s="73">
        <f t="shared" si="54"/>
        <v>2038</v>
      </c>
      <c r="K212" s="78" t="str">
        <f t="shared" si="55"/>
        <v/>
      </c>
      <c r="M212" s="41">
        <v>2.1999999999999999E-2</v>
      </c>
    </row>
    <row r="213" spans="2:13" outlineLevel="1">
      <c r="B213" s="212">
        <f t="shared" si="57"/>
        <v>50649</v>
      </c>
      <c r="C213" s="194"/>
      <c r="D213" s="195"/>
      <c r="E213" s="195"/>
      <c r="F213" s="194"/>
      <c r="G213" s="196"/>
      <c r="I213" s="77">
        <f t="shared" si="58"/>
        <v>87</v>
      </c>
      <c r="J213" s="73">
        <f t="shared" si="54"/>
        <v>2038</v>
      </c>
      <c r="K213" s="78" t="str">
        <f t="shared" si="55"/>
        <v/>
      </c>
      <c r="M213" s="41">
        <v>2.1999999999999999E-2</v>
      </c>
    </row>
    <row r="214" spans="2:13" outlineLevel="1">
      <c r="B214" s="212">
        <f t="shared" si="57"/>
        <v>50679</v>
      </c>
      <c r="C214" s="194"/>
      <c r="D214" s="195"/>
      <c r="E214" s="195"/>
      <c r="F214" s="194"/>
      <c r="G214" s="196"/>
      <c r="I214" s="77">
        <f t="shared" si="58"/>
        <v>88</v>
      </c>
      <c r="J214" s="73">
        <f t="shared" si="54"/>
        <v>2038</v>
      </c>
      <c r="K214" s="78" t="str">
        <f t="shared" si="55"/>
        <v/>
      </c>
      <c r="M214" s="41">
        <v>2.1999999999999999E-2</v>
      </c>
    </row>
    <row r="215" spans="2:13" outlineLevel="1">
      <c r="B215" s="212">
        <f t="shared" si="57"/>
        <v>50710</v>
      </c>
      <c r="C215" s="194"/>
      <c r="D215" s="195"/>
      <c r="E215" s="195"/>
      <c r="F215" s="194"/>
      <c r="G215" s="196"/>
      <c r="I215" s="77">
        <f t="shared" si="58"/>
        <v>89</v>
      </c>
      <c r="J215" s="73">
        <f t="shared" si="54"/>
        <v>2038</v>
      </c>
      <c r="K215" s="78" t="str">
        <f t="shared" si="55"/>
        <v/>
      </c>
      <c r="M215" s="41">
        <v>2.1999999999999999E-2</v>
      </c>
    </row>
    <row r="216" spans="2:13" outlineLevel="1">
      <c r="B216" s="213">
        <f t="shared" si="57"/>
        <v>50740</v>
      </c>
      <c r="C216" s="197"/>
      <c r="D216" s="198"/>
      <c r="E216" s="198"/>
      <c r="F216" s="197"/>
      <c r="G216" s="199"/>
      <c r="I216" s="64">
        <f t="shared" si="58"/>
        <v>90</v>
      </c>
      <c r="J216" s="73">
        <f t="shared" si="54"/>
        <v>2038</v>
      </c>
      <c r="K216" s="82" t="str">
        <f t="shared" si="55"/>
        <v/>
      </c>
      <c r="M216" s="41">
        <v>2.1999999999999999E-2</v>
      </c>
    </row>
    <row r="217" spans="2:13" outlineLevel="1">
      <c r="B217" s="211">
        <f t="shared" si="57"/>
        <v>50771</v>
      </c>
      <c r="C217" s="200"/>
      <c r="D217" s="201"/>
      <c r="E217" s="201"/>
      <c r="F217" s="200"/>
      <c r="G217" s="202"/>
      <c r="I217" s="60">
        <f>I97</f>
        <v>92</v>
      </c>
      <c r="J217" s="73">
        <f t="shared" si="54"/>
        <v>2039</v>
      </c>
      <c r="K217" s="74" t="str">
        <f t="shared" si="55"/>
        <v/>
      </c>
      <c r="M217" s="41">
        <v>2.1999999999999999E-2</v>
      </c>
    </row>
    <row r="218" spans="2:13" outlineLevel="1">
      <c r="B218" s="212">
        <f t="shared" si="57"/>
        <v>50802</v>
      </c>
      <c r="C218" s="194"/>
      <c r="D218" s="195"/>
      <c r="E218" s="195"/>
      <c r="F218" s="194"/>
      <c r="G218" s="196"/>
      <c r="I218" s="77">
        <f t="shared" si="58"/>
        <v>93</v>
      </c>
      <c r="J218" s="73">
        <f t="shared" si="54"/>
        <v>2039</v>
      </c>
      <c r="K218" s="78" t="str">
        <f t="shared" si="55"/>
        <v/>
      </c>
      <c r="M218" s="41">
        <v>2.1999999999999999E-2</v>
      </c>
    </row>
    <row r="219" spans="2:13" outlineLevel="1">
      <c r="B219" s="212">
        <f t="shared" si="57"/>
        <v>50830</v>
      </c>
      <c r="C219" s="194"/>
      <c r="D219" s="195"/>
      <c r="E219" s="195"/>
      <c r="F219" s="194"/>
      <c r="G219" s="196"/>
      <c r="I219" s="77">
        <f t="shared" si="58"/>
        <v>94</v>
      </c>
      <c r="J219" s="73">
        <f t="shared" si="54"/>
        <v>2039</v>
      </c>
      <c r="K219" s="78" t="str">
        <f t="shared" si="55"/>
        <v/>
      </c>
      <c r="M219" s="41">
        <v>2.1999999999999999E-2</v>
      </c>
    </row>
    <row r="220" spans="2:13" outlineLevel="1">
      <c r="B220" s="212">
        <f t="shared" si="57"/>
        <v>50861</v>
      </c>
      <c r="C220" s="194"/>
      <c r="D220" s="195"/>
      <c r="E220" s="195"/>
      <c r="F220" s="194"/>
      <c r="G220" s="196"/>
      <c r="I220" s="77">
        <f t="shared" si="58"/>
        <v>95</v>
      </c>
      <c r="J220" s="73">
        <f t="shared" si="54"/>
        <v>2039</v>
      </c>
      <c r="K220" s="78" t="str">
        <f t="shared" si="55"/>
        <v/>
      </c>
      <c r="M220" s="41">
        <v>2.1999999999999999E-2</v>
      </c>
    </row>
    <row r="221" spans="2:13" outlineLevel="1">
      <c r="B221" s="212">
        <f t="shared" si="57"/>
        <v>50891</v>
      </c>
      <c r="C221" s="194"/>
      <c r="D221" s="195"/>
      <c r="E221" s="195"/>
      <c r="F221" s="194"/>
      <c r="G221" s="196"/>
      <c r="I221" s="77">
        <f t="shared" si="58"/>
        <v>96</v>
      </c>
      <c r="J221" s="73">
        <f t="shared" si="54"/>
        <v>2039</v>
      </c>
      <c r="K221" s="78" t="str">
        <f t="shared" si="55"/>
        <v/>
      </c>
      <c r="M221" s="41">
        <v>2.1999999999999999E-2</v>
      </c>
    </row>
    <row r="222" spans="2:13" outlineLevel="1">
      <c r="B222" s="212">
        <f t="shared" si="57"/>
        <v>50922</v>
      </c>
      <c r="C222" s="194"/>
      <c r="D222" s="195"/>
      <c r="E222" s="195"/>
      <c r="F222" s="194"/>
      <c r="G222" s="196"/>
      <c r="I222" s="77">
        <f t="shared" si="58"/>
        <v>97</v>
      </c>
      <c r="J222" s="73">
        <f t="shared" si="54"/>
        <v>2039</v>
      </c>
      <c r="K222" s="78" t="str">
        <f t="shared" si="55"/>
        <v/>
      </c>
      <c r="M222" s="41">
        <v>2.1999999999999999E-2</v>
      </c>
    </row>
    <row r="223" spans="2:13" outlineLevel="1">
      <c r="B223" s="212">
        <f t="shared" si="57"/>
        <v>50952</v>
      </c>
      <c r="C223" s="194"/>
      <c r="D223" s="195"/>
      <c r="E223" s="195"/>
      <c r="F223" s="194"/>
      <c r="G223" s="196"/>
      <c r="I223" s="77">
        <f t="shared" si="58"/>
        <v>98</v>
      </c>
      <c r="J223" s="73">
        <f t="shared" si="54"/>
        <v>2039</v>
      </c>
      <c r="K223" s="78" t="str">
        <f t="shared" si="55"/>
        <v/>
      </c>
      <c r="M223" s="41">
        <v>2.1999999999999999E-2</v>
      </c>
    </row>
    <row r="224" spans="2:13" outlineLevel="1">
      <c r="B224" s="212">
        <f t="shared" si="57"/>
        <v>50983</v>
      </c>
      <c r="C224" s="194"/>
      <c r="D224" s="195"/>
      <c r="E224" s="195"/>
      <c r="F224" s="194"/>
      <c r="G224" s="196"/>
      <c r="I224" s="77">
        <f t="shared" si="58"/>
        <v>99</v>
      </c>
      <c r="J224" s="73">
        <f t="shared" si="54"/>
        <v>2039</v>
      </c>
      <c r="K224" s="78" t="str">
        <f t="shared" si="55"/>
        <v/>
      </c>
      <c r="M224" s="41">
        <v>2.1999999999999999E-2</v>
      </c>
    </row>
    <row r="225" spans="2:20" outlineLevel="1">
      <c r="B225" s="212">
        <f t="shared" si="57"/>
        <v>51014</v>
      </c>
      <c r="C225" s="194"/>
      <c r="D225" s="195"/>
      <c r="E225" s="195"/>
      <c r="F225" s="194"/>
      <c r="G225" s="196"/>
      <c r="I225" s="77">
        <f t="shared" si="58"/>
        <v>100</v>
      </c>
      <c r="J225" s="73">
        <f t="shared" si="54"/>
        <v>2039</v>
      </c>
      <c r="K225" s="78" t="str">
        <f t="shared" si="55"/>
        <v/>
      </c>
      <c r="M225" s="41">
        <v>2.1999999999999999E-2</v>
      </c>
    </row>
    <row r="226" spans="2:20" outlineLevel="1">
      <c r="B226" s="212">
        <f t="shared" si="57"/>
        <v>51044</v>
      </c>
      <c r="C226" s="194"/>
      <c r="D226" s="195"/>
      <c r="E226" s="195"/>
      <c r="F226" s="194"/>
      <c r="G226" s="196"/>
      <c r="I226" s="77">
        <f t="shared" si="58"/>
        <v>101</v>
      </c>
      <c r="J226" s="73">
        <f t="shared" si="54"/>
        <v>2039</v>
      </c>
      <c r="K226" s="78" t="str">
        <f t="shared" si="55"/>
        <v/>
      </c>
      <c r="M226" s="41">
        <v>2.1999999999999999E-2</v>
      </c>
    </row>
    <row r="227" spans="2:20" outlineLevel="1">
      <c r="B227" s="212">
        <f t="shared" si="57"/>
        <v>51075</v>
      </c>
      <c r="C227" s="194"/>
      <c r="D227" s="195"/>
      <c r="E227" s="195"/>
      <c r="F227" s="194"/>
      <c r="G227" s="196"/>
      <c r="I227" s="77">
        <f t="shared" si="58"/>
        <v>102</v>
      </c>
      <c r="J227" s="73">
        <f t="shared" si="54"/>
        <v>2039</v>
      </c>
      <c r="K227" s="78" t="str">
        <f t="shared" si="55"/>
        <v/>
      </c>
      <c r="M227" s="41">
        <v>2.1999999999999999E-2</v>
      </c>
      <c r="T227" s="192"/>
    </row>
    <row r="228" spans="2:20" outlineLevel="1">
      <c r="B228" s="213">
        <f t="shared" si="57"/>
        <v>51105</v>
      </c>
      <c r="C228" s="197"/>
      <c r="D228" s="198"/>
      <c r="E228" s="198"/>
      <c r="F228" s="197"/>
      <c r="G228" s="199"/>
      <c r="I228" s="64">
        <f t="shared" si="58"/>
        <v>103</v>
      </c>
      <c r="J228" s="73">
        <f t="shared" si="54"/>
        <v>2039</v>
      </c>
      <c r="K228" s="82" t="str">
        <f t="shared" si="55"/>
        <v/>
      </c>
      <c r="M228" s="41">
        <v>2.1999999999999999E-2</v>
      </c>
      <c r="T228" s="192"/>
    </row>
    <row r="229" spans="2:20" outlineLevel="1">
      <c r="B229" s="211">
        <f t="shared" ref="B229:B264" si="59">EDATE(B228,1)</f>
        <v>51136</v>
      </c>
      <c r="C229" s="200"/>
      <c r="D229" s="201"/>
      <c r="E229" s="201"/>
      <c r="F229" s="200"/>
      <c r="G229" s="202"/>
      <c r="I229" s="60">
        <f>I109</f>
        <v>105</v>
      </c>
      <c r="J229" s="73">
        <f t="shared" si="54"/>
        <v>2040</v>
      </c>
      <c r="K229" s="74" t="str">
        <f t="shared" si="55"/>
        <v/>
      </c>
      <c r="M229" s="41">
        <v>2.1999999999999999E-2</v>
      </c>
      <c r="T229" s="192"/>
    </row>
    <row r="230" spans="2:20" outlineLevel="1">
      <c r="B230" s="212">
        <f t="shared" si="59"/>
        <v>51167</v>
      </c>
      <c r="C230" s="194"/>
      <c r="D230" s="195"/>
      <c r="E230" s="195"/>
      <c r="F230" s="194"/>
      <c r="G230" s="196"/>
      <c r="I230" s="77">
        <f t="shared" ref="I230:I264" si="60">I110</f>
        <v>106</v>
      </c>
      <c r="J230" s="73">
        <f t="shared" si="54"/>
        <v>2040</v>
      </c>
      <c r="K230" s="78" t="str">
        <f t="shared" si="55"/>
        <v/>
      </c>
      <c r="M230" s="41">
        <v>2.1999999999999999E-2</v>
      </c>
      <c r="T230" s="192"/>
    </row>
    <row r="231" spans="2:20" outlineLevel="1">
      <c r="B231" s="212">
        <f t="shared" si="59"/>
        <v>51196</v>
      </c>
      <c r="C231" s="194"/>
      <c r="D231" s="195"/>
      <c r="E231" s="195"/>
      <c r="F231" s="194"/>
      <c r="G231" s="196"/>
      <c r="I231" s="77">
        <f t="shared" si="60"/>
        <v>107</v>
      </c>
      <c r="J231" s="73">
        <f t="shared" si="54"/>
        <v>2040</v>
      </c>
      <c r="K231" s="78" t="str">
        <f t="shared" si="55"/>
        <v/>
      </c>
      <c r="M231" s="41">
        <v>2.1999999999999999E-2</v>
      </c>
      <c r="T231" s="192"/>
    </row>
    <row r="232" spans="2:20" outlineLevel="1">
      <c r="B232" s="212">
        <f t="shared" si="59"/>
        <v>51227</v>
      </c>
      <c r="C232" s="194"/>
      <c r="D232" s="195"/>
      <c r="E232" s="195"/>
      <c r="F232" s="194"/>
      <c r="G232" s="196"/>
      <c r="I232" s="77">
        <f t="shared" si="60"/>
        <v>108</v>
      </c>
      <c r="J232" s="73">
        <f t="shared" si="54"/>
        <v>2040</v>
      </c>
      <c r="K232" s="78" t="str">
        <f t="shared" si="55"/>
        <v/>
      </c>
      <c r="M232" s="41">
        <v>2.1999999999999999E-2</v>
      </c>
      <c r="T232" s="192"/>
    </row>
    <row r="233" spans="2:20" outlineLevel="1">
      <c r="B233" s="212">
        <f t="shared" si="59"/>
        <v>51257</v>
      </c>
      <c r="C233" s="194"/>
      <c r="D233" s="195"/>
      <c r="E233" s="195"/>
      <c r="F233" s="194"/>
      <c r="G233" s="196"/>
      <c r="I233" s="77">
        <f t="shared" si="60"/>
        <v>109</v>
      </c>
      <c r="J233" s="73">
        <f t="shared" si="54"/>
        <v>2040</v>
      </c>
      <c r="K233" s="78" t="str">
        <f t="shared" si="55"/>
        <v/>
      </c>
      <c r="M233" s="41">
        <v>2.1999999999999999E-2</v>
      </c>
      <c r="T233" s="192"/>
    </row>
    <row r="234" spans="2:20" outlineLevel="1">
      <c r="B234" s="212">
        <f t="shared" si="59"/>
        <v>51288</v>
      </c>
      <c r="C234" s="194"/>
      <c r="D234" s="195"/>
      <c r="E234" s="195"/>
      <c r="F234" s="194"/>
      <c r="G234" s="196"/>
      <c r="I234" s="77">
        <f t="shared" si="60"/>
        <v>110</v>
      </c>
      <c r="J234" s="73">
        <f t="shared" si="54"/>
        <v>2040</v>
      </c>
      <c r="K234" s="78" t="str">
        <f t="shared" si="55"/>
        <v/>
      </c>
      <c r="M234" s="41">
        <v>2.1999999999999999E-2</v>
      </c>
      <c r="T234" s="192"/>
    </row>
    <row r="235" spans="2:20" outlineLevel="1">
      <c r="B235" s="212">
        <f t="shared" si="59"/>
        <v>51318</v>
      </c>
      <c r="C235" s="194"/>
      <c r="D235" s="195"/>
      <c r="E235" s="195"/>
      <c r="F235" s="194"/>
      <c r="G235" s="196"/>
      <c r="I235" s="77">
        <f t="shared" si="60"/>
        <v>111</v>
      </c>
      <c r="J235" s="73">
        <f t="shared" si="54"/>
        <v>2040</v>
      </c>
      <c r="K235" s="78" t="str">
        <f t="shared" si="55"/>
        <v/>
      </c>
      <c r="M235" s="41">
        <v>2.1999999999999999E-2</v>
      </c>
      <c r="T235" s="192"/>
    </row>
    <row r="236" spans="2:20" outlineLevel="1">
      <c r="B236" s="212">
        <f t="shared" si="59"/>
        <v>51349</v>
      </c>
      <c r="C236" s="194"/>
      <c r="D236" s="195"/>
      <c r="E236" s="195"/>
      <c r="F236" s="194"/>
      <c r="G236" s="196"/>
      <c r="I236" s="77">
        <f t="shared" si="60"/>
        <v>112</v>
      </c>
      <c r="J236" s="73">
        <f t="shared" si="54"/>
        <v>2040</v>
      </c>
      <c r="K236" s="78" t="str">
        <f t="shared" si="55"/>
        <v/>
      </c>
      <c r="M236" s="41">
        <v>2.1999999999999999E-2</v>
      </c>
      <c r="T236" s="192"/>
    </row>
    <row r="237" spans="2:20" outlineLevel="1">
      <c r="B237" s="212">
        <f t="shared" si="59"/>
        <v>51380</v>
      </c>
      <c r="C237" s="194"/>
      <c r="D237" s="195"/>
      <c r="E237" s="195"/>
      <c r="F237" s="194"/>
      <c r="G237" s="196"/>
      <c r="I237" s="77">
        <f t="shared" si="60"/>
        <v>113</v>
      </c>
      <c r="J237" s="73">
        <f t="shared" si="54"/>
        <v>2040</v>
      </c>
      <c r="K237" s="78" t="str">
        <f t="shared" si="55"/>
        <v/>
      </c>
      <c r="M237" s="41">
        <v>2.1999999999999999E-2</v>
      </c>
      <c r="T237" s="192"/>
    </row>
    <row r="238" spans="2:20" outlineLevel="1">
      <c r="B238" s="212">
        <f t="shared" si="59"/>
        <v>51410</v>
      </c>
      <c r="C238" s="194"/>
      <c r="D238" s="195"/>
      <c r="E238" s="195"/>
      <c r="F238" s="194"/>
      <c r="G238" s="196"/>
      <c r="I238" s="77">
        <f t="shared" si="60"/>
        <v>114</v>
      </c>
      <c r="J238" s="73">
        <f t="shared" si="54"/>
        <v>2040</v>
      </c>
      <c r="K238" s="78" t="str">
        <f t="shared" si="55"/>
        <v/>
      </c>
      <c r="M238" s="41">
        <v>2.1999999999999999E-2</v>
      </c>
      <c r="T238" s="192"/>
    </row>
    <row r="239" spans="2:20" outlineLevel="1">
      <c r="B239" s="212">
        <f t="shared" si="59"/>
        <v>51441</v>
      </c>
      <c r="C239" s="194"/>
      <c r="D239" s="195"/>
      <c r="E239" s="195"/>
      <c r="F239" s="194"/>
      <c r="G239" s="196"/>
      <c r="I239" s="77">
        <f t="shared" si="60"/>
        <v>115</v>
      </c>
      <c r="J239" s="73">
        <f t="shared" si="54"/>
        <v>2040</v>
      </c>
      <c r="K239" s="78" t="str">
        <f t="shared" si="55"/>
        <v/>
      </c>
      <c r="M239" s="41">
        <v>2.1999999999999999E-2</v>
      </c>
      <c r="T239" s="192"/>
    </row>
    <row r="240" spans="2:20" outlineLevel="1">
      <c r="B240" s="213">
        <f t="shared" si="59"/>
        <v>51471</v>
      </c>
      <c r="C240" s="197"/>
      <c r="D240" s="198"/>
      <c r="E240" s="198"/>
      <c r="F240" s="197"/>
      <c r="G240" s="199"/>
      <c r="I240" s="64">
        <f t="shared" si="60"/>
        <v>116</v>
      </c>
      <c r="J240" s="73">
        <f t="shared" si="54"/>
        <v>2040</v>
      </c>
      <c r="K240" s="82" t="str">
        <f t="shared" si="55"/>
        <v/>
      </c>
      <c r="M240" s="41">
        <v>2.1999999999999999E-2</v>
      </c>
      <c r="T240" s="192"/>
    </row>
    <row r="241" spans="2:20" outlineLevel="1">
      <c r="B241" s="211">
        <f t="shared" si="59"/>
        <v>51502</v>
      </c>
      <c r="C241" s="200"/>
      <c r="D241" s="201"/>
      <c r="E241" s="201"/>
      <c r="F241" s="200"/>
      <c r="G241" s="202"/>
      <c r="I241" s="60">
        <f>I121</f>
        <v>118</v>
      </c>
      <c r="J241" s="73">
        <f t="shared" si="54"/>
        <v>2041</v>
      </c>
      <c r="K241" s="74" t="str">
        <f t="shared" si="55"/>
        <v/>
      </c>
      <c r="M241" s="41">
        <v>2.1999999999999999E-2</v>
      </c>
      <c r="T241" s="192"/>
    </row>
    <row r="242" spans="2:20" outlineLevel="1">
      <c r="B242" s="212">
        <f t="shared" si="59"/>
        <v>51533</v>
      </c>
      <c r="C242" s="194"/>
      <c r="D242" s="195"/>
      <c r="E242" s="195"/>
      <c r="F242" s="194"/>
      <c r="G242" s="196"/>
      <c r="I242" s="77">
        <f t="shared" si="60"/>
        <v>119</v>
      </c>
      <c r="J242" s="73">
        <f t="shared" si="54"/>
        <v>2041</v>
      </c>
      <c r="K242" s="78" t="str">
        <f t="shared" si="55"/>
        <v/>
      </c>
      <c r="M242" s="41">
        <v>2.1999999999999999E-2</v>
      </c>
      <c r="T242" s="192"/>
    </row>
    <row r="243" spans="2:20" outlineLevel="1">
      <c r="B243" s="212">
        <f t="shared" si="59"/>
        <v>51561</v>
      </c>
      <c r="C243" s="194"/>
      <c r="D243" s="195"/>
      <c r="E243" s="195"/>
      <c r="F243" s="194"/>
      <c r="G243" s="196"/>
      <c r="I243" s="77">
        <f t="shared" si="60"/>
        <v>120</v>
      </c>
      <c r="J243" s="73">
        <f t="shared" si="54"/>
        <v>2041</v>
      </c>
      <c r="K243" s="78" t="str">
        <f t="shared" si="55"/>
        <v/>
      </c>
      <c r="M243" s="41">
        <v>2.1999999999999999E-2</v>
      </c>
      <c r="T243" s="192"/>
    </row>
    <row r="244" spans="2:20" outlineLevel="1">
      <c r="B244" s="212">
        <f t="shared" si="59"/>
        <v>51592</v>
      </c>
      <c r="C244" s="194"/>
      <c r="D244" s="195"/>
      <c r="E244" s="195"/>
      <c r="F244" s="194"/>
      <c r="G244" s="196"/>
      <c r="I244" s="77">
        <f t="shared" si="60"/>
        <v>121</v>
      </c>
      <c r="J244" s="73">
        <f t="shared" si="54"/>
        <v>2041</v>
      </c>
      <c r="K244" s="78" t="str">
        <f t="shared" si="55"/>
        <v/>
      </c>
      <c r="M244" s="41">
        <v>2.1999999999999999E-2</v>
      </c>
      <c r="T244" s="192"/>
    </row>
    <row r="245" spans="2:20" outlineLevel="1">
      <c r="B245" s="212">
        <f t="shared" si="59"/>
        <v>51622</v>
      </c>
      <c r="C245" s="194"/>
      <c r="D245" s="195"/>
      <c r="E245" s="195"/>
      <c r="F245" s="194"/>
      <c r="G245" s="196"/>
      <c r="I245" s="77">
        <f t="shared" si="60"/>
        <v>122</v>
      </c>
      <c r="J245" s="73">
        <f t="shared" si="54"/>
        <v>2041</v>
      </c>
      <c r="K245" s="78" t="str">
        <f t="shared" si="55"/>
        <v/>
      </c>
      <c r="M245" s="41">
        <v>2.1999999999999999E-2</v>
      </c>
      <c r="T245" s="192"/>
    </row>
    <row r="246" spans="2:20" outlineLevel="1">
      <c r="B246" s="212">
        <f t="shared" si="59"/>
        <v>51653</v>
      </c>
      <c r="C246" s="194"/>
      <c r="D246" s="195"/>
      <c r="E246" s="195"/>
      <c r="F246" s="194"/>
      <c r="G246" s="196"/>
      <c r="I246" s="77">
        <f t="shared" si="60"/>
        <v>123</v>
      </c>
      <c r="J246" s="73">
        <f t="shared" si="54"/>
        <v>2041</v>
      </c>
      <c r="K246" s="78" t="str">
        <f t="shared" si="55"/>
        <v/>
      </c>
      <c r="M246" s="41">
        <v>2.1999999999999999E-2</v>
      </c>
      <c r="T246" s="192"/>
    </row>
    <row r="247" spans="2:20" outlineLevel="1">
      <c r="B247" s="212">
        <f t="shared" si="59"/>
        <v>51683</v>
      </c>
      <c r="C247" s="194"/>
      <c r="D247" s="195"/>
      <c r="E247" s="195"/>
      <c r="F247" s="194"/>
      <c r="G247" s="196"/>
      <c r="I247" s="77">
        <f t="shared" si="60"/>
        <v>124</v>
      </c>
      <c r="J247" s="73">
        <f t="shared" si="54"/>
        <v>2041</v>
      </c>
      <c r="K247" s="78" t="str">
        <f t="shared" si="55"/>
        <v/>
      </c>
      <c r="M247" s="41">
        <v>2.1999999999999999E-2</v>
      </c>
      <c r="T247" s="192"/>
    </row>
    <row r="248" spans="2:20" outlineLevel="1">
      <c r="B248" s="212">
        <f t="shared" si="59"/>
        <v>51714</v>
      </c>
      <c r="C248" s="194"/>
      <c r="D248" s="195"/>
      <c r="E248" s="195"/>
      <c r="F248" s="194"/>
      <c r="G248" s="196"/>
      <c r="I248" s="77">
        <f t="shared" si="60"/>
        <v>125</v>
      </c>
      <c r="J248" s="73">
        <f t="shared" si="54"/>
        <v>2041</v>
      </c>
      <c r="K248" s="78" t="str">
        <f t="shared" si="55"/>
        <v/>
      </c>
      <c r="M248" s="41">
        <v>2.1999999999999999E-2</v>
      </c>
      <c r="T248" s="192"/>
    </row>
    <row r="249" spans="2:20" outlineLevel="1">
      <c r="B249" s="212">
        <f t="shared" si="59"/>
        <v>51745</v>
      </c>
      <c r="C249" s="194"/>
      <c r="D249" s="195"/>
      <c r="E249" s="195"/>
      <c r="F249" s="194"/>
      <c r="G249" s="196"/>
      <c r="I249" s="77">
        <f t="shared" si="60"/>
        <v>126</v>
      </c>
      <c r="J249" s="73">
        <f t="shared" si="54"/>
        <v>2041</v>
      </c>
      <c r="K249" s="78" t="str">
        <f t="shared" si="55"/>
        <v/>
      </c>
      <c r="M249" s="41">
        <v>2.1999999999999999E-2</v>
      </c>
      <c r="T249" s="192"/>
    </row>
    <row r="250" spans="2:20" outlineLevel="1">
      <c r="B250" s="212">
        <f t="shared" si="59"/>
        <v>51775</v>
      </c>
      <c r="C250" s="194"/>
      <c r="D250" s="195"/>
      <c r="E250" s="195"/>
      <c r="F250" s="194"/>
      <c r="G250" s="196"/>
      <c r="I250" s="77">
        <f t="shared" si="60"/>
        <v>127</v>
      </c>
      <c r="J250" s="73">
        <f t="shared" si="54"/>
        <v>2041</v>
      </c>
      <c r="K250" s="78" t="str">
        <f t="shared" si="55"/>
        <v/>
      </c>
      <c r="M250" s="41">
        <v>2.1999999999999999E-2</v>
      </c>
      <c r="T250" s="192"/>
    </row>
    <row r="251" spans="2:20" outlineLevel="1">
      <c r="B251" s="212">
        <f t="shared" si="59"/>
        <v>51806</v>
      </c>
      <c r="C251" s="194"/>
      <c r="D251" s="195"/>
      <c r="E251" s="195"/>
      <c r="F251" s="194"/>
      <c r="G251" s="196"/>
      <c r="I251" s="77">
        <f t="shared" si="60"/>
        <v>128</v>
      </c>
      <c r="J251" s="73">
        <f t="shared" si="54"/>
        <v>2041</v>
      </c>
      <c r="K251" s="78" t="str">
        <f t="shared" si="55"/>
        <v/>
      </c>
      <c r="M251" s="41">
        <v>2.1999999999999999E-2</v>
      </c>
      <c r="O251" s="192"/>
      <c r="P251" s="192"/>
      <c r="T251" s="192"/>
    </row>
    <row r="252" spans="2:20" outlineLevel="1" collapsed="1">
      <c r="B252" s="213">
        <f t="shared" si="59"/>
        <v>51836</v>
      </c>
      <c r="C252" s="197"/>
      <c r="D252" s="198"/>
      <c r="E252" s="198"/>
      <c r="F252" s="197"/>
      <c r="G252" s="199"/>
      <c r="I252" s="64">
        <f t="shared" si="60"/>
        <v>129</v>
      </c>
      <c r="J252" s="73">
        <f t="shared" si="54"/>
        <v>2041</v>
      </c>
      <c r="K252" s="82" t="str">
        <f t="shared" si="55"/>
        <v/>
      </c>
      <c r="M252" s="41">
        <v>2.1999999999999999E-2</v>
      </c>
      <c r="O252" s="192"/>
      <c r="P252" s="192"/>
      <c r="T252" s="192"/>
    </row>
    <row r="253" spans="2:20" outlineLevel="1">
      <c r="B253" s="211">
        <f t="shared" si="59"/>
        <v>51867</v>
      </c>
      <c r="C253" s="200"/>
      <c r="D253" s="201"/>
      <c r="E253" s="201"/>
      <c r="F253" s="200"/>
      <c r="G253" s="202"/>
      <c r="I253" s="60">
        <f>I133</f>
        <v>1</v>
      </c>
      <c r="J253" s="73">
        <f t="shared" si="54"/>
        <v>2042</v>
      </c>
      <c r="K253" s="74" t="str">
        <f t="shared" si="55"/>
        <v/>
      </c>
      <c r="M253" s="41">
        <v>2.3E-2</v>
      </c>
      <c r="O253" s="192"/>
      <c r="P253" s="192"/>
      <c r="T253" s="192"/>
    </row>
    <row r="254" spans="2:20" outlineLevel="1">
      <c r="B254" s="212">
        <f t="shared" si="59"/>
        <v>51898</v>
      </c>
      <c r="C254" s="194"/>
      <c r="D254" s="195"/>
      <c r="E254" s="195"/>
      <c r="F254" s="194"/>
      <c r="G254" s="196"/>
      <c r="I254" s="77">
        <f t="shared" si="60"/>
        <v>2</v>
      </c>
      <c r="J254" s="73">
        <f t="shared" si="54"/>
        <v>2042</v>
      </c>
      <c r="K254" s="78" t="str">
        <f t="shared" si="55"/>
        <v/>
      </c>
      <c r="M254" s="41">
        <v>2.3E-2</v>
      </c>
      <c r="O254" s="192"/>
      <c r="P254" s="192"/>
      <c r="T254" s="192"/>
    </row>
    <row r="255" spans="2:20" outlineLevel="1">
      <c r="B255" s="212">
        <f t="shared" si="59"/>
        <v>51926</v>
      </c>
      <c r="C255" s="194"/>
      <c r="D255" s="195"/>
      <c r="E255" s="195"/>
      <c r="F255" s="194"/>
      <c r="G255" s="196"/>
      <c r="I255" s="77">
        <f t="shared" si="60"/>
        <v>3</v>
      </c>
      <c r="J255" s="73">
        <f t="shared" si="54"/>
        <v>2042</v>
      </c>
      <c r="K255" s="78" t="str">
        <f t="shared" si="55"/>
        <v/>
      </c>
      <c r="M255" s="41">
        <v>2.3E-2</v>
      </c>
      <c r="O255" s="192"/>
      <c r="P255" s="192"/>
      <c r="T255" s="192"/>
    </row>
    <row r="256" spans="2:20" outlineLevel="1">
      <c r="B256" s="212">
        <f t="shared" si="59"/>
        <v>51957</v>
      </c>
      <c r="C256" s="194"/>
      <c r="D256" s="195"/>
      <c r="E256" s="195"/>
      <c r="F256" s="194"/>
      <c r="G256" s="196"/>
      <c r="I256" s="77">
        <f t="shared" si="60"/>
        <v>4</v>
      </c>
      <c r="J256" s="73">
        <f t="shared" si="54"/>
        <v>2042</v>
      </c>
      <c r="K256" s="78" t="str">
        <f t="shared" si="55"/>
        <v/>
      </c>
      <c r="M256" s="41">
        <v>2.3E-2</v>
      </c>
      <c r="O256" s="192"/>
      <c r="P256" s="192"/>
      <c r="T256" s="192"/>
    </row>
    <row r="257" spans="2:20" outlineLevel="1">
      <c r="B257" s="212">
        <f t="shared" si="59"/>
        <v>51987</v>
      </c>
      <c r="C257" s="194"/>
      <c r="D257" s="195"/>
      <c r="E257" s="195"/>
      <c r="F257" s="194"/>
      <c r="G257" s="196"/>
      <c r="I257" s="77">
        <f t="shared" si="60"/>
        <v>5</v>
      </c>
      <c r="J257" s="73">
        <f t="shared" ref="J257:J264" si="61">YEAR(B257)</f>
        <v>2042</v>
      </c>
      <c r="K257" s="78" t="str">
        <f t="shared" ref="K257:K264" si="62">IF(ISNUMBER(F257),IF(F257&lt;&gt;0,B257,""),"")</f>
        <v/>
      </c>
      <c r="M257" s="41">
        <v>2.3E-2</v>
      </c>
      <c r="O257" s="192"/>
      <c r="P257" s="192"/>
      <c r="T257" s="192"/>
    </row>
    <row r="258" spans="2:20" outlineLevel="1">
      <c r="B258" s="212">
        <f t="shared" si="59"/>
        <v>52018</v>
      </c>
      <c r="C258" s="194"/>
      <c r="D258" s="195"/>
      <c r="E258" s="195"/>
      <c r="F258" s="194"/>
      <c r="G258" s="196"/>
      <c r="I258" s="77">
        <f t="shared" si="60"/>
        <v>6</v>
      </c>
      <c r="J258" s="73">
        <f t="shared" si="61"/>
        <v>2042</v>
      </c>
      <c r="K258" s="78" t="str">
        <f t="shared" si="62"/>
        <v/>
      </c>
      <c r="M258" s="41">
        <v>2.3E-2</v>
      </c>
      <c r="O258" s="192"/>
      <c r="P258" s="192"/>
      <c r="T258" s="192"/>
    </row>
    <row r="259" spans="2:20" outlineLevel="1">
      <c r="B259" s="212">
        <f t="shared" si="59"/>
        <v>52048</v>
      </c>
      <c r="C259" s="194"/>
      <c r="D259" s="195"/>
      <c r="E259" s="195"/>
      <c r="F259" s="194"/>
      <c r="G259" s="196"/>
      <c r="I259" s="77">
        <f t="shared" si="60"/>
        <v>7</v>
      </c>
      <c r="J259" s="73">
        <f t="shared" si="61"/>
        <v>2042</v>
      </c>
      <c r="K259" s="78" t="str">
        <f t="shared" si="62"/>
        <v/>
      </c>
      <c r="M259" s="41">
        <v>2.3E-2</v>
      </c>
      <c r="O259" s="192"/>
      <c r="P259" s="192"/>
    </row>
    <row r="260" spans="2:20" outlineLevel="1">
      <c r="B260" s="212">
        <f t="shared" si="59"/>
        <v>52079</v>
      </c>
      <c r="C260" s="194"/>
      <c r="D260" s="195"/>
      <c r="E260" s="195"/>
      <c r="F260" s="194"/>
      <c r="G260" s="196"/>
      <c r="I260" s="77">
        <f t="shared" si="60"/>
        <v>8</v>
      </c>
      <c r="J260" s="73">
        <f t="shared" si="61"/>
        <v>2042</v>
      </c>
      <c r="K260" s="78" t="str">
        <f t="shared" si="62"/>
        <v/>
      </c>
      <c r="M260" s="41">
        <v>2.3E-2</v>
      </c>
      <c r="O260" s="192"/>
      <c r="P260" s="192"/>
    </row>
    <row r="261" spans="2:20" outlineLevel="1">
      <c r="B261" s="212">
        <f t="shared" si="59"/>
        <v>52110</v>
      </c>
      <c r="C261" s="194"/>
      <c r="D261" s="195"/>
      <c r="E261" s="195"/>
      <c r="F261" s="194"/>
      <c r="G261" s="196"/>
      <c r="I261" s="77">
        <f t="shared" si="60"/>
        <v>9</v>
      </c>
      <c r="J261" s="73">
        <f t="shared" si="61"/>
        <v>2042</v>
      </c>
      <c r="K261" s="78" t="str">
        <f t="shared" si="62"/>
        <v/>
      </c>
      <c r="M261" s="41">
        <v>2.3E-2</v>
      </c>
      <c r="O261" s="192"/>
      <c r="P261" s="192"/>
    </row>
    <row r="262" spans="2:20" outlineLevel="1">
      <c r="B262" s="212">
        <f t="shared" si="59"/>
        <v>52140</v>
      </c>
      <c r="C262" s="194"/>
      <c r="D262" s="195"/>
      <c r="E262" s="195"/>
      <c r="F262" s="194"/>
      <c r="G262" s="196"/>
      <c r="I262" s="77">
        <f t="shared" si="60"/>
        <v>10</v>
      </c>
      <c r="J262" s="73">
        <f t="shared" si="61"/>
        <v>2042</v>
      </c>
      <c r="K262" s="78" t="str">
        <f t="shared" si="62"/>
        <v/>
      </c>
      <c r="M262" s="41">
        <v>2.3E-2</v>
      </c>
    </row>
    <row r="263" spans="2:20" outlineLevel="1">
      <c r="B263" s="212">
        <f t="shared" si="59"/>
        <v>52171</v>
      </c>
      <c r="C263" s="194"/>
      <c r="D263" s="195"/>
      <c r="E263" s="195"/>
      <c r="F263" s="194"/>
      <c r="G263" s="196"/>
      <c r="I263" s="77">
        <f t="shared" si="60"/>
        <v>11</v>
      </c>
      <c r="J263" s="73">
        <f t="shared" si="61"/>
        <v>2042</v>
      </c>
      <c r="K263" s="78" t="str">
        <f t="shared" si="62"/>
        <v/>
      </c>
      <c r="M263" s="41">
        <v>2.3E-2</v>
      </c>
    </row>
    <row r="264" spans="2:20" outlineLevel="1">
      <c r="B264" s="213">
        <f t="shared" si="59"/>
        <v>52201</v>
      </c>
      <c r="C264" s="197"/>
      <c r="D264" s="198"/>
      <c r="E264" s="198"/>
      <c r="F264" s="197"/>
      <c r="G264" s="199"/>
      <c r="I264" s="64">
        <f t="shared" si="60"/>
        <v>12</v>
      </c>
      <c r="J264" s="73">
        <f t="shared" si="61"/>
        <v>2042</v>
      </c>
      <c r="K264" s="82" t="str">
        <f t="shared" si="62"/>
        <v/>
      </c>
      <c r="M264" s="41">
        <v>2.3E-2</v>
      </c>
    </row>
    <row r="265" spans="2:20" outlineLevel="1">
      <c r="B265" s="211"/>
      <c r="C265" s="200"/>
      <c r="D265" s="201"/>
      <c r="E265" s="201"/>
      <c r="F265" s="200"/>
      <c r="G265" s="202"/>
      <c r="I265" s="60">
        <f>I145</f>
        <v>14</v>
      </c>
      <c r="J265" s="73">
        <f t="shared" ref="J265:J276" si="63">YEAR(B265)</f>
        <v>1900</v>
      </c>
      <c r="K265" s="74" t="str">
        <f t="shared" ref="K265:K276" si="64">IF(ISNUMBER(F265),IF(F265&lt;&gt;0,B265,""),"")</f>
        <v/>
      </c>
      <c r="M265" s="41" t="e">
        <v>#N/A</v>
      </c>
      <c r="O265" s="192"/>
      <c r="P265" s="192"/>
      <c r="T265" s="192"/>
    </row>
    <row r="266" spans="2:20" outlineLevel="1">
      <c r="B266" s="212"/>
      <c r="C266" s="194"/>
      <c r="D266" s="195"/>
      <c r="E266" s="195"/>
      <c r="F266" s="194"/>
      <c r="G266" s="196"/>
      <c r="I266" s="77">
        <f t="shared" ref="I266:I276" si="65">I146</f>
        <v>15</v>
      </c>
      <c r="J266" s="73">
        <f t="shared" si="63"/>
        <v>1900</v>
      </c>
      <c r="K266" s="78" t="str">
        <f t="shared" si="64"/>
        <v/>
      </c>
      <c r="M266" s="41" t="e">
        <v>#N/A</v>
      </c>
      <c r="O266" s="192"/>
      <c r="P266" s="192"/>
      <c r="T266" s="192"/>
    </row>
    <row r="267" spans="2:20" outlineLevel="1">
      <c r="B267" s="212"/>
      <c r="C267" s="194"/>
      <c r="D267" s="195"/>
      <c r="E267" s="195"/>
      <c r="F267" s="194"/>
      <c r="G267" s="196"/>
      <c r="I267" s="77">
        <f t="shared" si="65"/>
        <v>16</v>
      </c>
      <c r="J267" s="73">
        <f t="shared" si="63"/>
        <v>1900</v>
      </c>
      <c r="K267" s="78" t="str">
        <f t="shared" si="64"/>
        <v/>
      </c>
      <c r="M267" s="41" t="e">
        <v>#N/A</v>
      </c>
      <c r="O267" s="192"/>
      <c r="P267" s="192"/>
      <c r="T267" s="192"/>
    </row>
    <row r="268" spans="2:20" outlineLevel="1">
      <c r="B268" s="212"/>
      <c r="C268" s="194"/>
      <c r="D268" s="195"/>
      <c r="E268" s="195"/>
      <c r="F268" s="194"/>
      <c r="G268" s="196"/>
      <c r="I268" s="77">
        <f t="shared" si="65"/>
        <v>17</v>
      </c>
      <c r="J268" s="73">
        <f t="shared" si="63"/>
        <v>1900</v>
      </c>
      <c r="K268" s="78" t="str">
        <f t="shared" si="64"/>
        <v/>
      </c>
      <c r="M268" s="41" t="e">
        <v>#N/A</v>
      </c>
      <c r="O268" s="192"/>
      <c r="P268" s="192"/>
      <c r="T268" s="192"/>
    </row>
    <row r="269" spans="2:20" outlineLevel="1">
      <c r="B269" s="212"/>
      <c r="C269" s="194"/>
      <c r="D269" s="195"/>
      <c r="E269" s="195"/>
      <c r="F269" s="194"/>
      <c r="G269" s="196"/>
      <c r="I269" s="77">
        <f t="shared" si="65"/>
        <v>18</v>
      </c>
      <c r="J269" s="73">
        <f t="shared" si="63"/>
        <v>1900</v>
      </c>
      <c r="K269" s="78" t="str">
        <f t="shared" si="64"/>
        <v/>
      </c>
      <c r="M269" s="41" t="e">
        <v>#N/A</v>
      </c>
      <c r="O269" s="192"/>
      <c r="P269" s="192"/>
      <c r="T269" s="192"/>
    </row>
    <row r="270" spans="2:20" outlineLevel="1">
      <c r="B270" s="212"/>
      <c r="C270" s="194"/>
      <c r="D270" s="195"/>
      <c r="E270" s="195"/>
      <c r="F270" s="194"/>
      <c r="G270" s="196"/>
      <c r="I270" s="77">
        <f t="shared" si="65"/>
        <v>19</v>
      </c>
      <c r="J270" s="73">
        <f t="shared" si="63"/>
        <v>1900</v>
      </c>
      <c r="K270" s="78" t="str">
        <f t="shared" si="64"/>
        <v/>
      </c>
      <c r="M270" s="41" t="e">
        <v>#N/A</v>
      </c>
      <c r="O270" s="192"/>
      <c r="P270" s="192"/>
      <c r="T270" s="192"/>
    </row>
    <row r="271" spans="2:20" outlineLevel="1">
      <c r="B271" s="212"/>
      <c r="C271" s="194"/>
      <c r="D271" s="195"/>
      <c r="E271" s="195"/>
      <c r="F271" s="194"/>
      <c r="G271" s="196"/>
      <c r="I271" s="77">
        <f t="shared" si="65"/>
        <v>20</v>
      </c>
      <c r="J271" s="73">
        <f t="shared" si="63"/>
        <v>1900</v>
      </c>
      <c r="K271" s="78" t="str">
        <f t="shared" si="64"/>
        <v/>
      </c>
      <c r="M271" s="41" t="e">
        <v>#N/A</v>
      </c>
      <c r="O271" s="192"/>
      <c r="P271" s="192"/>
    </row>
    <row r="272" spans="2:20" outlineLevel="1">
      <c r="B272" s="212"/>
      <c r="C272" s="194"/>
      <c r="D272" s="195"/>
      <c r="E272" s="195"/>
      <c r="F272" s="194"/>
      <c r="G272" s="196"/>
      <c r="I272" s="77">
        <f t="shared" si="65"/>
        <v>21</v>
      </c>
      <c r="J272" s="73">
        <f t="shared" si="63"/>
        <v>1900</v>
      </c>
      <c r="K272" s="78" t="str">
        <f t="shared" si="64"/>
        <v/>
      </c>
      <c r="M272" s="41" t="e">
        <v>#N/A</v>
      </c>
      <c r="O272" s="192"/>
      <c r="P272" s="192"/>
    </row>
    <row r="273" spans="2:16" outlineLevel="1">
      <c r="B273" s="212"/>
      <c r="C273" s="194"/>
      <c r="D273" s="195"/>
      <c r="E273" s="195"/>
      <c r="F273" s="194"/>
      <c r="G273" s="196"/>
      <c r="I273" s="77">
        <f t="shared" si="65"/>
        <v>22</v>
      </c>
      <c r="J273" s="73">
        <f t="shared" si="63"/>
        <v>1900</v>
      </c>
      <c r="K273" s="78" t="str">
        <f t="shared" si="64"/>
        <v/>
      </c>
      <c r="M273" s="41" t="e">
        <v>#N/A</v>
      </c>
      <c r="O273" s="192"/>
      <c r="P273" s="192"/>
    </row>
    <row r="274" spans="2:16" outlineLevel="1">
      <c r="B274" s="212"/>
      <c r="C274" s="194"/>
      <c r="D274" s="195"/>
      <c r="E274" s="195"/>
      <c r="F274" s="194"/>
      <c r="G274" s="196"/>
      <c r="I274" s="77">
        <f t="shared" si="65"/>
        <v>23</v>
      </c>
      <c r="J274" s="73">
        <f t="shared" si="63"/>
        <v>1900</v>
      </c>
      <c r="K274" s="78" t="str">
        <f t="shared" si="64"/>
        <v/>
      </c>
      <c r="M274" s="41" t="e">
        <v>#N/A</v>
      </c>
    </row>
    <row r="275" spans="2:16" outlineLevel="1">
      <c r="B275" s="212"/>
      <c r="C275" s="194"/>
      <c r="D275" s="195"/>
      <c r="E275" s="195"/>
      <c r="F275" s="194"/>
      <c r="G275" s="196"/>
      <c r="I275" s="77">
        <f t="shared" si="65"/>
        <v>24</v>
      </c>
      <c r="J275" s="73">
        <f t="shared" si="63"/>
        <v>1900</v>
      </c>
      <c r="K275" s="78" t="str">
        <f t="shared" si="64"/>
        <v/>
      </c>
      <c r="M275" s="41" t="e">
        <v>#N/A</v>
      </c>
    </row>
    <row r="276" spans="2:16" outlineLevel="1">
      <c r="B276" s="213"/>
      <c r="C276" s="197"/>
      <c r="D276" s="198"/>
      <c r="E276" s="198"/>
      <c r="F276" s="197"/>
      <c r="G276" s="199"/>
      <c r="I276" s="64">
        <f t="shared" si="65"/>
        <v>25</v>
      </c>
      <c r="J276" s="73">
        <f t="shared" si="63"/>
        <v>1900</v>
      </c>
      <c r="K276" s="82" t="str">
        <f t="shared" si="64"/>
        <v/>
      </c>
      <c r="M276" s="41" t="e">
        <v>#N/A</v>
      </c>
    </row>
  </sheetData>
  <printOptions horizontalCentered="1"/>
  <pageMargins left="0.25" right="0.25" top="0.75" bottom="0.75" header="0.3" footer="0.3"/>
  <pageSetup scale="20"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P77"/>
  <sheetViews>
    <sheetView workbookViewId="0">
      <selection activeCell="H32" sqref="H3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3.83203125" style="121" customWidth="1"/>
    <col min="9" max="10" width="12.5" style="121" customWidth="1"/>
    <col min="11" max="11" width="11.6640625" style="121" customWidth="1"/>
    <col min="12" max="12" width="9.33203125" style="121"/>
    <col min="13" max="13" width="6.1640625" style="121" customWidth="1"/>
    <col min="14" max="14" width="7.83203125" style="172" customWidth="1"/>
    <col min="15" max="16384" width="9.33203125" style="121"/>
  </cols>
  <sheetData>
    <row r="1" spans="2:16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6" ht="15.75">
      <c r="B2" s="119" t="s">
        <v>102</v>
      </c>
      <c r="C2" s="120"/>
      <c r="D2" s="120"/>
      <c r="E2" s="120"/>
      <c r="F2" s="120"/>
      <c r="G2" s="120"/>
      <c r="H2" s="120"/>
      <c r="I2" s="120"/>
      <c r="J2" s="120"/>
    </row>
    <row r="3" spans="2:16" ht="15.75">
      <c r="B3" s="119"/>
      <c r="C3" s="120"/>
      <c r="D3" s="120"/>
      <c r="E3" s="120"/>
      <c r="F3" s="120"/>
      <c r="G3" s="120"/>
      <c r="H3" s="120"/>
      <c r="I3" s="120"/>
      <c r="J3" s="120"/>
    </row>
    <row r="4" spans="2:16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6" ht="51.75" customHeight="1">
      <c r="B5" s="124" t="s">
        <v>0</v>
      </c>
      <c r="C5" s="125" t="s">
        <v>108</v>
      </c>
      <c r="D5" s="125" t="s">
        <v>103</v>
      </c>
      <c r="E5" s="17" t="s">
        <v>55</v>
      </c>
      <c r="H5" s="172"/>
      <c r="N5" s="121"/>
    </row>
    <row r="6" spans="2:16" ht="24" customHeight="1">
      <c r="B6" s="126"/>
      <c r="C6" s="128" t="s">
        <v>9</v>
      </c>
      <c r="D6" s="127" t="s">
        <v>104</v>
      </c>
      <c r="E6" s="19" t="s">
        <v>9</v>
      </c>
      <c r="H6" s="172"/>
      <c r="N6" s="121"/>
    </row>
    <row r="7" spans="2:16">
      <c r="C7" s="129" t="s">
        <v>2</v>
      </c>
      <c r="D7" s="129" t="s">
        <v>4</v>
      </c>
      <c r="E7" s="129" t="s">
        <v>25</v>
      </c>
      <c r="H7" s="172"/>
      <c r="N7" s="121"/>
    </row>
    <row r="8" spans="2:16" ht="6" customHeight="1">
      <c r="H8" s="172"/>
      <c r="N8" s="121"/>
    </row>
    <row r="9" spans="2:16" ht="15.75">
      <c r="B9" s="43" t="str">
        <f>B2</f>
        <v>2017 IRP Aeolus-Bridger/Anticline Transmission</v>
      </c>
      <c r="D9" s="123"/>
      <c r="E9" s="123"/>
      <c r="N9" s="121"/>
    </row>
    <row r="10" spans="2:16">
      <c r="B10" s="140">
        <v>2020</v>
      </c>
      <c r="C10" s="132">
        <f>ROUND(C11/(1+$D44),2)</f>
        <v>47.55</v>
      </c>
      <c r="D10" s="140">
        <v>2</v>
      </c>
      <c r="E10" s="134">
        <f t="shared" ref="E10:E32" si="0">SUM(C10:C10)*D10/12</f>
        <v>7.9249999999999998</v>
      </c>
      <c r="F10" s="123"/>
      <c r="G10" s="159"/>
      <c r="M10" s="173"/>
      <c r="N10" s="137"/>
      <c r="O10" s="138"/>
      <c r="P10" s="139"/>
    </row>
    <row r="11" spans="2:16">
      <c r="B11" s="140">
        <f t="shared" ref="B11:B32" si="1">B10+1</f>
        <v>2021</v>
      </c>
      <c r="C11" s="132">
        <f>D36</f>
        <v>48.5910167356733</v>
      </c>
      <c r="D11" s="140">
        <v>12</v>
      </c>
      <c r="E11" s="134">
        <f t="shared" si="0"/>
        <v>48.5910167356733</v>
      </c>
      <c r="F11" s="123"/>
      <c r="G11" s="159"/>
      <c r="M11" s="173"/>
      <c r="N11" s="203"/>
      <c r="O11" s="203"/>
      <c r="P11" s="139"/>
    </row>
    <row r="12" spans="2:16">
      <c r="B12" s="140">
        <f t="shared" si="1"/>
        <v>2022</v>
      </c>
      <c r="C12" s="132">
        <f>ROUND(C11*(1+(IFERROR(INDEX($D$41:$D$49,MATCH($B12,$C$41:$C$49,0),1),0)+IFERROR(INDEX($G$41:$G$49,MATCH($B12,$F$41:$F$49,0),1),0)+IFERROR(INDEX($J$41:$J$49,MATCH($B12,$I$41:$I$49,0),1),0))),2)</f>
        <v>49.71</v>
      </c>
      <c r="D12" s="140">
        <v>12</v>
      </c>
      <c r="E12" s="134">
        <f t="shared" si="0"/>
        <v>49.71</v>
      </c>
      <c r="F12" s="123"/>
      <c r="H12" s="173"/>
      <c r="J12" s="204"/>
      <c r="N12" s="121"/>
    </row>
    <row r="13" spans="2:16">
      <c r="B13" s="140">
        <f t="shared" si="1"/>
        <v>2023</v>
      </c>
      <c r="C13" s="132">
        <f t="shared" ref="C13:C32" si="2">ROUND(C12*(1+(IFERROR(INDEX($D$41:$D$49,MATCH($B13,$C$41:$C$49,0),1),0)+IFERROR(INDEX($G$41:$G$49,MATCH($B13,$F$41:$F$49,0),1),0)+IFERROR(INDEX($J$41:$J$49,MATCH($B13,$I$41:$I$49,0),1),0))),2)</f>
        <v>50.8</v>
      </c>
      <c r="D13" s="140">
        <v>12</v>
      </c>
      <c r="E13" s="134">
        <f t="shared" si="0"/>
        <v>50.79999999999999</v>
      </c>
      <c r="F13" s="123"/>
      <c r="H13" s="173"/>
      <c r="I13" s="137"/>
      <c r="J13" s="204"/>
      <c r="N13" s="121"/>
    </row>
    <row r="14" spans="2:16">
      <c r="B14" s="140">
        <f t="shared" si="1"/>
        <v>2024</v>
      </c>
      <c r="C14" s="132">
        <f t="shared" si="2"/>
        <v>51.92</v>
      </c>
      <c r="D14" s="140">
        <v>12</v>
      </c>
      <c r="E14" s="134">
        <f t="shared" si="0"/>
        <v>51.919999999999995</v>
      </c>
      <c r="F14" s="123"/>
      <c r="H14" s="173"/>
      <c r="K14" s="205"/>
      <c r="N14" s="121"/>
    </row>
    <row r="15" spans="2:16">
      <c r="B15" s="140">
        <f t="shared" si="1"/>
        <v>2025</v>
      </c>
      <c r="C15" s="132">
        <f t="shared" si="2"/>
        <v>53.06</v>
      </c>
      <c r="D15" s="140">
        <v>12</v>
      </c>
      <c r="E15" s="134">
        <f t="shared" si="0"/>
        <v>53.06</v>
      </c>
      <c r="F15" s="123"/>
      <c r="H15" s="173"/>
      <c r="N15" s="121"/>
    </row>
    <row r="16" spans="2:16">
      <c r="B16" s="140">
        <f t="shared" si="1"/>
        <v>2026</v>
      </c>
      <c r="C16" s="132">
        <f t="shared" si="2"/>
        <v>54.23</v>
      </c>
      <c r="D16" s="140">
        <v>12</v>
      </c>
      <c r="E16" s="134">
        <f t="shared" si="0"/>
        <v>54.23</v>
      </c>
      <c r="F16" s="123"/>
      <c r="H16" s="173"/>
      <c r="J16" s="170"/>
      <c r="N16" s="121"/>
    </row>
    <row r="17" spans="2:14">
      <c r="B17" s="140">
        <f t="shared" si="1"/>
        <v>2027</v>
      </c>
      <c r="C17" s="132">
        <f t="shared" si="2"/>
        <v>55.42</v>
      </c>
      <c r="D17" s="140">
        <v>12</v>
      </c>
      <c r="E17" s="134">
        <f t="shared" si="0"/>
        <v>55.419999999999995</v>
      </c>
      <c r="F17" s="123"/>
      <c r="H17" s="173"/>
      <c r="N17" s="121"/>
    </row>
    <row r="18" spans="2:14">
      <c r="B18" s="140">
        <f t="shared" si="1"/>
        <v>2028</v>
      </c>
      <c r="C18" s="132">
        <f t="shared" si="2"/>
        <v>56.69</v>
      </c>
      <c r="D18" s="140">
        <v>12</v>
      </c>
      <c r="E18" s="134">
        <f t="shared" si="0"/>
        <v>56.69</v>
      </c>
      <c r="F18" s="123"/>
      <c r="H18" s="173"/>
      <c r="N18" s="121"/>
    </row>
    <row r="19" spans="2:14">
      <c r="B19" s="140">
        <f t="shared" si="1"/>
        <v>2029</v>
      </c>
      <c r="C19" s="132">
        <f t="shared" si="2"/>
        <v>57.99</v>
      </c>
      <c r="D19" s="140">
        <v>12</v>
      </c>
      <c r="E19" s="134">
        <f t="shared" si="0"/>
        <v>57.99</v>
      </c>
      <c r="F19" s="123"/>
      <c r="H19" s="173"/>
      <c r="N19" s="121"/>
    </row>
    <row r="20" spans="2:14">
      <c r="B20" s="140">
        <f t="shared" si="1"/>
        <v>2030</v>
      </c>
      <c r="C20" s="132">
        <f t="shared" si="2"/>
        <v>59.32</v>
      </c>
      <c r="D20" s="140">
        <v>12</v>
      </c>
      <c r="E20" s="134">
        <f t="shared" si="0"/>
        <v>59.32</v>
      </c>
      <c r="F20" s="123"/>
      <c r="H20" s="173"/>
      <c r="N20" s="121"/>
    </row>
    <row r="21" spans="2:14">
      <c r="B21" s="140">
        <f t="shared" si="1"/>
        <v>2031</v>
      </c>
      <c r="C21" s="132">
        <f t="shared" si="2"/>
        <v>60.68</v>
      </c>
      <c r="D21" s="140">
        <v>12</v>
      </c>
      <c r="E21" s="134">
        <f t="shared" si="0"/>
        <v>60.68</v>
      </c>
      <c r="F21" s="123"/>
      <c r="H21" s="173"/>
      <c r="N21" s="121"/>
    </row>
    <row r="22" spans="2:14">
      <c r="B22" s="140">
        <f t="shared" si="1"/>
        <v>2032</v>
      </c>
      <c r="C22" s="132">
        <f t="shared" si="2"/>
        <v>62.08</v>
      </c>
      <c r="D22" s="140">
        <v>12</v>
      </c>
      <c r="E22" s="134">
        <f t="shared" si="0"/>
        <v>62.080000000000005</v>
      </c>
      <c r="F22" s="123"/>
      <c r="H22" s="173"/>
      <c r="N22" s="121"/>
    </row>
    <row r="23" spans="2:14">
      <c r="B23" s="140">
        <f t="shared" si="1"/>
        <v>2033</v>
      </c>
      <c r="C23" s="132">
        <f t="shared" si="2"/>
        <v>63.45</v>
      </c>
      <c r="D23" s="140">
        <v>12</v>
      </c>
      <c r="E23" s="134">
        <f t="shared" si="0"/>
        <v>63.45000000000001</v>
      </c>
      <c r="F23" s="123"/>
      <c r="H23" s="173"/>
      <c r="N23" s="121"/>
    </row>
    <row r="24" spans="2:14">
      <c r="B24" s="140">
        <f t="shared" si="1"/>
        <v>2034</v>
      </c>
      <c r="C24" s="132">
        <f t="shared" si="2"/>
        <v>64.849999999999994</v>
      </c>
      <c r="D24" s="140">
        <v>12</v>
      </c>
      <c r="E24" s="134">
        <f t="shared" si="0"/>
        <v>64.849999999999994</v>
      </c>
      <c r="F24" s="123"/>
      <c r="H24" s="173"/>
      <c r="N24" s="121"/>
    </row>
    <row r="25" spans="2:14">
      <c r="B25" s="140">
        <f t="shared" si="1"/>
        <v>2035</v>
      </c>
      <c r="C25" s="132">
        <f t="shared" si="2"/>
        <v>66.28</v>
      </c>
      <c r="D25" s="140">
        <v>12</v>
      </c>
      <c r="E25" s="134">
        <f t="shared" si="0"/>
        <v>66.28</v>
      </c>
      <c r="F25" s="123"/>
      <c r="H25" s="173"/>
      <c r="N25" s="121"/>
    </row>
    <row r="26" spans="2:14">
      <c r="B26" s="140">
        <f t="shared" si="1"/>
        <v>2036</v>
      </c>
      <c r="C26" s="132">
        <f t="shared" si="2"/>
        <v>67.739999999999995</v>
      </c>
      <c r="D26" s="140">
        <v>12</v>
      </c>
      <c r="E26" s="134">
        <f t="shared" si="0"/>
        <v>67.739999999999995</v>
      </c>
      <c r="F26" s="123"/>
      <c r="H26" s="173"/>
      <c r="N26" s="121"/>
    </row>
    <row r="27" spans="2:14">
      <c r="B27" s="140">
        <f t="shared" si="1"/>
        <v>2037</v>
      </c>
      <c r="C27" s="132">
        <f t="shared" si="2"/>
        <v>69.23</v>
      </c>
      <c r="D27" s="140">
        <v>12</v>
      </c>
      <c r="E27" s="134">
        <f t="shared" si="0"/>
        <v>69.23</v>
      </c>
      <c r="F27" s="123"/>
      <c r="H27" s="173"/>
      <c r="N27" s="121"/>
    </row>
    <row r="28" spans="2:14">
      <c r="B28" s="140">
        <f t="shared" si="1"/>
        <v>2038</v>
      </c>
      <c r="C28" s="132">
        <f t="shared" si="2"/>
        <v>70.75</v>
      </c>
      <c r="D28" s="140">
        <v>12</v>
      </c>
      <c r="E28" s="134">
        <f t="shared" si="0"/>
        <v>70.75</v>
      </c>
      <c r="F28" s="123"/>
      <c r="H28" s="173"/>
      <c r="N28" s="121"/>
    </row>
    <row r="29" spans="2:14">
      <c r="B29" s="140">
        <f t="shared" si="1"/>
        <v>2039</v>
      </c>
      <c r="C29" s="132">
        <f t="shared" si="2"/>
        <v>72.31</v>
      </c>
      <c r="D29" s="140">
        <v>12</v>
      </c>
      <c r="E29" s="134">
        <f t="shared" si="0"/>
        <v>72.31</v>
      </c>
      <c r="F29" s="123"/>
      <c r="H29" s="173"/>
      <c r="N29" s="121"/>
    </row>
    <row r="30" spans="2:14">
      <c r="B30" s="140">
        <f t="shared" si="1"/>
        <v>2040</v>
      </c>
      <c r="C30" s="132">
        <f t="shared" si="2"/>
        <v>73.900000000000006</v>
      </c>
      <c r="D30" s="140">
        <v>12</v>
      </c>
      <c r="E30" s="134">
        <f t="shared" si="0"/>
        <v>73.900000000000006</v>
      </c>
      <c r="F30" s="123"/>
      <c r="H30" s="173"/>
      <c r="N30" s="121"/>
    </row>
    <row r="31" spans="2:14">
      <c r="B31" s="140">
        <f t="shared" si="1"/>
        <v>2041</v>
      </c>
      <c r="C31" s="132">
        <f t="shared" si="2"/>
        <v>75.53</v>
      </c>
      <c r="D31" s="140">
        <v>12</v>
      </c>
      <c r="E31" s="134">
        <f t="shared" si="0"/>
        <v>75.53</v>
      </c>
      <c r="F31" s="123"/>
      <c r="H31" s="173"/>
      <c r="N31" s="121"/>
    </row>
    <row r="32" spans="2:14">
      <c r="B32" s="140">
        <f t="shared" si="1"/>
        <v>2042</v>
      </c>
      <c r="C32" s="132">
        <f t="shared" si="2"/>
        <v>77.27</v>
      </c>
      <c r="D32" s="140">
        <v>12</v>
      </c>
      <c r="E32" s="134">
        <f t="shared" si="0"/>
        <v>77.27</v>
      </c>
      <c r="F32" s="123"/>
      <c r="G32" s="159"/>
      <c r="H32" s="173"/>
      <c r="N32" s="121"/>
    </row>
    <row r="33" spans="2:14">
      <c r="B33" s="140"/>
      <c r="C33" s="136"/>
      <c r="D33" s="132"/>
      <c r="E33" s="132"/>
      <c r="F33" s="133"/>
      <c r="G33" s="132"/>
      <c r="H33" s="132"/>
      <c r="I33" s="134"/>
      <c r="J33" s="134"/>
      <c r="K33" s="143"/>
    </row>
    <row r="34" spans="2:14">
      <c r="B34" s="130"/>
      <c r="C34" s="136"/>
      <c r="D34" s="132"/>
      <c r="E34" s="132"/>
      <c r="F34" s="133"/>
      <c r="G34" s="132"/>
      <c r="H34" s="132"/>
      <c r="I34" s="134"/>
      <c r="J34" s="134"/>
      <c r="K34" s="143"/>
    </row>
    <row r="35" spans="2:14" ht="15">
      <c r="C35" s="206" t="s">
        <v>105</v>
      </c>
      <c r="D35" s="207">
        <v>750</v>
      </c>
      <c r="E35" s="132"/>
      <c r="F35" s="133"/>
      <c r="G35" s="132"/>
      <c r="H35" s="132"/>
      <c r="I35" s="134"/>
      <c r="J35" s="134"/>
      <c r="K35" s="143"/>
    </row>
    <row r="36" spans="2:14" ht="39.75" customHeight="1">
      <c r="B36" s="305" t="s">
        <v>109</v>
      </c>
      <c r="C36" s="306"/>
      <c r="D36" s="217">
        <v>48.5910167356733</v>
      </c>
      <c r="E36" s="132"/>
      <c r="F36" s="133"/>
      <c r="G36" s="132"/>
      <c r="H36" s="132"/>
      <c r="I36" s="134"/>
      <c r="J36" s="134"/>
      <c r="K36" s="143"/>
    </row>
    <row r="39" spans="2:14" ht="13.5" thickBot="1">
      <c r="D39" s="160"/>
    </row>
    <row r="40" spans="2:14" ht="13.5" thickBot="1">
      <c r="C40" s="40" t="str">
        <f>"Company Official Inflation Forecast Dated "&amp;TEXT('Table 4'!$G$5,"mmmm dd, yyyy")</f>
        <v>Company Official Inflation Forecast Dated June 28, 2019</v>
      </c>
      <c r="D40" s="148"/>
      <c r="E40" s="148"/>
      <c r="F40" s="148"/>
      <c r="G40" s="148"/>
      <c r="H40" s="148"/>
      <c r="I40" s="148"/>
      <c r="J40" s="148"/>
      <c r="K40" s="150"/>
    </row>
    <row r="41" spans="2:14">
      <c r="C41" s="87">
        <v>2017</v>
      </c>
      <c r="D41" s="41">
        <v>0.02</v>
      </c>
      <c r="E41" s="85"/>
      <c r="F41" s="87">
        <f>C49+1</f>
        <v>2026</v>
      </c>
      <c r="G41" s="41">
        <v>2.1999999999999999E-2</v>
      </c>
      <c r="H41" s="85"/>
      <c r="I41" s="87">
        <f>F49+1</f>
        <v>2035</v>
      </c>
      <c r="J41" s="41">
        <v>2.1999999999999999E-2</v>
      </c>
    </row>
    <row r="42" spans="2:14">
      <c r="C42" s="87">
        <f t="shared" ref="C42:C49" si="3">C41+1</f>
        <v>2018</v>
      </c>
      <c r="D42" s="41">
        <v>2.3E-2</v>
      </c>
      <c r="E42" s="85"/>
      <c r="F42" s="87">
        <f t="shared" ref="F42:F49" si="4">F41+1</f>
        <v>2027</v>
      </c>
      <c r="G42" s="41">
        <v>2.1999999999999999E-2</v>
      </c>
      <c r="H42" s="85"/>
      <c r="I42" s="87">
        <f t="shared" ref="I42:I49" si="5">I41+1</f>
        <v>2036</v>
      </c>
      <c r="J42" s="41">
        <v>2.1999999999999999E-2</v>
      </c>
    </row>
    <row r="43" spans="2:14">
      <c r="C43" s="87">
        <f t="shared" si="3"/>
        <v>2019</v>
      </c>
      <c r="D43" s="41">
        <v>1.9E-2</v>
      </c>
      <c r="E43" s="85"/>
      <c r="F43" s="87">
        <f t="shared" si="4"/>
        <v>2028</v>
      </c>
      <c r="G43" s="41">
        <v>2.3E-2</v>
      </c>
      <c r="H43" s="85"/>
      <c r="I43" s="87">
        <f t="shared" si="5"/>
        <v>2037</v>
      </c>
      <c r="J43" s="41">
        <v>2.1999999999999999E-2</v>
      </c>
    </row>
    <row r="44" spans="2:14">
      <c r="C44" s="87">
        <f t="shared" si="3"/>
        <v>2020</v>
      </c>
      <c r="D44" s="41">
        <v>2.1999999999999999E-2</v>
      </c>
      <c r="E44" s="85"/>
      <c r="F44" s="87">
        <f t="shared" si="4"/>
        <v>2029</v>
      </c>
      <c r="G44" s="41">
        <v>2.3E-2</v>
      </c>
      <c r="H44" s="85"/>
      <c r="I44" s="87">
        <f t="shared" si="5"/>
        <v>2038</v>
      </c>
      <c r="J44" s="41">
        <v>2.1999999999999999E-2</v>
      </c>
    </row>
    <row r="45" spans="2:14">
      <c r="C45" s="87">
        <f t="shared" si="3"/>
        <v>2021</v>
      </c>
      <c r="D45" s="41">
        <v>2.1999999999999999E-2</v>
      </c>
      <c r="E45" s="85"/>
      <c r="F45" s="87">
        <f t="shared" si="4"/>
        <v>2030</v>
      </c>
      <c r="G45" s="41">
        <v>2.3E-2</v>
      </c>
      <c r="H45" s="85"/>
      <c r="I45" s="87">
        <f t="shared" si="5"/>
        <v>2039</v>
      </c>
      <c r="J45" s="41">
        <v>2.1999999999999999E-2</v>
      </c>
    </row>
    <row r="46" spans="2:14">
      <c r="C46" s="87">
        <f t="shared" si="3"/>
        <v>2022</v>
      </c>
      <c r="D46" s="41">
        <v>2.3E-2</v>
      </c>
      <c r="E46" s="85"/>
      <c r="F46" s="87">
        <f t="shared" si="4"/>
        <v>2031</v>
      </c>
      <c r="G46" s="41">
        <v>2.3E-2</v>
      </c>
      <c r="H46" s="85"/>
      <c r="I46" s="87">
        <f t="shared" si="5"/>
        <v>2040</v>
      </c>
      <c r="J46" s="41">
        <v>2.1999999999999999E-2</v>
      </c>
    </row>
    <row r="47" spans="2:14" s="123" customFormat="1">
      <c r="C47" s="87">
        <f t="shared" si="3"/>
        <v>2023</v>
      </c>
      <c r="D47" s="41">
        <v>2.1999999999999999E-2</v>
      </c>
      <c r="E47" s="86"/>
      <c r="F47" s="87">
        <f t="shared" si="4"/>
        <v>2032</v>
      </c>
      <c r="G47" s="41">
        <v>2.3E-2</v>
      </c>
      <c r="H47" s="86"/>
      <c r="I47" s="87">
        <f t="shared" si="5"/>
        <v>2041</v>
      </c>
      <c r="J47" s="41">
        <v>2.1999999999999999E-2</v>
      </c>
      <c r="N47" s="175"/>
    </row>
    <row r="48" spans="2:14" s="123" customFormat="1">
      <c r="C48" s="87">
        <f t="shared" si="3"/>
        <v>2024</v>
      </c>
      <c r="D48" s="41">
        <v>2.1999999999999999E-2</v>
      </c>
      <c r="E48" s="86"/>
      <c r="F48" s="87">
        <f t="shared" si="4"/>
        <v>2033</v>
      </c>
      <c r="G48" s="41">
        <v>2.1999999999999999E-2</v>
      </c>
      <c r="H48" s="86"/>
      <c r="I48" s="87">
        <f t="shared" si="5"/>
        <v>2042</v>
      </c>
      <c r="J48" s="41">
        <v>2.3E-2</v>
      </c>
      <c r="N48" s="175"/>
    </row>
    <row r="49" spans="3:14" s="123" customFormat="1">
      <c r="C49" s="87">
        <f t="shared" si="3"/>
        <v>2025</v>
      </c>
      <c r="D49" s="41">
        <v>2.1999999999999999E-2</v>
      </c>
      <c r="E49" s="86"/>
      <c r="F49" s="87">
        <f t="shared" si="4"/>
        <v>2034</v>
      </c>
      <c r="G49" s="41">
        <v>2.1999999999999999E-2</v>
      </c>
      <c r="H49" s="86"/>
      <c r="I49" s="87">
        <f t="shared" si="5"/>
        <v>2043</v>
      </c>
      <c r="J49" s="41">
        <v>2.3E-2</v>
      </c>
      <c r="N49" s="175"/>
    </row>
    <row r="50" spans="3:14" s="123" customFormat="1">
      <c r="N50" s="175"/>
    </row>
    <row r="51" spans="3:14" s="123" customFormat="1">
      <c r="N51" s="175"/>
    </row>
    <row r="68" spans="3:4">
      <c r="C68" s="156"/>
      <c r="D68" s="160"/>
    </row>
    <row r="69" spans="3:4">
      <c r="C69" s="156"/>
      <c r="D69" s="160"/>
    </row>
    <row r="70" spans="3:4">
      <c r="C70" s="156"/>
      <c r="D70" s="160"/>
    </row>
    <row r="71" spans="3:4">
      <c r="C71" s="156"/>
      <c r="D71" s="160"/>
    </row>
    <row r="72" spans="3:4">
      <c r="C72" s="156"/>
      <c r="D72" s="160"/>
    </row>
    <row r="73" spans="3:4">
      <c r="C73" s="156"/>
      <c r="D73" s="160"/>
    </row>
    <row r="74" spans="3:4">
      <c r="C74" s="156"/>
      <c r="D74" s="160"/>
    </row>
    <row r="75" spans="3:4">
      <c r="C75" s="156"/>
      <c r="D75" s="160"/>
    </row>
    <row r="76" spans="3:4">
      <c r="C76" s="156"/>
      <c r="D76" s="160"/>
    </row>
    <row r="77" spans="3:4">
      <c r="C77" s="156"/>
      <c r="D77" s="160"/>
    </row>
  </sheetData>
  <mergeCells count="1">
    <mergeCell ref="B36:C36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zoomScale="80" zoomScaleNormal="80" workbookViewId="0">
      <selection activeCell="G24" sqref="G24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89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Utah Wind Resource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13.835082967085043</v>
      </c>
      <c r="G11" s="133">
        <f>$C$58</f>
        <v>0</v>
      </c>
      <c r="H11" s="132">
        <f>ROUND(H10*(1+$D66),2)</f>
        <v>0</v>
      </c>
      <c r="I11" s="134">
        <f t="shared" ref="I11:I36" si="2">F11+H11+G11</f>
        <v>13.835082967085043</v>
      </c>
      <c r="J11" s="134">
        <f t="shared" ref="J11:J36" si="3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14.151568714096333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14.151568714096333</v>
      </c>
      <c r="J12" s="134">
        <f t="shared" si="3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>ROUND(E12*(1+(IFERROR(INDEX($D$66:$D$74,MATCH($B13,$C$66:$C$74,0),1),0)+IFERROR(INDEX($G$66:$G$74,MATCH($B13,$F$66:$F$74,0),1),0)+IFERROR(INDEX($J$66:$J$74,MATCH($B13,$I$66:$I$74,0),1),0))),2)</f>
        <v>39.159999999999997</v>
      </c>
      <c r="F13" s="134">
        <f t="shared" si="1"/>
        <v>14.420385918397407</v>
      </c>
      <c r="G13" s="132">
        <f>ROUND(G12*(1+(IFERROR(INDEX($D$66:$D$74,MATCH($B13,$C$66:$C$74,0),1),0)+IFERROR(INDEX($G$66:$G$74,MATCH($B13,$F$66:$F$74,0),1),0)+IFERROR(INDEX($J$66:$J$74,MATCH($B13,$I$66:$I$74,0),1),0))),2)</f>
        <v>0</v>
      </c>
      <c r="H13" s="132">
        <f>ROUND(H12*(1+(IFERROR(INDEX($D$66:$D$74,MATCH($B13,$C$66:$C$74,0),1),0)+IFERROR(INDEX($G$66:$G$74,MATCH($B13,$F$66:$F$74,0),1),0)+IFERROR(INDEX($J$66:$J$74,MATCH($B13,$I$66:$I$74,0),1),0))),2)</f>
        <v>0</v>
      </c>
      <c r="I13" s="134">
        <f t="shared" si="2"/>
        <v>14.420385918397407</v>
      </c>
      <c r="J13" s="134">
        <f t="shared" si="3"/>
        <v>39.159999999999997</v>
      </c>
      <c r="K13" s="132">
        <f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ref="D14:H36" si="5">ROUND(E13*(1+(IFERROR(INDEX($D$66:$D$74,MATCH($B14,$C$66:$C$74,0),1),0)+IFERROR(INDEX($G$66:$G$74,MATCH($B14,$F$66:$F$74,0),1),0)+IFERROR(INDEX($J$66:$J$74,MATCH($B14,$I$66:$I$74,0),1),0))),2)</f>
        <v>40.020000000000003</v>
      </c>
      <c r="F14" s="134">
        <f t="shared" si="1"/>
        <v>14.737074679628813</v>
      </c>
      <c r="G14" s="132">
        <f t="shared" si="5"/>
        <v>0</v>
      </c>
      <c r="H14" s="132">
        <f t="shared" si="5"/>
        <v>0</v>
      </c>
      <c r="I14" s="134">
        <f t="shared" si="2"/>
        <v>14.737074679628813</v>
      </c>
      <c r="J14" s="134">
        <f t="shared" si="3"/>
        <v>40.020000000000003</v>
      </c>
      <c r="K14" s="132">
        <f t="shared" ref="K14:K36" si="6">ROUND(K13*(1+(IFERROR(INDEX($D$66:$D$74,MATCH($B14,$C$66:$C$74,0),1),0)+IFERROR(INDEX($G$66:$G$74,MATCH($B14,$F$66:$F$74,0),1),0)+IFERROR(INDEX($J$66:$J$74,MATCH($B14,$I$66:$I$74,0),1),0))),2)</f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40.9</v>
      </c>
      <c r="F15" s="134">
        <f t="shared" si="1"/>
        <v>15.061128295772575</v>
      </c>
      <c r="G15" s="132">
        <f t="shared" si="5"/>
        <v>0</v>
      </c>
      <c r="H15" s="132">
        <f t="shared" si="5"/>
        <v>0</v>
      </c>
      <c r="I15" s="134">
        <f t="shared" si="2"/>
        <v>15.061128295772575</v>
      </c>
      <c r="J15" s="134">
        <f t="shared" si="3"/>
        <v>40.9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41.84</v>
      </c>
      <c r="F16" s="134">
        <f t="shared" si="1"/>
        <v>15.407276476653413</v>
      </c>
      <c r="G16" s="132">
        <f t="shared" si="5"/>
        <v>0</v>
      </c>
      <c r="H16" s="132">
        <f t="shared" si="5"/>
        <v>0</v>
      </c>
      <c r="I16" s="134">
        <f t="shared" si="2"/>
        <v>15.407276476653413</v>
      </c>
      <c r="J16" s="134">
        <f t="shared" si="3"/>
        <v>41.84</v>
      </c>
      <c r="K16" s="132">
        <f t="shared" si="6"/>
        <v>0.64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42.76</v>
      </c>
      <c r="F17" s="134">
        <f t="shared" si="1"/>
        <v>15.74605980262189</v>
      </c>
      <c r="G17" s="132">
        <f t="shared" si="5"/>
        <v>0</v>
      </c>
      <c r="H17" s="132">
        <f t="shared" si="5"/>
        <v>0</v>
      </c>
      <c r="I17" s="134">
        <f t="shared" si="2"/>
        <v>15.74605980262189</v>
      </c>
      <c r="J17" s="134">
        <f t="shared" si="3"/>
        <v>42.76</v>
      </c>
      <c r="K17" s="132">
        <f t="shared" si="6"/>
        <v>0.65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43.7</v>
      </c>
      <c r="F18" s="134">
        <f t="shared" si="1"/>
        <v>16.092207983502728</v>
      </c>
      <c r="G18" s="132">
        <f t="shared" si="5"/>
        <v>0</v>
      </c>
      <c r="H18" s="132">
        <f t="shared" si="5"/>
        <v>0</v>
      </c>
      <c r="I18" s="134">
        <f t="shared" si="2"/>
        <v>16.092207983502728</v>
      </c>
      <c r="J18" s="134">
        <f t="shared" si="3"/>
        <v>43.7</v>
      </c>
      <c r="K18" s="132">
        <f t="shared" si="6"/>
        <v>0.66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44.66</v>
      </c>
      <c r="F19" s="134">
        <f t="shared" si="1"/>
        <v>16.44572101929592</v>
      </c>
      <c r="G19" s="132">
        <f t="shared" si="5"/>
        <v>0</v>
      </c>
      <c r="H19" s="132">
        <f t="shared" si="5"/>
        <v>0</v>
      </c>
      <c r="I19" s="134">
        <f t="shared" si="2"/>
        <v>16.44572101929592</v>
      </c>
      <c r="J19" s="134">
        <f t="shared" si="3"/>
        <v>44.66</v>
      </c>
      <c r="K19" s="132">
        <f t="shared" si="6"/>
        <v>0.67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45.64</v>
      </c>
      <c r="F20" s="134">
        <f t="shared" si="1"/>
        <v>16.806598910001476</v>
      </c>
      <c r="G20" s="132">
        <f t="shared" si="5"/>
        <v>0</v>
      </c>
      <c r="H20" s="132">
        <f t="shared" si="5"/>
        <v>0</v>
      </c>
      <c r="I20" s="134">
        <f t="shared" si="2"/>
        <v>16.806598910001476</v>
      </c>
      <c r="J20" s="134">
        <f t="shared" si="3"/>
        <v>45.64</v>
      </c>
      <c r="K20" s="132">
        <f t="shared" si="6"/>
        <v>0.68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46.64</v>
      </c>
      <c r="F21" s="134">
        <f t="shared" si="1"/>
        <v>17.174841655619385</v>
      </c>
      <c r="G21" s="132">
        <f t="shared" si="5"/>
        <v>0</v>
      </c>
      <c r="H21" s="132">
        <f t="shared" si="5"/>
        <v>0</v>
      </c>
      <c r="I21" s="134">
        <f t="shared" si="2"/>
        <v>17.174841655619385</v>
      </c>
      <c r="J21" s="134">
        <f t="shared" si="3"/>
        <v>46.64</v>
      </c>
      <c r="K21" s="132">
        <f t="shared" si="6"/>
        <v>0.69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47.71</v>
      </c>
      <c r="F22" s="134">
        <f t="shared" si="1"/>
        <v>17.568861393430552</v>
      </c>
      <c r="G22" s="132">
        <f t="shared" si="5"/>
        <v>0</v>
      </c>
      <c r="H22" s="132">
        <f t="shared" si="5"/>
        <v>0</v>
      </c>
      <c r="I22" s="134">
        <f t="shared" si="2"/>
        <v>17.568861393430552</v>
      </c>
      <c r="J22" s="134">
        <f t="shared" si="3"/>
        <v>47.71</v>
      </c>
      <c r="K22" s="132">
        <f t="shared" si="6"/>
        <v>0.71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48.81</v>
      </c>
      <c r="F23" s="134">
        <f t="shared" si="1"/>
        <v>17.973928413610253</v>
      </c>
      <c r="G23" s="132">
        <f t="shared" si="5"/>
        <v>0</v>
      </c>
      <c r="H23" s="132">
        <f t="shared" si="5"/>
        <v>0</v>
      </c>
      <c r="I23" s="134">
        <f t="shared" si="2"/>
        <v>17.973928413610253</v>
      </c>
      <c r="J23" s="134">
        <f t="shared" si="3"/>
        <v>48.81</v>
      </c>
      <c r="K23" s="132">
        <f t="shared" si="6"/>
        <v>0.73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>
        <f>$C$55</f>
        <v>1351.8149072293081</v>
      </c>
      <c r="D24" s="132">
        <f>C24*$C$62</f>
        <v>96.059849537504135</v>
      </c>
      <c r="E24" s="132">
        <f t="shared" si="5"/>
        <v>49.93</v>
      </c>
      <c r="F24" s="134">
        <f t="shared" ref="F24:F29" si="8">(D24+E24)/(8.76*$C$63)</f>
        <v>53.759703026036291</v>
      </c>
      <c r="G24" s="132">
        <f t="shared" si="5"/>
        <v>0</v>
      </c>
      <c r="H24" s="132">
        <f t="shared" si="5"/>
        <v>0</v>
      </c>
      <c r="I24" s="134">
        <f t="shared" ref="I24:I29" si="9">F24+H24+G24</f>
        <v>53.759703026036291</v>
      </c>
      <c r="J24" s="134">
        <f t="shared" ref="J24:J29" si="10">ROUND(I24*$C$63*8.76,2)</f>
        <v>145.99</v>
      </c>
      <c r="K24" s="132">
        <f t="shared" si="6"/>
        <v>0.75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>
        <f t="shared" si="5"/>
        <v>98.27</v>
      </c>
      <c r="E25" s="132">
        <f t="shared" si="5"/>
        <v>51.08</v>
      </c>
      <c r="F25" s="134">
        <f t="shared" si="8"/>
        <v>54.997054058035062</v>
      </c>
      <c r="G25" s="132">
        <f t="shared" si="5"/>
        <v>0</v>
      </c>
      <c r="H25" s="132">
        <f t="shared" si="5"/>
        <v>0</v>
      </c>
      <c r="I25" s="134">
        <f t="shared" si="9"/>
        <v>54.997054058035062</v>
      </c>
      <c r="J25" s="134">
        <f t="shared" si="10"/>
        <v>149.35</v>
      </c>
      <c r="K25" s="132">
        <f t="shared" si="6"/>
        <v>0.77</v>
      </c>
      <c r="L25" s="123"/>
      <c r="M25" s="251"/>
      <c r="P25" s="169">
        <f t="shared" si="7"/>
        <v>0</v>
      </c>
    </row>
    <row r="26" spans="2:17">
      <c r="B26" s="140">
        <f t="shared" si="0"/>
        <v>2032</v>
      </c>
      <c r="C26" s="141"/>
      <c r="D26" s="132">
        <f t="shared" ref="D26:D36" si="11">ROUND(D25*(1+(IFERROR(INDEX($D$66:$D$74,MATCH($B26,$C$66:$C$74,0),1),0)+IFERROR(INDEX($G$66:$G$74,MATCH($B26,$F$66:$F$74,0),1),0)+IFERROR(INDEX($J$66:$J$74,MATCH($B26,$I$66:$I$74,0),1),0))),2)</f>
        <v>100.53</v>
      </c>
      <c r="E26" s="132">
        <f t="shared" si="5"/>
        <v>52.25</v>
      </c>
      <c r="F26" s="134">
        <f t="shared" si="8"/>
        <v>56.260126675504495</v>
      </c>
      <c r="G26" s="132">
        <f t="shared" si="5"/>
        <v>0</v>
      </c>
      <c r="H26" s="132">
        <f t="shared" si="5"/>
        <v>0</v>
      </c>
      <c r="I26" s="134">
        <f t="shared" si="9"/>
        <v>56.260126675504495</v>
      </c>
      <c r="J26" s="134">
        <f t="shared" si="10"/>
        <v>152.78</v>
      </c>
      <c r="K26" s="132">
        <f t="shared" si="6"/>
        <v>0.79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>
        <f t="shared" si="11"/>
        <v>102.74</v>
      </c>
      <c r="E27" s="132">
        <f t="shared" si="5"/>
        <v>53.4</v>
      </c>
      <c r="F27" s="134">
        <f t="shared" si="8"/>
        <v>57.497422300780677</v>
      </c>
      <c r="G27" s="132">
        <f t="shared" si="5"/>
        <v>0</v>
      </c>
      <c r="H27" s="132">
        <f t="shared" si="5"/>
        <v>0</v>
      </c>
      <c r="I27" s="134">
        <f t="shared" si="9"/>
        <v>57.497422300780677</v>
      </c>
      <c r="J27" s="134">
        <f t="shared" si="10"/>
        <v>156.13999999999999</v>
      </c>
      <c r="K27" s="132">
        <f t="shared" si="6"/>
        <v>0.81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>
        <f t="shared" si="11"/>
        <v>105</v>
      </c>
      <c r="E28" s="132">
        <f t="shared" si="5"/>
        <v>54.57</v>
      </c>
      <c r="F28" s="134">
        <f t="shared" si="8"/>
        <v>58.76049491825011</v>
      </c>
      <c r="G28" s="132">
        <f t="shared" si="5"/>
        <v>0</v>
      </c>
      <c r="H28" s="132">
        <f t="shared" si="5"/>
        <v>0</v>
      </c>
      <c r="I28" s="134">
        <f t="shared" si="9"/>
        <v>58.76049491825011</v>
      </c>
      <c r="J28" s="134">
        <f t="shared" si="10"/>
        <v>159.57</v>
      </c>
      <c r="K28" s="132">
        <f t="shared" si="6"/>
        <v>0.83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>
        <f t="shared" si="11"/>
        <v>107.31</v>
      </c>
      <c r="E29" s="132">
        <f t="shared" si="5"/>
        <v>55.77</v>
      </c>
      <c r="F29" s="134">
        <f t="shared" si="8"/>
        <v>60.053026955368992</v>
      </c>
      <c r="G29" s="132">
        <f t="shared" si="5"/>
        <v>0</v>
      </c>
      <c r="H29" s="132">
        <f t="shared" si="5"/>
        <v>0</v>
      </c>
      <c r="I29" s="134">
        <f t="shared" si="9"/>
        <v>60.053026955368992</v>
      </c>
      <c r="J29" s="134">
        <f t="shared" si="10"/>
        <v>163.08000000000001</v>
      </c>
      <c r="K29" s="132">
        <f t="shared" si="6"/>
        <v>0.85</v>
      </c>
      <c r="L29" s="123"/>
      <c r="P29" s="169">
        <f t="shared" ref="P29:P36" si="12">ROUND(P28*(1+$J66),2)</f>
        <v>0</v>
      </c>
    </row>
    <row r="30" spans="2:17">
      <c r="B30" s="140">
        <f t="shared" si="0"/>
        <v>2036</v>
      </c>
      <c r="C30" s="141"/>
      <c r="D30" s="132">
        <f t="shared" si="11"/>
        <v>109.67</v>
      </c>
      <c r="E30" s="132">
        <f t="shared" si="5"/>
        <v>57</v>
      </c>
      <c r="F30" s="134">
        <f t="shared" si="1"/>
        <v>61.375018412137294</v>
      </c>
      <c r="G30" s="132">
        <f t="shared" si="5"/>
        <v>0</v>
      </c>
      <c r="H30" s="132">
        <f t="shared" si="5"/>
        <v>0</v>
      </c>
      <c r="I30" s="134">
        <f t="shared" si="2"/>
        <v>61.375018412137294</v>
      </c>
      <c r="J30" s="134">
        <f t="shared" si="3"/>
        <v>166.67</v>
      </c>
      <c r="K30" s="132">
        <f t="shared" si="6"/>
        <v>0.87</v>
      </c>
      <c r="L30" s="123"/>
      <c r="P30" s="169">
        <f t="shared" si="12"/>
        <v>0</v>
      </c>
    </row>
    <row r="31" spans="2:17">
      <c r="B31" s="140">
        <f t="shared" si="0"/>
        <v>2037</v>
      </c>
      <c r="C31" s="141"/>
      <c r="D31" s="132">
        <f t="shared" si="11"/>
        <v>112.08</v>
      </c>
      <c r="E31" s="132">
        <f t="shared" si="5"/>
        <v>58.25</v>
      </c>
      <c r="F31" s="134">
        <f t="shared" si="1"/>
        <v>62.722786861098832</v>
      </c>
      <c r="G31" s="132">
        <f t="shared" si="5"/>
        <v>0</v>
      </c>
      <c r="H31" s="132">
        <f t="shared" si="5"/>
        <v>0</v>
      </c>
      <c r="I31" s="134">
        <f t="shared" si="2"/>
        <v>62.722786861098832</v>
      </c>
      <c r="J31" s="134">
        <f t="shared" si="3"/>
        <v>170.33</v>
      </c>
      <c r="K31" s="132">
        <f t="shared" si="6"/>
        <v>0.89</v>
      </c>
      <c r="L31" s="123"/>
      <c r="P31" s="169">
        <f t="shared" si="12"/>
        <v>0</v>
      </c>
    </row>
    <row r="32" spans="2:17">
      <c r="B32" s="140">
        <f t="shared" si="0"/>
        <v>2038</v>
      </c>
      <c r="C32" s="141"/>
      <c r="D32" s="132">
        <f t="shared" si="11"/>
        <v>114.55</v>
      </c>
      <c r="E32" s="132">
        <f t="shared" si="5"/>
        <v>59.53</v>
      </c>
      <c r="F32" s="134">
        <f t="shared" si="1"/>
        <v>64.103697157165996</v>
      </c>
      <c r="G32" s="132">
        <f t="shared" si="5"/>
        <v>0</v>
      </c>
      <c r="H32" s="132">
        <f t="shared" si="5"/>
        <v>0</v>
      </c>
      <c r="I32" s="134">
        <f t="shared" si="2"/>
        <v>64.103697157165996</v>
      </c>
      <c r="J32" s="134">
        <f t="shared" si="3"/>
        <v>174.08</v>
      </c>
      <c r="K32" s="132">
        <f t="shared" si="6"/>
        <v>0.91</v>
      </c>
      <c r="L32" s="123"/>
      <c r="P32" s="169">
        <f t="shared" si="12"/>
        <v>0</v>
      </c>
    </row>
    <row r="33" spans="2:16">
      <c r="B33" s="140">
        <f t="shared" si="0"/>
        <v>2039</v>
      </c>
      <c r="C33" s="141"/>
      <c r="D33" s="132">
        <f t="shared" si="11"/>
        <v>117.07</v>
      </c>
      <c r="E33" s="132">
        <f t="shared" si="5"/>
        <v>60.84</v>
      </c>
      <c r="F33" s="134">
        <f t="shared" si="1"/>
        <v>65.514066872882609</v>
      </c>
      <c r="G33" s="132">
        <f t="shared" si="5"/>
        <v>0</v>
      </c>
      <c r="H33" s="132">
        <f t="shared" si="5"/>
        <v>0</v>
      </c>
      <c r="I33" s="134">
        <f t="shared" si="2"/>
        <v>65.514066872882609</v>
      </c>
      <c r="J33" s="134">
        <f t="shared" si="3"/>
        <v>177.91</v>
      </c>
      <c r="K33" s="132">
        <f t="shared" si="6"/>
        <v>0.93</v>
      </c>
      <c r="L33" s="123"/>
      <c r="P33" s="169">
        <f t="shared" si="12"/>
        <v>0</v>
      </c>
    </row>
    <row r="34" spans="2:16">
      <c r="B34" s="140">
        <f t="shared" si="0"/>
        <v>2040</v>
      </c>
      <c r="C34" s="141"/>
      <c r="D34" s="132">
        <f t="shared" si="11"/>
        <v>119.65</v>
      </c>
      <c r="E34" s="132">
        <f t="shared" si="5"/>
        <v>62.18</v>
      </c>
      <c r="F34" s="134">
        <f t="shared" si="1"/>
        <v>66.957578435704832</v>
      </c>
      <c r="G34" s="132">
        <f t="shared" si="5"/>
        <v>0</v>
      </c>
      <c r="H34" s="132">
        <f t="shared" si="5"/>
        <v>0</v>
      </c>
      <c r="I34" s="134">
        <f t="shared" si="2"/>
        <v>66.957578435704832</v>
      </c>
      <c r="J34" s="134">
        <f t="shared" si="3"/>
        <v>181.83</v>
      </c>
      <c r="K34" s="132">
        <f t="shared" si="6"/>
        <v>0.95</v>
      </c>
      <c r="L34" s="123"/>
      <c r="P34" s="169">
        <f t="shared" si="12"/>
        <v>0</v>
      </c>
    </row>
    <row r="35" spans="2:16">
      <c r="B35" s="140">
        <f t="shared" si="0"/>
        <v>2041</v>
      </c>
      <c r="C35" s="141"/>
      <c r="D35" s="132">
        <f t="shared" si="11"/>
        <v>122.28</v>
      </c>
      <c r="E35" s="132">
        <f t="shared" si="5"/>
        <v>63.55</v>
      </c>
      <c r="F35" s="134">
        <f t="shared" si="1"/>
        <v>68.430549418176454</v>
      </c>
      <c r="G35" s="132">
        <f t="shared" si="5"/>
        <v>0</v>
      </c>
      <c r="H35" s="132">
        <f t="shared" si="5"/>
        <v>0</v>
      </c>
      <c r="I35" s="134">
        <f t="shared" si="2"/>
        <v>68.430549418176454</v>
      </c>
      <c r="J35" s="134">
        <f t="shared" si="3"/>
        <v>185.83</v>
      </c>
      <c r="K35" s="132">
        <f t="shared" si="6"/>
        <v>0.97</v>
      </c>
      <c r="L35" s="123"/>
      <c r="P35" s="169">
        <f t="shared" si="12"/>
        <v>0</v>
      </c>
    </row>
    <row r="36" spans="2:16">
      <c r="B36" s="140">
        <f t="shared" si="0"/>
        <v>2042</v>
      </c>
      <c r="C36" s="141"/>
      <c r="D36" s="132">
        <f t="shared" si="11"/>
        <v>125.09</v>
      </c>
      <c r="E36" s="132">
        <f t="shared" si="5"/>
        <v>65.010000000000005</v>
      </c>
      <c r="F36" s="134">
        <f t="shared" si="1"/>
        <v>70.002945941964953</v>
      </c>
      <c r="G36" s="132">
        <f t="shared" si="5"/>
        <v>0</v>
      </c>
      <c r="H36" s="132">
        <f t="shared" si="5"/>
        <v>0</v>
      </c>
      <c r="I36" s="134">
        <f t="shared" si="2"/>
        <v>70.002945941964953</v>
      </c>
      <c r="J36" s="134">
        <f t="shared" si="3"/>
        <v>190.1</v>
      </c>
      <c r="K36" s="132">
        <f t="shared" si="6"/>
        <v>0.99</v>
      </c>
      <c r="L36" s="123"/>
      <c r="P36" s="169">
        <f t="shared" si="12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1351.8149072293081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0.31</v>
      </c>
      <c r="D63" s="121" t="s">
        <v>39</v>
      </c>
      <c r="G63" s="222"/>
      <c r="H63" s="221"/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3">C66+1</f>
        <v>2018</v>
      </c>
      <c r="D67" s="41">
        <v>2.3E-2</v>
      </c>
      <c r="E67" s="85"/>
      <c r="F67" s="87">
        <f t="shared" ref="F67:F74" si="14">F66+1</f>
        <v>2027</v>
      </c>
      <c r="G67" s="41">
        <v>2.1999999999999999E-2</v>
      </c>
      <c r="H67" s="85"/>
      <c r="I67" s="87">
        <f t="shared" ref="I67:I74" si="15">I66+1</f>
        <v>2036</v>
      </c>
      <c r="J67" s="41">
        <v>2.1999999999999999E-2</v>
      </c>
    </row>
    <row r="68" spans="3:11">
      <c r="C68" s="87">
        <f t="shared" si="13"/>
        <v>2019</v>
      </c>
      <c r="D68" s="41">
        <v>1.9E-2</v>
      </c>
      <c r="E68" s="85"/>
      <c r="F68" s="87">
        <f t="shared" si="14"/>
        <v>2028</v>
      </c>
      <c r="G68" s="41">
        <v>2.3E-2</v>
      </c>
      <c r="H68" s="85"/>
      <c r="I68" s="87">
        <f t="shared" si="15"/>
        <v>2037</v>
      </c>
      <c r="J68" s="41">
        <v>2.1999999999999999E-2</v>
      </c>
    </row>
    <row r="69" spans="3:11">
      <c r="C69" s="87">
        <f t="shared" si="13"/>
        <v>2020</v>
      </c>
      <c r="D69" s="41">
        <v>2.1999999999999999E-2</v>
      </c>
      <c r="E69" s="85"/>
      <c r="F69" s="87">
        <f t="shared" si="14"/>
        <v>2029</v>
      </c>
      <c r="G69" s="41">
        <v>2.3E-2</v>
      </c>
      <c r="H69" s="85"/>
      <c r="I69" s="87">
        <f t="shared" si="15"/>
        <v>2038</v>
      </c>
      <c r="J69" s="41">
        <v>2.1999999999999999E-2</v>
      </c>
    </row>
    <row r="70" spans="3:11">
      <c r="C70" s="87">
        <f t="shared" si="13"/>
        <v>2021</v>
      </c>
      <c r="D70" s="41">
        <v>2.1999999999999999E-2</v>
      </c>
      <c r="E70" s="85"/>
      <c r="F70" s="87">
        <f t="shared" si="14"/>
        <v>2030</v>
      </c>
      <c r="G70" s="41">
        <v>2.3E-2</v>
      </c>
      <c r="H70" s="85"/>
      <c r="I70" s="87">
        <f t="shared" si="15"/>
        <v>2039</v>
      </c>
      <c r="J70" s="41">
        <v>2.1999999999999999E-2</v>
      </c>
    </row>
    <row r="71" spans="3:11">
      <c r="C71" s="87">
        <f t="shared" si="13"/>
        <v>2022</v>
      </c>
      <c r="D71" s="41">
        <v>2.3E-2</v>
      </c>
      <c r="E71" s="85"/>
      <c r="F71" s="87">
        <f t="shared" si="14"/>
        <v>2031</v>
      </c>
      <c r="G71" s="41">
        <v>2.3E-2</v>
      </c>
      <c r="H71" s="85"/>
      <c r="I71" s="87">
        <f t="shared" si="15"/>
        <v>2040</v>
      </c>
      <c r="J71" s="41">
        <v>2.1999999999999999E-2</v>
      </c>
    </row>
    <row r="72" spans="3:11" s="123" customFormat="1">
      <c r="C72" s="87">
        <f t="shared" si="13"/>
        <v>2023</v>
      </c>
      <c r="D72" s="41">
        <v>2.1999999999999999E-2</v>
      </c>
      <c r="E72" s="86"/>
      <c r="F72" s="87">
        <f t="shared" si="14"/>
        <v>2032</v>
      </c>
      <c r="G72" s="41">
        <v>2.3E-2</v>
      </c>
      <c r="H72" s="86"/>
      <c r="I72" s="87">
        <f t="shared" si="15"/>
        <v>2041</v>
      </c>
      <c r="J72" s="41">
        <v>2.1999999999999999E-2</v>
      </c>
    </row>
    <row r="73" spans="3:11" s="123" customFormat="1">
      <c r="C73" s="87">
        <f t="shared" si="13"/>
        <v>2024</v>
      </c>
      <c r="D73" s="41">
        <v>2.1999999999999999E-2</v>
      </c>
      <c r="E73" s="86"/>
      <c r="F73" s="87">
        <f t="shared" si="14"/>
        <v>2033</v>
      </c>
      <c r="G73" s="41">
        <v>2.1999999999999999E-2</v>
      </c>
      <c r="H73" s="86"/>
      <c r="I73" s="87">
        <f t="shared" si="15"/>
        <v>2042</v>
      </c>
      <c r="J73" s="41">
        <v>2.3E-2</v>
      </c>
    </row>
    <row r="74" spans="3:11" s="123" customFormat="1">
      <c r="C74" s="87">
        <f t="shared" si="13"/>
        <v>2025</v>
      </c>
      <c r="D74" s="41">
        <v>2.1999999999999999E-2</v>
      </c>
      <c r="E74" s="86"/>
      <c r="F74" s="87">
        <f t="shared" si="14"/>
        <v>2034</v>
      </c>
      <c r="G74" s="41">
        <v>2.1999999999999999E-2</v>
      </c>
      <c r="H74" s="86"/>
      <c r="I74" s="87">
        <f t="shared" si="15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X102"/>
  <sheetViews>
    <sheetView view="pageBreakPreview" zoomScale="60" zoomScaleNormal="100" workbookViewId="0">
      <selection activeCell="J30" sqref="J30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TEXT($G$63,"0%")&amp;" Capacity Factor"</f>
        <v>41%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89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Wyoming DJ Wind Resource - 41%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37.565582271006477</v>
      </c>
      <c r="F11" s="133">
        <f t="shared" ref="F11:F36" si="1">(D11+E11)/(8.76*$G$63)</f>
        <v>10.383313507083287</v>
      </c>
      <c r="G11" s="133">
        <f>$C$58</f>
        <v>0.65</v>
      </c>
      <c r="H11" s="132">
        <f>ROUND(H10*(1+$D66),2)</f>
        <v>0</v>
      </c>
      <c r="I11" s="134">
        <f t="shared" ref="I11:I36" si="2">F11+H11+G11</f>
        <v>11.033313507083287</v>
      </c>
      <c r="J11" s="134">
        <f t="shared" ref="J11:J36" si="3">ROUND(I11*$G$63*8.76,2)</f>
        <v>39.92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10.622242860459718</v>
      </c>
      <c r="G12" s="132">
        <f>ROUND(G11*(1+(IFERROR(INDEX($D$66:$D$74,MATCH($B12,$C$66:$C$74,0),1),0)+IFERROR(INDEX($G$66:$G$74,MATCH($B12,$F$66:$F$74,0),1),0)+IFERROR(INDEX($J$66:$J$74,MATCH($B12,$I$66:$I$74,0),1),0))),2)</f>
        <v>0.66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11.282242860459718</v>
      </c>
      <c r="J12" s="134">
        <f t="shared" si="3"/>
        <v>40.82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39.159999999999997</v>
      </c>
      <c r="F13" s="134">
        <f t="shared" si="1"/>
        <v>10.824018485964157</v>
      </c>
      <c r="G13" s="132">
        <f t="shared" si="5"/>
        <v>0.67</v>
      </c>
      <c r="H13" s="132">
        <f t="shared" si="5"/>
        <v>0</v>
      </c>
      <c r="I13" s="134">
        <f t="shared" si="2"/>
        <v>11.494018485964157</v>
      </c>
      <c r="J13" s="134">
        <f t="shared" si="3"/>
        <v>41.58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40.020000000000003</v>
      </c>
      <c r="F14" s="134">
        <f t="shared" si="1"/>
        <v>11.061726757106374</v>
      </c>
      <c r="G14" s="132">
        <f t="shared" si="5"/>
        <v>0.68</v>
      </c>
      <c r="H14" s="132">
        <f t="shared" si="5"/>
        <v>0</v>
      </c>
      <c r="I14" s="134">
        <f t="shared" si="2"/>
        <v>11.741726757106374</v>
      </c>
      <c r="J14" s="134">
        <f t="shared" si="3"/>
        <v>42.48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40.9</v>
      </c>
      <c r="F15" s="134">
        <f t="shared" si="1"/>
        <v>11.304963127577478</v>
      </c>
      <c r="G15" s="132">
        <f t="shared" si="5"/>
        <v>0.69</v>
      </c>
      <c r="H15" s="132">
        <f t="shared" si="5"/>
        <v>0</v>
      </c>
      <c r="I15" s="134">
        <f t="shared" si="2"/>
        <v>11.994963127577478</v>
      </c>
      <c r="J15" s="134">
        <f t="shared" si="3"/>
        <v>43.4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41.84</v>
      </c>
      <c r="F16" s="134">
        <f t="shared" si="1"/>
        <v>11.56478379603525</v>
      </c>
      <c r="G16" s="132">
        <f t="shared" si="5"/>
        <v>0.71</v>
      </c>
      <c r="H16" s="132">
        <f t="shared" si="5"/>
        <v>0</v>
      </c>
      <c r="I16" s="134">
        <f t="shared" si="2"/>
        <v>12.274783796035251</v>
      </c>
      <c r="J16" s="134">
        <f t="shared" si="3"/>
        <v>44.41</v>
      </c>
      <c r="K16" s="132">
        <f t="shared" si="6"/>
        <v>0.64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42.76</v>
      </c>
      <c r="F17" s="134">
        <f t="shared" si="1"/>
        <v>11.819076365164131</v>
      </c>
      <c r="G17" s="132">
        <f t="shared" si="5"/>
        <v>0.73</v>
      </c>
      <c r="H17" s="132">
        <f t="shared" si="5"/>
        <v>0</v>
      </c>
      <c r="I17" s="134">
        <f t="shared" si="2"/>
        <v>12.549076365164131</v>
      </c>
      <c r="J17" s="134">
        <f t="shared" si="3"/>
        <v>45.4</v>
      </c>
      <c r="K17" s="132">
        <f t="shared" si="6"/>
        <v>0.65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43.7</v>
      </c>
      <c r="F18" s="134">
        <f t="shared" si="1"/>
        <v>12.078897033621903</v>
      </c>
      <c r="G18" s="132">
        <f t="shared" si="5"/>
        <v>0.75</v>
      </c>
      <c r="H18" s="132">
        <f t="shared" si="5"/>
        <v>0</v>
      </c>
      <c r="I18" s="134">
        <f t="shared" si="2"/>
        <v>12.828897033621903</v>
      </c>
      <c r="J18" s="134">
        <f t="shared" si="3"/>
        <v>46.41</v>
      </c>
      <c r="K18" s="132">
        <f t="shared" si="6"/>
        <v>0.66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44.66</v>
      </c>
      <c r="F19" s="134">
        <f t="shared" si="1"/>
        <v>12.34424580140856</v>
      </c>
      <c r="G19" s="132">
        <f t="shared" si="5"/>
        <v>0.77</v>
      </c>
      <c r="H19" s="132">
        <f t="shared" si="5"/>
        <v>0</v>
      </c>
      <c r="I19" s="134">
        <f t="shared" si="2"/>
        <v>13.114245801408559</v>
      </c>
      <c r="J19" s="134">
        <f t="shared" si="3"/>
        <v>47.45</v>
      </c>
      <c r="K19" s="132">
        <f t="shared" si="6"/>
        <v>0.67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45.64</v>
      </c>
      <c r="F20" s="134">
        <f t="shared" si="1"/>
        <v>12.61512266852411</v>
      </c>
      <c r="G20" s="132">
        <f t="shared" si="5"/>
        <v>0.79</v>
      </c>
      <c r="H20" s="132">
        <f t="shared" si="5"/>
        <v>0</v>
      </c>
      <c r="I20" s="134">
        <f t="shared" si="2"/>
        <v>13.405122668524111</v>
      </c>
      <c r="J20" s="134">
        <f t="shared" si="3"/>
        <v>48.5</v>
      </c>
      <c r="K20" s="132">
        <f t="shared" si="6"/>
        <v>0.68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46.64</v>
      </c>
      <c r="F21" s="134">
        <f t="shared" si="1"/>
        <v>12.891527634968547</v>
      </c>
      <c r="G21" s="132">
        <f t="shared" si="5"/>
        <v>0.81</v>
      </c>
      <c r="H21" s="132">
        <f t="shared" si="5"/>
        <v>0</v>
      </c>
      <c r="I21" s="134">
        <f t="shared" si="2"/>
        <v>13.701527634968548</v>
      </c>
      <c r="J21" s="134">
        <f t="shared" si="3"/>
        <v>49.57</v>
      </c>
      <c r="K21" s="132">
        <f t="shared" si="6"/>
        <v>0.69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47.71</v>
      </c>
      <c r="F22" s="134">
        <f t="shared" si="1"/>
        <v>13.187280949064094</v>
      </c>
      <c r="G22" s="132">
        <f t="shared" si="5"/>
        <v>0.83</v>
      </c>
      <c r="H22" s="132">
        <f t="shared" si="5"/>
        <v>0</v>
      </c>
      <c r="I22" s="134">
        <f t="shared" si="2"/>
        <v>14.017280949064094</v>
      </c>
      <c r="J22" s="134">
        <f t="shared" si="3"/>
        <v>50.71</v>
      </c>
      <c r="K22" s="132">
        <f t="shared" si="6"/>
        <v>0.71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48.81</v>
      </c>
      <c r="F23" s="134">
        <f t="shared" si="1"/>
        <v>13.491326412152976</v>
      </c>
      <c r="G23" s="132">
        <f t="shared" si="5"/>
        <v>0.85</v>
      </c>
      <c r="H23" s="132">
        <f t="shared" si="5"/>
        <v>0</v>
      </c>
      <c r="I23" s="134">
        <f t="shared" si="2"/>
        <v>14.341326412152975</v>
      </c>
      <c r="J23" s="134">
        <f t="shared" si="3"/>
        <v>51.89</v>
      </c>
      <c r="K23" s="132">
        <f t="shared" si="6"/>
        <v>0.73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>
        <f>$C$55</f>
        <v>1353.2739183554006</v>
      </c>
      <c r="D24" s="132">
        <f>C24*$C$62</f>
        <v>96.163526741015119</v>
      </c>
      <c r="E24" s="132">
        <f t="shared" si="5"/>
        <v>49.93</v>
      </c>
      <c r="F24" s="134">
        <f t="shared" si="1"/>
        <v>40.38097635659976</v>
      </c>
      <c r="G24" s="132">
        <f t="shared" si="5"/>
        <v>0.87</v>
      </c>
      <c r="H24" s="132">
        <f t="shared" si="5"/>
        <v>0</v>
      </c>
      <c r="I24" s="134">
        <f t="shared" si="2"/>
        <v>41.250976356599757</v>
      </c>
      <c r="J24" s="134">
        <f t="shared" si="3"/>
        <v>149.24</v>
      </c>
      <c r="K24" s="132">
        <f t="shared" si="6"/>
        <v>0.75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>
        <f t="shared" si="5"/>
        <v>98.38</v>
      </c>
      <c r="E25" s="132">
        <f t="shared" si="5"/>
        <v>51.08</v>
      </c>
      <c r="F25" s="134">
        <f t="shared" si="1"/>
        <v>41.311486284785566</v>
      </c>
      <c r="G25" s="132">
        <f t="shared" si="5"/>
        <v>0.89</v>
      </c>
      <c r="H25" s="132">
        <f t="shared" si="5"/>
        <v>0</v>
      </c>
      <c r="I25" s="134">
        <f t="shared" si="2"/>
        <v>42.201486284785567</v>
      </c>
      <c r="J25" s="134">
        <f t="shared" si="3"/>
        <v>152.68</v>
      </c>
      <c r="K25" s="132">
        <f t="shared" si="6"/>
        <v>0.77</v>
      </c>
      <c r="L25" s="123"/>
      <c r="P25" s="169">
        <f t="shared" si="7"/>
        <v>0</v>
      </c>
    </row>
    <row r="26" spans="2:17">
      <c r="B26" s="140">
        <f t="shared" si="0"/>
        <v>2032</v>
      </c>
      <c r="C26" s="141"/>
      <c r="D26" s="132">
        <f t="shared" si="5"/>
        <v>100.64</v>
      </c>
      <c r="E26" s="132">
        <f t="shared" si="5"/>
        <v>52.25</v>
      </c>
      <c r="F26" s="134">
        <f t="shared" si="1"/>
        <v>42.259555319689987</v>
      </c>
      <c r="G26" s="132">
        <f t="shared" si="5"/>
        <v>0.91</v>
      </c>
      <c r="H26" s="132">
        <f t="shared" si="5"/>
        <v>0</v>
      </c>
      <c r="I26" s="134">
        <f t="shared" si="2"/>
        <v>43.169555319689984</v>
      </c>
      <c r="J26" s="134">
        <f t="shared" si="3"/>
        <v>156.18</v>
      </c>
      <c r="K26" s="132">
        <f t="shared" si="6"/>
        <v>0.79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>
        <f t="shared" si="5"/>
        <v>102.85</v>
      </c>
      <c r="E27" s="132">
        <f t="shared" si="5"/>
        <v>53.4</v>
      </c>
      <c r="F27" s="134">
        <f t="shared" si="1"/>
        <v>43.188276006943298</v>
      </c>
      <c r="G27" s="132">
        <f t="shared" si="5"/>
        <v>0.93</v>
      </c>
      <c r="H27" s="132">
        <f t="shared" si="5"/>
        <v>0</v>
      </c>
      <c r="I27" s="134">
        <f t="shared" si="2"/>
        <v>44.118276006943297</v>
      </c>
      <c r="J27" s="134">
        <f t="shared" si="3"/>
        <v>159.61000000000001</v>
      </c>
      <c r="K27" s="132">
        <f t="shared" si="6"/>
        <v>0.81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>
        <f t="shared" si="5"/>
        <v>105.11</v>
      </c>
      <c r="E28" s="132">
        <f t="shared" si="5"/>
        <v>54.57</v>
      </c>
      <c r="F28" s="134">
        <f t="shared" si="1"/>
        <v>44.136345041847719</v>
      </c>
      <c r="G28" s="132">
        <f t="shared" si="5"/>
        <v>0.95</v>
      </c>
      <c r="H28" s="132">
        <f t="shared" si="5"/>
        <v>0</v>
      </c>
      <c r="I28" s="134">
        <f t="shared" si="2"/>
        <v>45.086345041847721</v>
      </c>
      <c r="J28" s="134">
        <f t="shared" si="3"/>
        <v>163.12</v>
      </c>
      <c r="K28" s="132">
        <f t="shared" si="6"/>
        <v>0.83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>
        <f t="shared" si="5"/>
        <v>107.42</v>
      </c>
      <c r="E29" s="132">
        <f t="shared" si="5"/>
        <v>55.77</v>
      </c>
      <c r="F29" s="134">
        <f t="shared" si="1"/>
        <v>45.106526474067692</v>
      </c>
      <c r="G29" s="132">
        <f t="shared" si="5"/>
        <v>0.97</v>
      </c>
      <c r="H29" s="132">
        <f t="shared" si="5"/>
        <v>0</v>
      </c>
      <c r="I29" s="134">
        <f t="shared" si="2"/>
        <v>46.076526474067691</v>
      </c>
      <c r="J29" s="134">
        <f t="shared" si="3"/>
        <v>166.7</v>
      </c>
      <c r="K29" s="132">
        <f t="shared" si="6"/>
        <v>0.85</v>
      </c>
      <c r="L29" s="123"/>
      <c r="P29" s="169">
        <f t="shared" ref="P29:P36" si="8">ROUND(P28*(1+$J66),2)</f>
        <v>0</v>
      </c>
    </row>
    <row r="30" spans="2:17">
      <c r="B30" s="140">
        <f t="shared" si="0"/>
        <v>2036</v>
      </c>
      <c r="C30" s="141"/>
      <c r="D30" s="132">
        <f t="shared" si="5"/>
        <v>109.78</v>
      </c>
      <c r="E30" s="132">
        <f t="shared" si="5"/>
        <v>57</v>
      </c>
      <c r="F30" s="134">
        <f t="shared" si="1"/>
        <v>46.098820303603219</v>
      </c>
      <c r="G30" s="132">
        <f t="shared" si="5"/>
        <v>0.99</v>
      </c>
      <c r="H30" s="132">
        <f t="shared" si="5"/>
        <v>0</v>
      </c>
      <c r="I30" s="134">
        <f t="shared" si="2"/>
        <v>47.088820303603221</v>
      </c>
      <c r="J30" s="134">
        <f t="shared" si="3"/>
        <v>170.36</v>
      </c>
      <c r="K30" s="132">
        <f t="shared" si="6"/>
        <v>0.87</v>
      </c>
      <c r="L30" s="123"/>
      <c r="P30" s="169">
        <f t="shared" si="8"/>
        <v>0</v>
      </c>
    </row>
    <row r="31" spans="2:17">
      <c r="B31" s="140">
        <f t="shared" si="0"/>
        <v>2037</v>
      </c>
      <c r="C31" s="141"/>
      <c r="D31" s="132">
        <f t="shared" si="5"/>
        <v>112.2</v>
      </c>
      <c r="E31" s="132">
        <f t="shared" si="5"/>
        <v>58.25</v>
      </c>
      <c r="F31" s="134">
        <f t="shared" si="1"/>
        <v>47.113226530454305</v>
      </c>
      <c r="G31" s="132">
        <f t="shared" si="5"/>
        <v>1.01</v>
      </c>
      <c r="H31" s="132">
        <f t="shared" si="5"/>
        <v>0</v>
      </c>
      <c r="I31" s="134">
        <f t="shared" si="2"/>
        <v>48.123226530454303</v>
      </c>
      <c r="J31" s="134">
        <f t="shared" si="3"/>
        <v>174.1</v>
      </c>
      <c r="K31" s="132">
        <f t="shared" si="6"/>
        <v>0.89</v>
      </c>
      <c r="L31" s="123"/>
      <c r="P31" s="169">
        <f t="shared" si="8"/>
        <v>0</v>
      </c>
    </row>
    <row r="32" spans="2:17">
      <c r="B32" s="140">
        <f t="shared" si="0"/>
        <v>2038</v>
      </c>
      <c r="C32" s="141"/>
      <c r="D32" s="132">
        <f t="shared" si="5"/>
        <v>114.67</v>
      </c>
      <c r="E32" s="132">
        <f t="shared" si="5"/>
        <v>59.53</v>
      </c>
      <c r="F32" s="134">
        <f t="shared" si="1"/>
        <v>48.149745154620945</v>
      </c>
      <c r="G32" s="132">
        <f t="shared" si="5"/>
        <v>1.03</v>
      </c>
      <c r="H32" s="132">
        <f t="shared" si="5"/>
        <v>0</v>
      </c>
      <c r="I32" s="134">
        <f t="shared" si="2"/>
        <v>49.179745154620946</v>
      </c>
      <c r="J32" s="134">
        <f t="shared" si="3"/>
        <v>177.93</v>
      </c>
      <c r="K32" s="132">
        <f t="shared" si="6"/>
        <v>0.91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117.19</v>
      </c>
      <c r="E33" s="132">
        <f t="shared" si="5"/>
        <v>60.84</v>
      </c>
      <c r="F33" s="134">
        <f t="shared" si="1"/>
        <v>49.208376176103137</v>
      </c>
      <c r="G33" s="132">
        <f t="shared" si="5"/>
        <v>1.05</v>
      </c>
      <c r="H33" s="132">
        <f t="shared" si="5"/>
        <v>0</v>
      </c>
      <c r="I33" s="134">
        <f t="shared" si="2"/>
        <v>50.258376176103134</v>
      </c>
      <c r="J33" s="134">
        <f t="shared" si="3"/>
        <v>181.83</v>
      </c>
      <c r="K33" s="132">
        <f t="shared" si="6"/>
        <v>0.93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119.77</v>
      </c>
      <c r="E34" s="132">
        <f t="shared" si="5"/>
        <v>62.18</v>
      </c>
      <c r="F34" s="134">
        <f t="shared" si="1"/>
        <v>50.291883644565331</v>
      </c>
      <c r="G34" s="132">
        <f t="shared" si="5"/>
        <v>1.07</v>
      </c>
      <c r="H34" s="132">
        <f t="shared" si="5"/>
        <v>0</v>
      </c>
      <c r="I34" s="134">
        <f t="shared" si="2"/>
        <v>51.361883644565332</v>
      </c>
      <c r="J34" s="134">
        <f t="shared" si="3"/>
        <v>185.82</v>
      </c>
      <c r="K34" s="132">
        <f t="shared" si="6"/>
        <v>0.95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122.4</v>
      </c>
      <c r="E35" s="132">
        <f t="shared" si="5"/>
        <v>63.55</v>
      </c>
      <c r="F35" s="134">
        <f t="shared" si="1"/>
        <v>51.397503510343078</v>
      </c>
      <c r="G35" s="132">
        <f t="shared" si="5"/>
        <v>1.0900000000000001</v>
      </c>
      <c r="H35" s="132">
        <f t="shared" si="5"/>
        <v>0</v>
      </c>
      <c r="I35" s="134">
        <f t="shared" si="2"/>
        <v>52.487503510343082</v>
      </c>
      <c r="J35" s="134">
        <f t="shared" si="3"/>
        <v>189.89</v>
      </c>
      <c r="K35" s="132">
        <f t="shared" si="6"/>
        <v>0.97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125.22</v>
      </c>
      <c r="E36" s="132">
        <f t="shared" si="5"/>
        <v>65.010000000000005</v>
      </c>
      <c r="F36" s="134">
        <f t="shared" si="1"/>
        <v>52.580516766725275</v>
      </c>
      <c r="G36" s="132">
        <f t="shared" si="5"/>
        <v>1.1200000000000001</v>
      </c>
      <c r="H36" s="132">
        <f t="shared" si="5"/>
        <v>0</v>
      </c>
      <c r="I36" s="134">
        <f t="shared" si="2"/>
        <v>53.700516766725272</v>
      </c>
      <c r="J36" s="134">
        <f t="shared" si="3"/>
        <v>194.28</v>
      </c>
      <c r="K36" s="132">
        <f t="shared" si="6"/>
        <v>0.99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"&amp;TEXT(G63,"0.0%")&amp;")"</f>
        <v>= ((b) + (c)) /  (8.76 x 41.3%)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DJ Wind Resource - 41%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1353.2739183554006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37.565582271006477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0.65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222">
        <v>0.43118737343656394</v>
      </c>
      <c r="D63" s="121" t="s">
        <v>39</v>
      </c>
      <c r="G63" s="225">
        <v>0.41299999999999998</v>
      </c>
      <c r="H63" s="121" t="s">
        <v>141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2.1999999999999999E-2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1.9E-2</v>
      </c>
      <c r="E68" s="85"/>
      <c r="F68" s="87">
        <f t="shared" si="10"/>
        <v>2028</v>
      </c>
      <c r="G68" s="41">
        <v>2.3E-2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2.3E-2</v>
      </c>
      <c r="H69" s="85"/>
      <c r="I69" s="87">
        <f t="shared" si="11"/>
        <v>2038</v>
      </c>
      <c r="J69" s="41">
        <v>2.1999999999999999E-2</v>
      </c>
    </row>
    <row r="70" spans="3:11">
      <c r="C70" s="87">
        <f t="shared" si="9"/>
        <v>2021</v>
      </c>
      <c r="D70" s="41">
        <v>2.1999999999999999E-2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2.1999999999999999E-2</v>
      </c>
    </row>
    <row r="71" spans="3:11">
      <c r="C71" s="87">
        <f t="shared" si="9"/>
        <v>2022</v>
      </c>
      <c r="D71" s="41">
        <v>2.3E-2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2.1999999999999999E-2</v>
      </c>
    </row>
    <row r="72" spans="3:11" s="123" customFormat="1">
      <c r="C72" s="87">
        <f t="shared" si="9"/>
        <v>2023</v>
      </c>
      <c r="D72" s="41">
        <v>2.1999999999999999E-2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2.1999999999999999E-2</v>
      </c>
    </row>
    <row r="73" spans="3:11" s="123" customFormat="1">
      <c r="C73" s="87">
        <f t="shared" si="9"/>
        <v>2024</v>
      </c>
      <c r="D73" s="41">
        <v>2.1999999999999999E-2</v>
      </c>
      <c r="E73" s="86"/>
      <c r="F73" s="87">
        <f t="shared" si="10"/>
        <v>2033</v>
      </c>
      <c r="G73" s="41">
        <v>2.1999999999999999E-2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2.1999999999999999E-2</v>
      </c>
      <c r="E74" s="86"/>
      <c r="F74" s="87">
        <f t="shared" si="10"/>
        <v>2034</v>
      </c>
      <c r="G74" s="41">
        <v>2.1999999999999999E-2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zoomScaleNormal="100" workbookViewId="0">
      <selection activeCell="H1" sqref="H1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126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ID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E36" si="5">ROUND(E12*(1+(IFERROR(INDEX($D$66:$D$74,MATCH($B13,$C$66:$C$74,0),1),0)+IFERROR(INDEX($G$66:$G$74,MATCH($B13,$F$66:$F$74,0),1),0)+IFERROR(INDEX($J$66:$J$74,MATCH($B13,$I$66:$I$74,0),1),0))),2)</f>
        <v>39.159999999999997</v>
      </c>
      <c r="F13" s="134">
        <f t="shared" si="1"/>
        <v>11.763999038692623</v>
      </c>
      <c r="G13" s="132">
        <f t="shared" ref="G13:H36" si="6">ROUND(G12*(1+(IFERROR(INDEX($D$66:$D$74,MATCH($B13,$C$66:$C$74,0),1),0)+IFERROR(INDEX($G$66:$G$74,MATCH($B13,$F$66:$F$74,0),1),0)+IFERROR(INDEX($J$66:$J$74,MATCH($B13,$I$66:$I$74,0),1),0))),2)</f>
        <v>0</v>
      </c>
      <c r="H13" s="132">
        <f t="shared" si="6"/>
        <v>0</v>
      </c>
      <c r="I13" s="134">
        <f t="shared" si="3"/>
        <v>11.763999038692623</v>
      </c>
      <c r="J13" s="134">
        <f t="shared" si="2"/>
        <v>39.159999999999997</v>
      </c>
      <c r="K13" s="132">
        <f t="shared" ref="K13:K36" si="7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40.020000000000003</v>
      </c>
      <c r="F14" s="134">
        <f t="shared" si="1"/>
        <v>12.022350396539295</v>
      </c>
      <c r="G14" s="132">
        <f t="shared" si="6"/>
        <v>0</v>
      </c>
      <c r="H14" s="132">
        <f t="shared" si="6"/>
        <v>0</v>
      </c>
      <c r="I14" s="134">
        <f t="shared" si="3"/>
        <v>12.022350396539295</v>
      </c>
      <c r="J14" s="134">
        <f t="shared" si="2"/>
        <v>40.020000000000003</v>
      </c>
      <c r="K14" s="132">
        <f t="shared" si="7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40.9</v>
      </c>
      <c r="F15" s="134">
        <f t="shared" si="1"/>
        <v>12.286709925498679</v>
      </c>
      <c r="G15" s="132">
        <f t="shared" si="6"/>
        <v>0</v>
      </c>
      <c r="H15" s="132">
        <f t="shared" si="6"/>
        <v>0</v>
      </c>
      <c r="I15" s="134">
        <f t="shared" si="3"/>
        <v>12.286709925498679</v>
      </c>
      <c r="J15" s="134">
        <f t="shared" si="2"/>
        <v>40.9</v>
      </c>
      <c r="K15" s="132">
        <f t="shared" si="7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41.84</v>
      </c>
      <c r="F16" s="134">
        <f t="shared" si="1"/>
        <v>12.569093967796205</v>
      </c>
      <c r="G16" s="132">
        <f t="shared" si="6"/>
        <v>0</v>
      </c>
      <c r="H16" s="132">
        <f t="shared" si="6"/>
        <v>0</v>
      </c>
      <c r="I16" s="134">
        <f t="shared" si="3"/>
        <v>12.569093967796205</v>
      </c>
      <c r="J16" s="134">
        <f t="shared" si="2"/>
        <v>41.84</v>
      </c>
      <c r="K16" s="132">
        <f t="shared" si="7"/>
        <v>0.64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42.76</v>
      </c>
      <c r="F17" s="134">
        <f t="shared" si="1"/>
        <v>12.845469838981014</v>
      </c>
      <c r="G17" s="132">
        <f t="shared" si="6"/>
        <v>0</v>
      </c>
      <c r="H17" s="132">
        <f t="shared" si="6"/>
        <v>0</v>
      </c>
      <c r="I17" s="134">
        <f t="shared" si="3"/>
        <v>12.845469838981014</v>
      </c>
      <c r="J17" s="134">
        <f t="shared" si="2"/>
        <v>42.76</v>
      </c>
      <c r="K17" s="132">
        <f t="shared" si="7"/>
        <v>0.65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43.7</v>
      </c>
      <c r="F18" s="134">
        <f t="shared" si="1"/>
        <v>13.12785388127854</v>
      </c>
      <c r="G18" s="132">
        <f t="shared" si="6"/>
        <v>0</v>
      </c>
      <c r="H18" s="132">
        <f t="shared" si="6"/>
        <v>0</v>
      </c>
      <c r="I18" s="134">
        <f t="shared" si="3"/>
        <v>13.12785388127854</v>
      </c>
      <c r="J18" s="134">
        <f t="shared" si="2"/>
        <v>43.7</v>
      </c>
      <c r="K18" s="132">
        <f t="shared" si="7"/>
        <v>0.66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44.66</v>
      </c>
      <c r="F19" s="134">
        <f t="shared" si="1"/>
        <v>13.416246094688777</v>
      </c>
      <c r="G19" s="132">
        <f t="shared" si="6"/>
        <v>0</v>
      </c>
      <c r="H19" s="132">
        <f t="shared" si="6"/>
        <v>0</v>
      </c>
      <c r="I19" s="134">
        <f t="shared" si="3"/>
        <v>13.416246094688777</v>
      </c>
      <c r="J19" s="134">
        <f t="shared" si="2"/>
        <v>44.66</v>
      </c>
      <c r="K19" s="132">
        <f t="shared" si="7"/>
        <v>0.67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45.64</v>
      </c>
      <c r="F20" s="134">
        <f t="shared" si="1"/>
        <v>13.710646479211729</v>
      </c>
      <c r="G20" s="132">
        <f t="shared" si="6"/>
        <v>0</v>
      </c>
      <c r="H20" s="132">
        <f t="shared" si="6"/>
        <v>0</v>
      </c>
      <c r="I20" s="134">
        <f t="shared" si="3"/>
        <v>13.710646479211729</v>
      </c>
      <c r="J20" s="134">
        <f t="shared" si="2"/>
        <v>45.64</v>
      </c>
      <c r="K20" s="132">
        <f t="shared" si="7"/>
        <v>0.68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46.64</v>
      </c>
      <c r="F21" s="134">
        <f t="shared" si="1"/>
        <v>14.011055034847393</v>
      </c>
      <c r="G21" s="132">
        <f t="shared" si="6"/>
        <v>0</v>
      </c>
      <c r="H21" s="132">
        <f t="shared" si="6"/>
        <v>0</v>
      </c>
      <c r="I21" s="134">
        <f t="shared" si="3"/>
        <v>14.011055034847393</v>
      </c>
      <c r="J21" s="134">
        <f t="shared" si="2"/>
        <v>46.64</v>
      </c>
      <c r="K21" s="132">
        <f t="shared" si="7"/>
        <v>0.69</v>
      </c>
      <c r="L21" s="123"/>
      <c r="N21" s="135"/>
      <c r="O21" s="137"/>
      <c r="P21" s="169">
        <f t="shared" ref="P21:P28" si="8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47.71</v>
      </c>
      <c r="F22" s="134">
        <f t="shared" si="1"/>
        <v>14.332492189377556</v>
      </c>
      <c r="G22" s="132">
        <f t="shared" si="6"/>
        <v>0</v>
      </c>
      <c r="H22" s="132">
        <f t="shared" si="6"/>
        <v>0</v>
      </c>
      <c r="I22" s="134">
        <f t="shared" si="3"/>
        <v>14.332492189377556</v>
      </c>
      <c r="J22" s="134">
        <f t="shared" si="2"/>
        <v>47.71</v>
      </c>
      <c r="K22" s="132">
        <f t="shared" si="7"/>
        <v>0.71</v>
      </c>
      <c r="L22" s="123"/>
      <c r="N22" s="135"/>
      <c r="O22" s="137"/>
      <c r="P22" s="169">
        <f t="shared" si="8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48.81</v>
      </c>
      <c r="F23" s="134">
        <f t="shared" si="1"/>
        <v>14.662941600576787</v>
      </c>
      <c r="G23" s="132">
        <f t="shared" si="6"/>
        <v>0</v>
      </c>
      <c r="H23" s="132">
        <f t="shared" si="6"/>
        <v>0</v>
      </c>
      <c r="I23" s="134">
        <f t="shared" si="3"/>
        <v>14.662941600576787</v>
      </c>
      <c r="J23" s="134">
        <f t="shared" si="2"/>
        <v>48.81</v>
      </c>
      <c r="K23" s="132">
        <f t="shared" si="7"/>
        <v>0.73</v>
      </c>
      <c r="L23" s="123"/>
      <c r="N23" s="135"/>
      <c r="O23" s="137"/>
      <c r="P23" s="169">
        <f t="shared" si="8"/>
        <v>0</v>
      </c>
    </row>
    <row r="24" spans="2:16">
      <c r="B24" s="140">
        <f t="shared" si="0"/>
        <v>2030</v>
      </c>
      <c r="C24" s="131">
        <f>$C$55</f>
        <v>1410.7096380374778</v>
      </c>
      <c r="D24" s="132">
        <f>C24*$C$62</f>
        <v>100.24490397781955</v>
      </c>
      <c r="E24" s="132">
        <f t="shared" si="5"/>
        <v>49.93</v>
      </c>
      <c r="F24" s="134">
        <f t="shared" si="1"/>
        <v>45.113825996701387</v>
      </c>
      <c r="G24" s="132">
        <f t="shared" si="6"/>
        <v>0</v>
      </c>
      <c r="H24" s="132">
        <f t="shared" si="6"/>
        <v>0</v>
      </c>
      <c r="I24" s="134">
        <f t="shared" si="3"/>
        <v>45.113825996701387</v>
      </c>
      <c r="J24" s="134">
        <f t="shared" si="2"/>
        <v>150.16999999999999</v>
      </c>
      <c r="K24" s="132">
        <f t="shared" si="7"/>
        <v>0.75</v>
      </c>
      <c r="L24" s="123"/>
      <c r="N24" s="135"/>
      <c r="O24" s="137"/>
      <c r="P24" s="169">
        <f t="shared" si="8"/>
        <v>0</v>
      </c>
    </row>
    <row r="25" spans="2:16">
      <c r="B25" s="140">
        <f t="shared" si="0"/>
        <v>2031</v>
      </c>
      <c r="C25" s="141"/>
      <c r="D25" s="132">
        <f t="shared" si="5"/>
        <v>102.55</v>
      </c>
      <c r="E25" s="132">
        <f t="shared" si="5"/>
        <v>51.08</v>
      </c>
      <c r="F25" s="134">
        <f t="shared" si="1"/>
        <v>46.151766402307139</v>
      </c>
      <c r="G25" s="132">
        <f t="shared" si="6"/>
        <v>0</v>
      </c>
      <c r="H25" s="132">
        <f t="shared" si="6"/>
        <v>0</v>
      </c>
      <c r="I25" s="134">
        <f t="shared" si="3"/>
        <v>46.151766402307139</v>
      </c>
      <c r="J25" s="134">
        <f t="shared" si="2"/>
        <v>153.63</v>
      </c>
      <c r="K25" s="132">
        <f t="shared" si="7"/>
        <v>0.77</v>
      </c>
      <c r="L25" s="123"/>
      <c r="N25" s="135"/>
      <c r="O25" s="137"/>
      <c r="P25" s="169">
        <f t="shared" si="8"/>
        <v>0</v>
      </c>
    </row>
    <row r="26" spans="2:16">
      <c r="B26" s="140">
        <f t="shared" si="0"/>
        <v>2032</v>
      </c>
      <c r="C26" s="141"/>
      <c r="D26" s="132">
        <f t="shared" si="5"/>
        <v>104.91</v>
      </c>
      <c r="E26" s="132">
        <f t="shared" si="5"/>
        <v>52.25</v>
      </c>
      <c r="F26" s="134">
        <f t="shared" si="1"/>
        <v>47.212208603701036</v>
      </c>
      <c r="G26" s="132">
        <f t="shared" si="6"/>
        <v>0</v>
      </c>
      <c r="H26" s="132">
        <f t="shared" si="6"/>
        <v>0</v>
      </c>
      <c r="I26" s="134">
        <f t="shared" si="3"/>
        <v>47.212208603701036</v>
      </c>
      <c r="J26" s="134">
        <f t="shared" si="2"/>
        <v>157.16</v>
      </c>
      <c r="K26" s="132">
        <f t="shared" si="7"/>
        <v>0.79</v>
      </c>
      <c r="L26" s="123"/>
      <c r="N26" s="135"/>
      <c r="O26" s="137"/>
      <c r="P26" s="169">
        <f t="shared" si="8"/>
        <v>0</v>
      </c>
    </row>
    <row r="27" spans="2:16">
      <c r="B27" s="140">
        <f t="shared" si="0"/>
        <v>2033</v>
      </c>
      <c r="C27" s="131"/>
      <c r="D27" s="132">
        <f t="shared" si="5"/>
        <v>107.22</v>
      </c>
      <c r="E27" s="132">
        <f t="shared" si="5"/>
        <v>53.4</v>
      </c>
      <c r="F27" s="134">
        <f t="shared" si="1"/>
        <v>48.251622206200437</v>
      </c>
      <c r="G27" s="132">
        <f t="shared" si="6"/>
        <v>0</v>
      </c>
      <c r="H27" s="132">
        <f t="shared" si="6"/>
        <v>0</v>
      </c>
      <c r="I27" s="134">
        <f t="shared" si="3"/>
        <v>48.251622206200437</v>
      </c>
      <c r="J27" s="134">
        <f t="shared" si="2"/>
        <v>160.62</v>
      </c>
      <c r="K27" s="132">
        <f t="shared" si="7"/>
        <v>0.81</v>
      </c>
      <c r="L27" s="123"/>
      <c r="P27" s="169">
        <f t="shared" si="8"/>
        <v>0</v>
      </c>
    </row>
    <row r="28" spans="2:16">
      <c r="B28" s="140">
        <f t="shared" si="0"/>
        <v>2034</v>
      </c>
      <c r="C28" s="141"/>
      <c r="D28" s="132">
        <f t="shared" si="5"/>
        <v>109.58</v>
      </c>
      <c r="E28" s="132">
        <f t="shared" si="5"/>
        <v>54.57</v>
      </c>
      <c r="F28" s="134">
        <f t="shared" si="1"/>
        <v>49.312064407594335</v>
      </c>
      <c r="G28" s="132">
        <f t="shared" si="6"/>
        <v>0</v>
      </c>
      <c r="H28" s="132">
        <f t="shared" si="6"/>
        <v>0</v>
      </c>
      <c r="I28" s="134">
        <f t="shared" si="3"/>
        <v>49.312064407594335</v>
      </c>
      <c r="J28" s="134">
        <f t="shared" si="2"/>
        <v>164.15</v>
      </c>
      <c r="K28" s="132">
        <f t="shared" si="7"/>
        <v>0.83</v>
      </c>
      <c r="L28" s="123"/>
      <c r="P28" s="169">
        <f t="shared" si="8"/>
        <v>0</v>
      </c>
    </row>
    <row r="29" spans="2:16">
      <c r="B29" s="140">
        <f t="shared" si="0"/>
        <v>2035</v>
      </c>
      <c r="C29" s="141"/>
      <c r="D29" s="132">
        <f t="shared" si="5"/>
        <v>111.99</v>
      </c>
      <c r="E29" s="132">
        <f t="shared" si="5"/>
        <v>55.77</v>
      </c>
      <c r="F29" s="134">
        <f t="shared" si="1"/>
        <v>50.396539293439076</v>
      </c>
      <c r="G29" s="132">
        <f t="shared" si="6"/>
        <v>0</v>
      </c>
      <c r="H29" s="132">
        <f t="shared" si="6"/>
        <v>0</v>
      </c>
      <c r="I29" s="134">
        <f t="shared" si="3"/>
        <v>50.396539293439076</v>
      </c>
      <c r="J29" s="134">
        <f t="shared" si="2"/>
        <v>167.76</v>
      </c>
      <c r="K29" s="132">
        <f t="shared" si="7"/>
        <v>0.85</v>
      </c>
      <c r="L29" s="123"/>
      <c r="P29" s="169">
        <f t="shared" ref="P29:P36" si="9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114.45</v>
      </c>
      <c r="E30" s="132">
        <f t="shared" si="5"/>
        <v>57</v>
      </c>
      <c r="F30" s="134">
        <f t="shared" si="1"/>
        <v>51.505046863734677</v>
      </c>
      <c r="G30" s="132">
        <f t="shared" si="6"/>
        <v>0</v>
      </c>
      <c r="H30" s="132">
        <f t="shared" si="6"/>
        <v>0</v>
      </c>
      <c r="I30" s="134">
        <f t="shared" si="3"/>
        <v>51.505046863734677</v>
      </c>
      <c r="J30" s="134">
        <f t="shared" si="2"/>
        <v>171.45</v>
      </c>
      <c r="K30" s="132">
        <f t="shared" si="7"/>
        <v>0.87</v>
      </c>
      <c r="L30" s="123"/>
      <c r="P30" s="169">
        <f t="shared" si="9"/>
        <v>0</v>
      </c>
    </row>
    <row r="31" spans="2:16">
      <c r="B31" s="140">
        <f t="shared" si="0"/>
        <v>2037</v>
      </c>
      <c r="C31" s="141"/>
      <c r="D31" s="132">
        <f t="shared" si="5"/>
        <v>116.97</v>
      </c>
      <c r="E31" s="132">
        <f t="shared" si="5"/>
        <v>58.25</v>
      </c>
      <c r="F31" s="134">
        <f t="shared" si="1"/>
        <v>52.637587118481136</v>
      </c>
      <c r="G31" s="132">
        <f t="shared" si="6"/>
        <v>0</v>
      </c>
      <c r="H31" s="132">
        <f t="shared" si="6"/>
        <v>0</v>
      </c>
      <c r="I31" s="134">
        <f t="shared" si="3"/>
        <v>52.637587118481136</v>
      </c>
      <c r="J31" s="134">
        <f t="shared" si="2"/>
        <v>175.22</v>
      </c>
      <c r="K31" s="132">
        <f t="shared" si="7"/>
        <v>0.89</v>
      </c>
      <c r="L31" s="123"/>
      <c r="P31" s="169">
        <f t="shared" si="9"/>
        <v>0</v>
      </c>
    </row>
    <row r="32" spans="2:16">
      <c r="B32" s="140">
        <f t="shared" si="0"/>
        <v>2038</v>
      </c>
      <c r="C32" s="141"/>
      <c r="D32" s="132">
        <f t="shared" si="5"/>
        <v>119.54</v>
      </c>
      <c r="E32" s="132">
        <f t="shared" si="5"/>
        <v>59.53</v>
      </c>
      <c r="F32" s="134">
        <f t="shared" si="1"/>
        <v>53.794160057678447</v>
      </c>
      <c r="G32" s="132">
        <f t="shared" si="6"/>
        <v>0</v>
      </c>
      <c r="H32" s="132">
        <f t="shared" si="6"/>
        <v>0</v>
      </c>
      <c r="I32" s="134">
        <f t="shared" si="3"/>
        <v>53.794160057678447</v>
      </c>
      <c r="J32" s="134">
        <f t="shared" si="2"/>
        <v>179.07</v>
      </c>
      <c r="K32" s="132">
        <f t="shared" si="7"/>
        <v>0.91</v>
      </c>
      <c r="L32" s="123"/>
      <c r="P32" s="169">
        <f t="shared" si="9"/>
        <v>0</v>
      </c>
    </row>
    <row r="33" spans="2:16">
      <c r="B33" s="140">
        <f t="shared" si="0"/>
        <v>2039</v>
      </c>
      <c r="C33" s="141"/>
      <c r="D33" s="132">
        <f t="shared" si="5"/>
        <v>122.17</v>
      </c>
      <c r="E33" s="132">
        <f t="shared" si="5"/>
        <v>60.84</v>
      </c>
      <c r="F33" s="134">
        <f t="shared" si="1"/>
        <v>54.977769766882965</v>
      </c>
      <c r="G33" s="132">
        <f t="shared" si="6"/>
        <v>0</v>
      </c>
      <c r="H33" s="132">
        <f t="shared" si="6"/>
        <v>0</v>
      </c>
      <c r="I33" s="134">
        <f t="shared" si="3"/>
        <v>54.977769766882965</v>
      </c>
      <c r="J33" s="134">
        <f t="shared" si="2"/>
        <v>183.01</v>
      </c>
      <c r="K33" s="132">
        <f t="shared" si="7"/>
        <v>0.93</v>
      </c>
      <c r="L33" s="123"/>
      <c r="P33" s="169">
        <f t="shared" si="9"/>
        <v>0</v>
      </c>
    </row>
    <row r="34" spans="2:16">
      <c r="B34" s="140">
        <f t="shared" si="0"/>
        <v>2040</v>
      </c>
      <c r="C34" s="141"/>
      <c r="D34" s="132">
        <f t="shared" si="5"/>
        <v>124.86</v>
      </c>
      <c r="E34" s="132">
        <f t="shared" si="5"/>
        <v>62.18</v>
      </c>
      <c r="F34" s="134">
        <f t="shared" si="1"/>
        <v>56.18841624609469</v>
      </c>
      <c r="G34" s="132">
        <f t="shared" si="6"/>
        <v>0</v>
      </c>
      <c r="H34" s="132">
        <f t="shared" si="6"/>
        <v>0</v>
      </c>
      <c r="I34" s="134">
        <f t="shared" si="3"/>
        <v>56.18841624609469</v>
      </c>
      <c r="J34" s="134">
        <f t="shared" si="2"/>
        <v>187.04</v>
      </c>
      <c r="K34" s="132">
        <f t="shared" si="7"/>
        <v>0.95</v>
      </c>
      <c r="L34" s="123"/>
      <c r="P34" s="169">
        <f t="shared" si="9"/>
        <v>0</v>
      </c>
    </row>
    <row r="35" spans="2:16">
      <c r="B35" s="140">
        <f t="shared" si="0"/>
        <v>2041</v>
      </c>
      <c r="C35" s="141"/>
      <c r="D35" s="132">
        <f t="shared" si="5"/>
        <v>127.61</v>
      </c>
      <c r="E35" s="132">
        <f t="shared" si="5"/>
        <v>63.55</v>
      </c>
      <c r="F35" s="134">
        <f t="shared" si="1"/>
        <v>57.426099495313629</v>
      </c>
      <c r="G35" s="132">
        <f t="shared" si="6"/>
        <v>0</v>
      </c>
      <c r="H35" s="132">
        <f t="shared" si="6"/>
        <v>0</v>
      </c>
      <c r="I35" s="134">
        <f t="shared" si="3"/>
        <v>57.426099495313629</v>
      </c>
      <c r="J35" s="134">
        <f t="shared" si="2"/>
        <v>191.16</v>
      </c>
      <c r="K35" s="132">
        <f t="shared" si="7"/>
        <v>0.97</v>
      </c>
      <c r="L35" s="123"/>
      <c r="P35" s="169">
        <f t="shared" si="9"/>
        <v>0</v>
      </c>
    </row>
    <row r="36" spans="2:16">
      <c r="B36" s="140">
        <f t="shared" si="0"/>
        <v>2042</v>
      </c>
      <c r="C36" s="141"/>
      <c r="D36" s="132">
        <f t="shared" si="5"/>
        <v>130.55000000000001</v>
      </c>
      <c r="E36" s="132">
        <f t="shared" si="5"/>
        <v>65.010000000000005</v>
      </c>
      <c r="F36" s="134">
        <f t="shared" si="1"/>
        <v>58.747897140110553</v>
      </c>
      <c r="G36" s="132">
        <f t="shared" si="6"/>
        <v>0</v>
      </c>
      <c r="H36" s="132">
        <f t="shared" si="6"/>
        <v>0</v>
      </c>
      <c r="I36" s="134">
        <f t="shared" si="3"/>
        <v>58.747897140110553</v>
      </c>
      <c r="J36" s="134">
        <f t="shared" si="2"/>
        <v>195.56</v>
      </c>
      <c r="K36" s="132">
        <f t="shared" si="7"/>
        <v>0.99</v>
      </c>
      <c r="L36" s="123"/>
      <c r="P36" s="169">
        <f t="shared" si="9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1410.7096380374778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0">C66+1</f>
        <v>2018</v>
      </c>
      <c r="D67" s="41">
        <v>2.3E-2</v>
      </c>
      <c r="E67" s="85"/>
      <c r="F67" s="87">
        <f t="shared" ref="F67:F74" si="11">F66+1</f>
        <v>2027</v>
      </c>
      <c r="G67" s="41">
        <v>2.1999999999999999E-2</v>
      </c>
      <c r="H67" s="85"/>
      <c r="I67" s="87">
        <f t="shared" ref="I67:I74" si="12">I66+1</f>
        <v>2036</v>
      </c>
      <c r="J67" s="41">
        <v>2.1999999999999999E-2</v>
      </c>
    </row>
    <row r="68" spans="3:11">
      <c r="C68" s="87">
        <f t="shared" si="10"/>
        <v>2019</v>
      </c>
      <c r="D68" s="41">
        <v>1.9E-2</v>
      </c>
      <c r="E68" s="85"/>
      <c r="F68" s="87">
        <f t="shared" si="11"/>
        <v>2028</v>
      </c>
      <c r="G68" s="41">
        <v>2.3E-2</v>
      </c>
      <c r="H68" s="85"/>
      <c r="I68" s="87">
        <f t="shared" si="12"/>
        <v>2037</v>
      </c>
      <c r="J68" s="41">
        <v>2.1999999999999999E-2</v>
      </c>
    </row>
    <row r="69" spans="3:11">
      <c r="C69" s="87">
        <f t="shared" si="10"/>
        <v>2020</v>
      </c>
      <c r="D69" s="41">
        <v>2.1999999999999999E-2</v>
      </c>
      <c r="E69" s="85"/>
      <c r="F69" s="87">
        <f t="shared" si="11"/>
        <v>2029</v>
      </c>
      <c r="G69" s="41">
        <v>2.3E-2</v>
      </c>
      <c r="H69" s="85"/>
      <c r="I69" s="87">
        <f t="shared" si="12"/>
        <v>2038</v>
      </c>
      <c r="J69" s="41">
        <v>2.1999999999999999E-2</v>
      </c>
    </row>
    <row r="70" spans="3:11">
      <c r="C70" s="87">
        <f t="shared" si="10"/>
        <v>2021</v>
      </c>
      <c r="D70" s="41">
        <v>2.1999999999999999E-2</v>
      </c>
      <c r="E70" s="85"/>
      <c r="F70" s="87">
        <f t="shared" si="11"/>
        <v>2030</v>
      </c>
      <c r="G70" s="41">
        <v>2.3E-2</v>
      </c>
      <c r="H70" s="85"/>
      <c r="I70" s="87">
        <f t="shared" si="12"/>
        <v>2039</v>
      </c>
      <c r="J70" s="41">
        <v>2.1999999999999999E-2</v>
      </c>
    </row>
    <row r="71" spans="3:11">
      <c r="C71" s="87">
        <f t="shared" si="10"/>
        <v>2022</v>
      </c>
      <c r="D71" s="41">
        <v>2.3E-2</v>
      </c>
      <c r="E71" s="85"/>
      <c r="F71" s="87">
        <f t="shared" si="11"/>
        <v>2031</v>
      </c>
      <c r="G71" s="41">
        <v>2.3E-2</v>
      </c>
      <c r="H71" s="85"/>
      <c r="I71" s="87">
        <f t="shared" si="12"/>
        <v>2040</v>
      </c>
      <c r="J71" s="41">
        <v>2.1999999999999999E-2</v>
      </c>
    </row>
    <row r="72" spans="3:11" s="123" customFormat="1">
      <c r="C72" s="87">
        <f t="shared" si="10"/>
        <v>2023</v>
      </c>
      <c r="D72" s="41">
        <v>2.1999999999999999E-2</v>
      </c>
      <c r="E72" s="86"/>
      <c r="F72" s="87">
        <f t="shared" si="11"/>
        <v>2032</v>
      </c>
      <c r="G72" s="41">
        <v>2.3E-2</v>
      </c>
      <c r="H72" s="86"/>
      <c r="I72" s="87">
        <f t="shared" si="12"/>
        <v>2041</v>
      </c>
      <c r="J72" s="41">
        <v>2.1999999999999999E-2</v>
      </c>
    </row>
    <row r="73" spans="3:11" s="123" customFormat="1">
      <c r="C73" s="87">
        <f t="shared" si="10"/>
        <v>2024</v>
      </c>
      <c r="D73" s="41">
        <v>2.1999999999999999E-2</v>
      </c>
      <c r="E73" s="86"/>
      <c r="F73" s="87">
        <f t="shared" si="11"/>
        <v>2033</v>
      </c>
      <c r="G73" s="41">
        <v>2.1999999999999999E-2</v>
      </c>
      <c r="H73" s="86"/>
      <c r="I73" s="87">
        <f t="shared" si="12"/>
        <v>2042</v>
      </c>
      <c r="J73" s="41">
        <v>2.3E-2</v>
      </c>
    </row>
    <row r="74" spans="3:11" s="123" customFormat="1">
      <c r="C74" s="87">
        <f t="shared" si="10"/>
        <v>2025</v>
      </c>
      <c r="D74" s="41">
        <v>2.1999999999999999E-2</v>
      </c>
      <c r="E74" s="86"/>
      <c r="F74" s="87">
        <f t="shared" si="11"/>
        <v>2034</v>
      </c>
      <c r="G74" s="41">
        <v>2.1999999999999999E-2</v>
      </c>
      <c r="H74" s="86"/>
      <c r="I74" s="87">
        <f t="shared" si="12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X102"/>
  <sheetViews>
    <sheetView topLeftCell="A61" zoomScaleNormal="100" workbookViewId="0">
      <selection activeCell="L85" sqref="L85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126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ID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39.159999999999997</v>
      </c>
      <c r="F13" s="134">
        <f t="shared" si="1"/>
        <v>11.763999038692623</v>
      </c>
      <c r="G13" s="132">
        <f t="shared" si="5"/>
        <v>0</v>
      </c>
      <c r="H13" s="132">
        <f t="shared" si="5"/>
        <v>0</v>
      </c>
      <c r="I13" s="134">
        <f t="shared" si="3"/>
        <v>11.763999038692623</v>
      </c>
      <c r="J13" s="134">
        <f t="shared" si="2"/>
        <v>39.159999999999997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40.020000000000003</v>
      </c>
      <c r="F14" s="134">
        <f t="shared" si="1"/>
        <v>12.022350396539295</v>
      </c>
      <c r="G14" s="132">
        <f t="shared" si="5"/>
        <v>0</v>
      </c>
      <c r="H14" s="132">
        <f t="shared" si="5"/>
        <v>0</v>
      </c>
      <c r="I14" s="134">
        <f t="shared" si="3"/>
        <v>12.022350396539295</v>
      </c>
      <c r="J14" s="134">
        <f t="shared" si="2"/>
        <v>40.020000000000003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40.9</v>
      </c>
      <c r="F15" s="134">
        <f t="shared" si="1"/>
        <v>12.286709925498679</v>
      </c>
      <c r="G15" s="132">
        <f t="shared" si="5"/>
        <v>0</v>
      </c>
      <c r="H15" s="132">
        <f t="shared" si="5"/>
        <v>0</v>
      </c>
      <c r="I15" s="134">
        <f t="shared" si="3"/>
        <v>12.286709925498679</v>
      </c>
      <c r="J15" s="134">
        <f t="shared" si="2"/>
        <v>40.9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41.84</v>
      </c>
      <c r="F16" s="134">
        <f t="shared" si="1"/>
        <v>12.569093967796205</v>
      </c>
      <c r="G16" s="132">
        <f t="shared" si="5"/>
        <v>0</v>
      </c>
      <c r="H16" s="132">
        <f t="shared" si="5"/>
        <v>0</v>
      </c>
      <c r="I16" s="134">
        <f t="shared" si="3"/>
        <v>12.569093967796205</v>
      </c>
      <c r="J16" s="134">
        <f t="shared" si="2"/>
        <v>41.84</v>
      </c>
      <c r="K16" s="132">
        <f t="shared" si="6"/>
        <v>0.64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42.76</v>
      </c>
      <c r="F17" s="134">
        <f t="shared" si="1"/>
        <v>12.845469838981014</v>
      </c>
      <c r="G17" s="132">
        <f t="shared" si="5"/>
        <v>0</v>
      </c>
      <c r="H17" s="132">
        <f t="shared" si="5"/>
        <v>0</v>
      </c>
      <c r="I17" s="134">
        <f t="shared" si="3"/>
        <v>12.845469838981014</v>
      </c>
      <c r="J17" s="134">
        <f t="shared" si="2"/>
        <v>42.76</v>
      </c>
      <c r="K17" s="132">
        <f t="shared" si="6"/>
        <v>0.65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43.7</v>
      </c>
      <c r="F18" s="134">
        <f t="shared" si="1"/>
        <v>13.12785388127854</v>
      </c>
      <c r="G18" s="132">
        <f t="shared" si="5"/>
        <v>0</v>
      </c>
      <c r="H18" s="132">
        <f t="shared" si="5"/>
        <v>0</v>
      </c>
      <c r="I18" s="134">
        <f t="shared" si="3"/>
        <v>13.12785388127854</v>
      </c>
      <c r="J18" s="134">
        <f t="shared" si="2"/>
        <v>43.7</v>
      </c>
      <c r="K18" s="132">
        <f t="shared" si="6"/>
        <v>0.66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44.66</v>
      </c>
      <c r="F19" s="134">
        <f t="shared" si="1"/>
        <v>13.416246094688777</v>
      </c>
      <c r="G19" s="132">
        <f t="shared" si="5"/>
        <v>0</v>
      </c>
      <c r="H19" s="132">
        <f t="shared" si="5"/>
        <v>0</v>
      </c>
      <c r="I19" s="134">
        <f t="shared" si="3"/>
        <v>13.416246094688777</v>
      </c>
      <c r="J19" s="134">
        <f t="shared" si="2"/>
        <v>44.66</v>
      </c>
      <c r="K19" s="132">
        <f t="shared" si="6"/>
        <v>0.67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45.64</v>
      </c>
      <c r="F20" s="134">
        <f t="shared" si="1"/>
        <v>13.710646479211729</v>
      </c>
      <c r="G20" s="132">
        <f t="shared" si="5"/>
        <v>0</v>
      </c>
      <c r="H20" s="132">
        <f t="shared" si="5"/>
        <v>0</v>
      </c>
      <c r="I20" s="134">
        <f t="shared" si="3"/>
        <v>13.710646479211729</v>
      </c>
      <c r="J20" s="134">
        <f t="shared" si="2"/>
        <v>45.64</v>
      </c>
      <c r="K20" s="132">
        <f t="shared" si="6"/>
        <v>0.68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46.64</v>
      </c>
      <c r="F21" s="134">
        <f t="shared" si="1"/>
        <v>14.011055034847393</v>
      </c>
      <c r="G21" s="132">
        <f t="shared" si="5"/>
        <v>0</v>
      </c>
      <c r="H21" s="132">
        <f t="shared" si="5"/>
        <v>0</v>
      </c>
      <c r="I21" s="134">
        <f t="shared" si="3"/>
        <v>14.011055034847393</v>
      </c>
      <c r="J21" s="134">
        <f t="shared" si="2"/>
        <v>46.64</v>
      </c>
      <c r="K21" s="132">
        <f t="shared" si="6"/>
        <v>0.69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47.71</v>
      </c>
      <c r="F22" s="134">
        <f t="shared" si="1"/>
        <v>14.332492189377556</v>
      </c>
      <c r="G22" s="132">
        <f t="shared" si="5"/>
        <v>0</v>
      </c>
      <c r="H22" s="132">
        <f t="shared" si="5"/>
        <v>0</v>
      </c>
      <c r="I22" s="134">
        <f t="shared" si="3"/>
        <v>14.332492189377556</v>
      </c>
      <c r="J22" s="134">
        <f t="shared" si="2"/>
        <v>47.71</v>
      </c>
      <c r="K22" s="132">
        <f t="shared" si="6"/>
        <v>0.71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48.81</v>
      </c>
      <c r="F23" s="134">
        <f t="shared" si="1"/>
        <v>14.662941600576787</v>
      </c>
      <c r="G23" s="132">
        <f t="shared" si="5"/>
        <v>0</v>
      </c>
      <c r="H23" s="132">
        <f t="shared" si="5"/>
        <v>0</v>
      </c>
      <c r="I23" s="134">
        <f t="shared" si="3"/>
        <v>14.662941600576787</v>
      </c>
      <c r="J23" s="134">
        <f t="shared" si="2"/>
        <v>48.81</v>
      </c>
      <c r="K23" s="132">
        <f t="shared" si="6"/>
        <v>0.73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49.93</v>
      </c>
      <c r="F24" s="134">
        <f t="shared" si="1"/>
        <v>14.99939918288873</v>
      </c>
      <c r="G24" s="132">
        <f t="shared" si="5"/>
        <v>0</v>
      </c>
      <c r="H24" s="132">
        <f t="shared" si="5"/>
        <v>0</v>
      </c>
      <c r="I24" s="134">
        <f t="shared" si="3"/>
        <v>14.99939918288873</v>
      </c>
      <c r="J24" s="134">
        <f t="shared" si="2"/>
        <v>49.93</v>
      </c>
      <c r="K24" s="132">
        <f t="shared" si="6"/>
        <v>0.75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51.08</v>
      </c>
      <c r="F25" s="134">
        <f t="shared" si="1"/>
        <v>15.344869021869744</v>
      </c>
      <c r="G25" s="132">
        <f t="shared" si="5"/>
        <v>0</v>
      </c>
      <c r="H25" s="132">
        <f t="shared" si="5"/>
        <v>0</v>
      </c>
      <c r="I25" s="134">
        <f t="shared" si="3"/>
        <v>15.344869021869744</v>
      </c>
      <c r="J25" s="134">
        <f t="shared" si="2"/>
        <v>51.08</v>
      </c>
      <c r="K25" s="132">
        <f t="shared" si="6"/>
        <v>0.77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52.25</v>
      </c>
      <c r="F26" s="134">
        <f t="shared" si="1"/>
        <v>15.696347031963471</v>
      </c>
      <c r="G26" s="132">
        <f t="shared" si="5"/>
        <v>0</v>
      </c>
      <c r="H26" s="132">
        <f t="shared" si="5"/>
        <v>0</v>
      </c>
      <c r="I26" s="134">
        <f t="shared" si="3"/>
        <v>15.696347031963471</v>
      </c>
      <c r="J26" s="134">
        <f t="shared" si="2"/>
        <v>52.25</v>
      </c>
      <c r="K26" s="132">
        <f t="shared" si="6"/>
        <v>0.79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>
        <f>$C$55</f>
        <v>1420.0408201737057</v>
      </c>
      <c r="D27" s="132">
        <f>C27*$C$62</f>
        <v>100.90797696748666</v>
      </c>
      <c r="E27" s="132">
        <f t="shared" si="5"/>
        <v>53.4</v>
      </c>
      <c r="F27" s="134">
        <f t="shared" si="1"/>
        <v>46.355436483864061</v>
      </c>
      <c r="G27" s="132">
        <f t="shared" si="5"/>
        <v>0</v>
      </c>
      <c r="H27" s="132">
        <f t="shared" si="5"/>
        <v>0</v>
      </c>
      <c r="I27" s="134">
        <f t="shared" si="3"/>
        <v>46.355436483864061</v>
      </c>
      <c r="J27" s="134">
        <f t="shared" si="2"/>
        <v>154.31</v>
      </c>
      <c r="K27" s="132">
        <f t="shared" si="6"/>
        <v>0.81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>
        <f t="shared" si="5"/>
        <v>103.13</v>
      </c>
      <c r="E28" s="132">
        <f t="shared" si="5"/>
        <v>54.57</v>
      </c>
      <c r="F28" s="134">
        <f t="shared" si="1"/>
        <v>47.374429223744293</v>
      </c>
      <c r="G28" s="132">
        <f t="shared" si="5"/>
        <v>0</v>
      </c>
      <c r="H28" s="132">
        <f t="shared" si="5"/>
        <v>0</v>
      </c>
      <c r="I28" s="134">
        <f t="shared" si="3"/>
        <v>47.374429223744293</v>
      </c>
      <c r="J28" s="134">
        <f t="shared" si="2"/>
        <v>157.69999999999999</v>
      </c>
      <c r="K28" s="132">
        <f t="shared" si="6"/>
        <v>0.83</v>
      </c>
      <c r="L28" s="123"/>
      <c r="P28" s="169">
        <f t="shared" si="7"/>
        <v>0</v>
      </c>
    </row>
    <row r="29" spans="2:16">
      <c r="B29" s="140">
        <f t="shared" si="0"/>
        <v>2035</v>
      </c>
      <c r="C29" s="141"/>
      <c r="D29" s="132">
        <f t="shared" si="5"/>
        <v>105.4</v>
      </c>
      <c r="E29" s="132">
        <f t="shared" si="5"/>
        <v>55.77</v>
      </c>
      <c r="F29" s="134">
        <f t="shared" si="1"/>
        <v>48.416846911800057</v>
      </c>
      <c r="G29" s="132">
        <f t="shared" si="5"/>
        <v>0</v>
      </c>
      <c r="H29" s="132">
        <f t="shared" si="5"/>
        <v>0</v>
      </c>
      <c r="I29" s="134">
        <f t="shared" si="3"/>
        <v>48.416846911800057</v>
      </c>
      <c r="J29" s="134">
        <f t="shared" si="2"/>
        <v>161.16999999999999</v>
      </c>
      <c r="K29" s="132">
        <f t="shared" si="6"/>
        <v>0.85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107.72</v>
      </c>
      <c r="E30" s="132">
        <f t="shared" si="5"/>
        <v>57</v>
      </c>
      <c r="F30" s="134">
        <f t="shared" si="1"/>
        <v>49.483297284306659</v>
      </c>
      <c r="G30" s="132">
        <f t="shared" si="5"/>
        <v>0</v>
      </c>
      <c r="H30" s="132">
        <f t="shared" si="5"/>
        <v>0</v>
      </c>
      <c r="I30" s="134">
        <f t="shared" si="3"/>
        <v>49.483297284306659</v>
      </c>
      <c r="J30" s="134">
        <f t="shared" si="2"/>
        <v>164.72</v>
      </c>
      <c r="K30" s="132">
        <f t="shared" si="6"/>
        <v>0.87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110.09</v>
      </c>
      <c r="E31" s="132">
        <f t="shared" si="5"/>
        <v>58.25</v>
      </c>
      <c r="F31" s="134">
        <f t="shared" si="1"/>
        <v>50.57077625570777</v>
      </c>
      <c r="G31" s="132">
        <f t="shared" si="5"/>
        <v>0</v>
      </c>
      <c r="H31" s="132">
        <f t="shared" si="5"/>
        <v>0</v>
      </c>
      <c r="I31" s="134">
        <f t="shared" si="3"/>
        <v>50.57077625570777</v>
      </c>
      <c r="J31" s="134">
        <f t="shared" si="2"/>
        <v>168.34</v>
      </c>
      <c r="K31" s="132">
        <f t="shared" si="6"/>
        <v>0.89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112.51</v>
      </c>
      <c r="E32" s="132">
        <f t="shared" si="5"/>
        <v>59.53</v>
      </c>
      <c r="F32" s="134">
        <f t="shared" si="1"/>
        <v>51.682287911559733</v>
      </c>
      <c r="G32" s="132">
        <f t="shared" si="5"/>
        <v>0</v>
      </c>
      <c r="H32" s="132">
        <f t="shared" si="5"/>
        <v>0</v>
      </c>
      <c r="I32" s="134">
        <f t="shared" si="3"/>
        <v>51.682287911559733</v>
      </c>
      <c r="J32" s="134">
        <f t="shared" si="2"/>
        <v>172.04</v>
      </c>
      <c r="K32" s="132">
        <f t="shared" si="6"/>
        <v>0.91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114.99</v>
      </c>
      <c r="E33" s="132">
        <f t="shared" si="5"/>
        <v>60.84</v>
      </c>
      <c r="F33" s="134">
        <f t="shared" si="1"/>
        <v>52.820836337418889</v>
      </c>
      <c r="G33" s="132">
        <f t="shared" si="5"/>
        <v>0</v>
      </c>
      <c r="H33" s="132">
        <f t="shared" si="5"/>
        <v>0</v>
      </c>
      <c r="I33" s="134">
        <f t="shared" si="3"/>
        <v>52.820836337418889</v>
      </c>
      <c r="J33" s="134">
        <f t="shared" si="2"/>
        <v>175.83</v>
      </c>
      <c r="K33" s="132">
        <f t="shared" si="6"/>
        <v>0.93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117.52</v>
      </c>
      <c r="E34" s="132">
        <f t="shared" si="5"/>
        <v>62.18</v>
      </c>
      <c r="F34" s="134">
        <f t="shared" si="1"/>
        <v>53.983417447728911</v>
      </c>
      <c r="G34" s="132">
        <f t="shared" si="5"/>
        <v>0</v>
      </c>
      <c r="H34" s="132">
        <f t="shared" si="5"/>
        <v>0</v>
      </c>
      <c r="I34" s="134">
        <f t="shared" si="3"/>
        <v>53.983417447728911</v>
      </c>
      <c r="J34" s="134">
        <f t="shared" si="2"/>
        <v>179.7</v>
      </c>
      <c r="K34" s="132">
        <f t="shared" si="6"/>
        <v>0.95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120.11</v>
      </c>
      <c r="E35" s="132">
        <f t="shared" si="5"/>
        <v>63.55</v>
      </c>
      <c r="F35" s="134">
        <f t="shared" si="1"/>
        <v>55.173035328046147</v>
      </c>
      <c r="G35" s="132">
        <f t="shared" si="5"/>
        <v>0</v>
      </c>
      <c r="H35" s="132">
        <f t="shared" si="5"/>
        <v>0</v>
      </c>
      <c r="I35" s="134">
        <f t="shared" si="3"/>
        <v>55.173035328046147</v>
      </c>
      <c r="J35" s="134">
        <f t="shared" si="2"/>
        <v>183.66</v>
      </c>
      <c r="K35" s="132">
        <f t="shared" si="6"/>
        <v>0.97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122.87</v>
      </c>
      <c r="E36" s="132">
        <f t="shared" si="5"/>
        <v>65.010000000000005</v>
      </c>
      <c r="F36" s="134">
        <f t="shared" si="1"/>
        <v>56.440759432828649</v>
      </c>
      <c r="G36" s="132">
        <f t="shared" si="5"/>
        <v>0</v>
      </c>
      <c r="H36" s="132">
        <f t="shared" si="5"/>
        <v>0</v>
      </c>
      <c r="I36" s="134">
        <f t="shared" si="3"/>
        <v>56.440759432828649</v>
      </c>
      <c r="J36" s="134">
        <f t="shared" si="2"/>
        <v>187.88</v>
      </c>
      <c r="K36" s="132">
        <f t="shared" si="6"/>
        <v>0.99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1420.0408201737057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June 28,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2.1999999999999999E-2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2.1999999999999999E-2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1.9E-2</v>
      </c>
      <c r="E68" s="85"/>
      <c r="F68" s="87">
        <f t="shared" si="10"/>
        <v>2028</v>
      </c>
      <c r="G68" s="41">
        <v>2.3E-2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2.3E-2</v>
      </c>
      <c r="H69" s="85"/>
      <c r="I69" s="87">
        <f t="shared" si="11"/>
        <v>2038</v>
      </c>
      <c r="J69" s="41">
        <v>2.1999999999999999E-2</v>
      </c>
    </row>
    <row r="70" spans="3:11">
      <c r="C70" s="87">
        <f t="shared" si="9"/>
        <v>2021</v>
      </c>
      <c r="D70" s="41">
        <v>2.1999999999999999E-2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2.1999999999999999E-2</v>
      </c>
    </row>
    <row r="71" spans="3:11">
      <c r="C71" s="87">
        <f t="shared" si="9"/>
        <v>2022</v>
      </c>
      <c r="D71" s="41">
        <v>2.3E-2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2.1999999999999999E-2</v>
      </c>
    </row>
    <row r="72" spans="3:11" s="123" customFormat="1">
      <c r="C72" s="87">
        <f t="shared" si="9"/>
        <v>2023</v>
      </c>
      <c r="D72" s="41">
        <v>2.1999999999999999E-2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2.1999999999999999E-2</v>
      </c>
    </row>
    <row r="73" spans="3:11" s="123" customFormat="1">
      <c r="C73" s="87">
        <f t="shared" si="9"/>
        <v>2024</v>
      </c>
      <c r="D73" s="41">
        <v>2.1999999999999999E-2</v>
      </c>
      <c r="E73" s="86"/>
      <c r="F73" s="87">
        <f t="shared" si="10"/>
        <v>2033</v>
      </c>
      <c r="G73" s="41">
        <v>2.1999999999999999E-2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2.1999999999999999E-2</v>
      </c>
      <c r="E74" s="86"/>
      <c r="F74" s="87">
        <f t="shared" si="10"/>
        <v>2034</v>
      </c>
      <c r="G74" s="41">
        <v>2.1999999999999999E-2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55</vt:i4>
      </vt:variant>
    </vt:vector>
  </HeadingPairs>
  <TitlesOfParts>
    <vt:vector size="80" baseType="lpstr">
      <vt:lpstr>Table 1</vt:lpstr>
      <vt:lpstr>Table 2</vt:lpstr>
      <vt:lpstr>Table 4</vt:lpstr>
      <vt:lpstr>Table 5</vt:lpstr>
      <vt:lpstr>Table 3 TransCost D2 </vt:lpstr>
      <vt:lpstr>Table 3 UT Wind 2030</vt:lpstr>
      <vt:lpstr>Table 3 DJ Wind 2030</vt:lpstr>
      <vt:lpstr>Table 3 ID Wind 2030</vt:lpstr>
      <vt:lpstr>Table 3 ID Wind 2033</vt:lpstr>
      <vt:lpstr>Table 3 UT Wind 2036</vt:lpstr>
      <vt:lpstr>Table 3 WW Wind 2035</vt:lpstr>
      <vt:lpstr>Table 3 YK Wind 2035</vt:lpstr>
      <vt:lpstr>Table 3 OR Wind 2035</vt:lpstr>
      <vt:lpstr>Table 3 YK Solar 2030</vt:lpstr>
      <vt:lpstr>Table 3 YK Solar 2032</vt:lpstr>
      <vt:lpstr>Table 3 YK Solar 2033</vt:lpstr>
      <vt:lpstr>Table 3 UT Solar 2033 ST</vt:lpstr>
      <vt:lpstr>Table 3 UT Solar 2035 ST</vt:lpstr>
      <vt:lpstr>Table 3 UT Solar 2035 FT</vt:lpstr>
      <vt:lpstr>Table 3 OR Solar 2030</vt:lpstr>
      <vt:lpstr>Table 3 OR Solar 2031</vt:lpstr>
      <vt:lpstr>Table 3 OR Solar 2032</vt:lpstr>
      <vt:lpstr>Table 3 OR Solar 2033</vt:lpstr>
      <vt:lpstr>Table 3 EV2020 Wind_2020</vt:lpstr>
      <vt:lpstr>Table 3 EV2020 Wind_2021</vt:lpstr>
      <vt:lpstr>_200_SCCT_UtahN</vt:lpstr>
      <vt:lpstr>_200_SCCT_WYNE</vt:lpstr>
      <vt:lpstr>'Table 3 TransCost D2 '!_30_Geo_West</vt:lpstr>
      <vt:lpstr>_30_Geo_West</vt:lpstr>
      <vt:lpstr>'Table 3 TransCost D2 '!_436_CCCT_WestMain</vt:lpstr>
      <vt:lpstr>_436_CCCT_WestMain</vt:lpstr>
      <vt:lpstr>'Table 2'!_477_CCCT_WestMain</vt:lpstr>
      <vt:lpstr>_477_CCCT_WYNE</vt:lpstr>
      <vt:lpstr>'Table 2'!_635_CCCT_UtahS</vt:lpstr>
      <vt:lpstr>'Table 2'!_635_CCCT_WyoNE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DJ Wind 2030'!Print_Area</vt:lpstr>
      <vt:lpstr>'Table 3 EV2020 Wind_2020'!Print_Area</vt:lpstr>
      <vt:lpstr>'Table 3 EV2020 Wind_2021'!Print_Area</vt:lpstr>
      <vt:lpstr>'Table 3 ID Wind 2030'!Print_Area</vt:lpstr>
      <vt:lpstr>'Table 3 ID Wind 2033'!Print_Area</vt:lpstr>
      <vt:lpstr>'Table 3 OR Solar 2030'!Print_Area</vt:lpstr>
      <vt:lpstr>'Table 3 OR Solar 2031'!Print_Area</vt:lpstr>
      <vt:lpstr>'Table 3 OR Solar 2032'!Print_Area</vt:lpstr>
      <vt:lpstr>'Table 3 OR Solar 2033'!Print_Area</vt:lpstr>
      <vt:lpstr>'Table 3 OR Wind 2035'!Print_Area</vt:lpstr>
      <vt:lpstr>'Table 3 TransCost D2 '!Print_Area</vt:lpstr>
      <vt:lpstr>'Table 3 UT Solar 2033 ST'!Print_Area</vt:lpstr>
      <vt:lpstr>'Table 3 UT Solar 2035 FT'!Print_Area</vt:lpstr>
      <vt:lpstr>'Table 3 UT Solar 2035 ST'!Print_Area</vt:lpstr>
      <vt:lpstr>'Table 3 UT Wind 2030'!Print_Area</vt:lpstr>
      <vt:lpstr>'Table 3 UT Wind 2036'!Print_Area</vt:lpstr>
      <vt:lpstr>'Table 3 WW Wind 2035'!Print_Area</vt:lpstr>
      <vt:lpstr>'Table 3 YK Solar 2030'!Print_Area</vt:lpstr>
      <vt:lpstr>'Table 3 YK Solar 2032'!Print_Area</vt:lpstr>
      <vt:lpstr>'Table 3 YK Solar 2033'!Print_Area</vt:lpstr>
      <vt:lpstr>'Table 3 YK Wind 2035'!Print_Area</vt:lpstr>
      <vt:lpstr>'Table 4'!Print_Area</vt:lpstr>
      <vt:lpstr>'Table 5'!Print_Area</vt:lpstr>
      <vt:lpstr>'Table 2'!Print_Titles</vt:lpstr>
      <vt:lpstr>'Table 2'!Study_Cap_Adj</vt:lpstr>
      <vt:lpstr>'Table 3 TransCost D2 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2018-02-07T18:22:02Z</cp:lastPrinted>
  <dcterms:created xsi:type="dcterms:W3CDTF">2001-03-19T15:45:46Z</dcterms:created>
  <dcterms:modified xsi:type="dcterms:W3CDTF">2020-08-19T14:17:15Z</dcterms:modified>
</cp:coreProperties>
</file>