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Websites\Pscweb\utilities\electric\21docs\2103514\"/>
    </mc:Choice>
  </mc:AlternateContent>
  <bookViews>
    <workbookView xWindow="0" yWindow="0" windowWidth="19125" windowHeight="12810"/>
  </bookViews>
  <sheets>
    <sheet name="Exhibit RMP__(NLH-1)" sheetId="1" r:id="rId1"/>
  </sheets>
  <externalReferences>
    <externalReference r:id="rId2"/>
    <externalReference r:id="rId3"/>
    <externalReference r:id="rId4"/>
    <externalReference r:id="rId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localSheetId="0" hidden="1">[1]Inputs!#REF!</definedName>
    <definedName name="__123Graph_A" hidden="1">[1]Inputs!#REF!</definedName>
    <definedName name="__123Graph_B" localSheetId="0" hidden="1">[1]Inputs!#REF!</definedName>
    <definedName name="__123Graph_B" hidden="1">[1]Inputs!#REF!</definedName>
    <definedName name="__123Graph_D" localSheetId="0"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hidden="1">#REF!</definedName>
    <definedName name="_xlnm._FilterDatabase" localSheetId="0"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0" hidden="1">#REF!</definedName>
    <definedName name="_Sort" hidden="1">#REF!</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DUDE" localSheetId="0" hidden="1">#REF!</definedName>
    <definedName name="DUDE" hidden="1">#REF!</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hidden="1">{#N/A,#N/A,FALSE,"Actual";#N/A,#N/A,FALSE,"Normalized";#N/A,#N/A,FALSE,"Electric Actual";#N/A,#N/A,FALSE,"Electric Normalized"}</definedName>
    <definedName name="mmm" hidden="1">{"PRINT",#N/A,TRUE,"APPA";"PRINT",#N/A,TRUE,"APS";"PRINT",#N/A,TRUE,"BHPL";"PRINT",#N/A,TRUE,"BHPL2";"PRINT",#N/A,TRUE,"CDWR";"PRINT",#N/A,TRUE,"EWEB";"PRINT",#N/A,TRUE,"LADWP";"PRINT",#N/A,TRUE,"NEVBASE"}</definedName>
    <definedName name="new" hidden="1">{#N/A,#N/A,TRUE,"Section6";#N/A,#N/A,TRUE,"OHcycles";#N/A,#N/A,TRUE,"OHtiming";#N/A,#N/A,TRUE,"OHcosts";#N/A,#N/A,TRUE,"GTdegradation";#N/A,#N/A,TRUE,"GTperformance";#N/A,#N/A,TRUE,"GraphEquip"}</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[3]Inputs!#REF!</definedName>
    <definedName name="PricingInfo" hidden="1">[3]Inputs!#REF!</definedName>
    <definedName name="_xlnm.Print_Area" localSheetId="0">'Exhibit RMP__(NLH-1)'!$A$1:$K$37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[4]Inputs!#REF!</definedName>
    <definedName name="w" hidden="1">[4]Inputs!#REF!</definedName>
    <definedName name="wrn.1996._.Hydro._.5._.Year._.Forecast._.Budget." hidden="1">{#N/A,#N/A,FALSE,"Summary";#N/A,#N/A,FALSE,"SmPlants";#N/A,#N/A,FALSE,"Utah";#N/A,#N/A,FALSE,"Idaho";#N/A,#N/A,FALSE,"Lewis River";#N/A,#N/A,FALSE,"NrthUmpq";#N/A,#N/A,FALSE,"KlamRog"}</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Sheet";#N/A,#N/A,FALSE,"T-Accounts";#N/A,#N/A,FALSE,"Expense Detail 10 01 to 3  02";#N/A,#N/A,FALSE,"Expense Detail 4 01 to 9 01";#N/A,#N/A,FALSE,"Three Factor % 3  2002"}</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{"Table A",#N/A,FALSE,"Summary";"Table D",#N/A,FALSE,"Summary";"Table E",#N/A,FALSE,"Summary"}</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0" hidden="1">#REF!</definedName>
    <definedName name="Z_01844156_6462_4A28_9785_1A86F4D0C834_.wvu.PrintTitles" hidden="1">#REF!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1" l="1"/>
  <c r="D23" i="1"/>
  <c r="D20" i="1"/>
  <c r="D21" i="1"/>
  <c r="H11" i="1"/>
  <c r="G11" i="1"/>
  <c r="F11" i="1"/>
  <c r="E11" i="1"/>
  <c r="D11" i="1"/>
  <c r="D14" i="1" l="1"/>
  <c r="D13" i="1"/>
  <c r="D15" i="1" s="1"/>
  <c r="A9" i="1"/>
  <c r="D17" i="1" l="1"/>
  <c r="D22" i="1" s="1"/>
  <c r="A10" i="1"/>
  <c r="A11" i="1" s="1"/>
  <c r="E15" i="1"/>
  <c r="F15" i="1" l="1"/>
  <c r="E17" i="1"/>
  <c r="E22" i="1" s="1"/>
  <c r="E23" i="1" s="1"/>
  <c r="A13" i="1"/>
  <c r="A14" i="1" s="1"/>
  <c r="A15" i="1" s="1"/>
  <c r="F20" i="1" l="1"/>
  <c r="A16" i="1"/>
  <c r="A17" i="1" s="1"/>
  <c r="G15" i="1"/>
  <c r="F17" i="1"/>
  <c r="F22" i="1"/>
  <c r="F23" i="1" s="1"/>
  <c r="H15" i="1" l="1"/>
  <c r="G17" i="1"/>
  <c r="G20" i="1" s="1"/>
  <c r="G22" i="1" s="1"/>
  <c r="G23" i="1" s="1"/>
  <c r="A19" i="1"/>
  <c r="A20" i="1" s="1"/>
  <c r="A21" i="1" l="1"/>
  <c r="A22" i="1" s="1"/>
  <c r="A23" i="1" s="1"/>
  <c r="A27" i="1" s="1"/>
  <c r="A28" i="1" s="1"/>
  <c r="H17" i="1"/>
  <c r="H20" i="1" s="1"/>
  <c r="H22" i="1" s="1"/>
  <c r="H23" i="1" s="1"/>
</calcChain>
</file>

<file path=xl/sharedStrings.xml><?xml version="1.0" encoding="utf-8"?>
<sst xmlns="http://schemas.openxmlformats.org/spreadsheetml/2006/main" count="46" uniqueCount="42">
  <si>
    <t>Rocky Mountain Power</t>
  </si>
  <si>
    <t>Exhibit RMP__(NLH-1)</t>
  </si>
  <si>
    <t>Utah Pension Settlement Adjustments Balancing Account</t>
  </si>
  <si>
    <t>Line No.</t>
  </si>
  <si>
    <t>Description</t>
  </si>
  <si>
    <t>Reference</t>
  </si>
  <si>
    <t>CY 2021</t>
  </si>
  <si>
    <t>CY 2022</t>
  </si>
  <si>
    <t>CY 2023</t>
  </si>
  <si>
    <t>CY 2024</t>
  </si>
  <si>
    <t>CY 2025</t>
  </si>
  <si>
    <t>Footnotes:</t>
  </si>
  <si>
    <t>Actual Pension Settlement Loss</t>
  </si>
  <si>
    <t>(1)</t>
  </si>
  <si>
    <t>Actual Utah-Allocated Pension Settlement Loss</t>
  </si>
  <si>
    <t>Ln 1 x Ln 2</t>
  </si>
  <si>
    <t>Settlement Losses Recovered In-Rates</t>
  </si>
  <si>
    <t>Doc. No. 20-035-20</t>
  </si>
  <si>
    <t>Assumed Capitalized Rate</t>
  </si>
  <si>
    <t>(2)</t>
  </si>
  <si>
    <t>Utility Labor Portion (Expense In-Rates)</t>
  </si>
  <si>
    <t>Ln 2 x (1 - Ln 3)</t>
  </si>
  <si>
    <t>Utah System Overhead Allocation Factor</t>
  </si>
  <si>
    <t>Utah-Allocated Pension Settlement Loss In-Rates</t>
  </si>
  <si>
    <t>Ln 6 x Ln 7</t>
  </si>
  <si>
    <t>Regulatory Asset/Liability</t>
  </si>
  <si>
    <t>Beginning Balance - Deferred Amount</t>
  </si>
  <si>
    <t>Ln 13 + Ln 3 - Ln 8</t>
  </si>
  <si>
    <t>Carrying Charge Annual Rate</t>
  </si>
  <si>
    <t>Ln 14 or Ln 15</t>
  </si>
  <si>
    <t>Carrying Charge</t>
  </si>
  <si>
    <t>Ln 10 x Ln 11</t>
  </si>
  <si>
    <t>Ending Deferral Balance</t>
  </si>
  <si>
    <t>Ln 10 + Ln 12</t>
  </si>
  <si>
    <t xml:space="preserve"> </t>
  </si>
  <si>
    <t>Carrying Charge Rates</t>
  </si>
  <si>
    <t>Carrying Charge Rate (Jan 2021 - Mar 2021)</t>
  </si>
  <si>
    <t>(3)</t>
  </si>
  <si>
    <t>Carrying Charge Rate (Apr 2021- Present)</t>
  </si>
  <si>
    <t>(4)</t>
  </si>
  <si>
    <t xml:space="preserve">FOOTNOTES:
1) The Company provides this exhibit strictly for illustrative purposes only. Not intended to show actual projected future settlement loss amounts.
2) In Docket No. 20-035-04, the forecasted settlement loss of $11.9 million was included in the Wage and Employee Benefit adjustment and therefore a portion of the loss was capitalized.  
3) The carrying charge of 4.37 percent applied to January 2021 through March 2021.
4) The carrying charge of 3.04 percent applied to April 2021 through 2025. The actual carrying charge rate used will be the customer deposit interest rate set in Schedule No. 300.
</t>
  </si>
  <si>
    <t>Doc. No. 20-035-04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</si>
</sst>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409]mmm\-yy;@"/>
    <numFmt numFmtId="166" formatCode="_(&quot;$&quot;* #,##0_);_(&quot;$&quot;* \(#,##0\);_(&quot;$&quot;* &quot;-&quot;??_);_(@_)"/>
    <numFmt numFmtId="167" formatCode="0.000%"/>
  </numFmts>
  <fonts count="11"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rgb="FFFF0000"/>
      <name val="Arial"/>
      <family val="2"/>
    </font>
    <font>
      <b/>
      <sz val="10"/>
      <color theme="1"/>
      <name val="Arial"/>
      <family val="2"/>
    </font>
    <font>
      <b/>
      <sz val="10"/>
      <color rgb="FFFF0000"/>
      <name val="Arial"/>
      <family val="2"/>
    </font>
    <font>
      <sz val="10"/>
      <color rgb="FF000099"/>
      <name val="Arial"/>
      <family val="2"/>
    </font>
    <font>
      <sz val="10"/>
      <color rgb="FF0000FF"/>
      <name val="Arial"/>
      <family val="2"/>
    </font>
    <font>
      <sz val="11"/>
      <color theme="1"/>
      <name val="Arial"/>
      <family val="2"/>
    </font>
  </fonts>
  <fills count="3">
    <fill>
      <patternFill patternType="none"/>
    </fill>
    <fill>
      <patternFill patternType="gray125"/>
    </fill>
    <fill>
      <patternFill patternType="solid">
        <fgColor theme="4" tint="0.79998168889431442"/>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double">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15" fontId="3" fillId="0" borderId="0" xfId="0" quotePrefix="1" applyNumberFormat="1" applyFont="1"/>
    <xf numFmtId="164" fontId="4" fillId="0" borderId="0" xfId="0" applyNumberFormat="1" applyFont="1"/>
    <xf numFmtId="164" fontId="4" fillId="0" borderId="0" xfId="1" applyNumberFormat="1" applyFont="1" applyFill="1" applyBorder="1"/>
    <xf numFmtId="165" fontId="2" fillId="0" borderId="5" xfId="0" applyNumberFormat="1" applyFont="1" applyBorder="1" applyAlignment="1">
      <alignment horizontal="center" wrapText="1"/>
    </xf>
    <xf numFmtId="165" fontId="6" fillId="0" borderId="5" xfId="0" applyNumberFormat="1" applyFont="1" applyBorder="1" applyAlignment="1">
      <alignment horizontal="center" wrapText="1"/>
    </xf>
    <xf numFmtId="0" fontId="6" fillId="0" borderId="0" xfId="0" applyFont="1" applyAlignment="1">
      <alignment horizontal="center" wrapText="1"/>
    </xf>
    <xf numFmtId="0" fontId="3" fillId="0" borderId="0" xfId="0" applyFont="1" applyAlignment="1">
      <alignment horizontal="center"/>
    </xf>
    <xf numFmtId="164" fontId="8" fillId="0" borderId="0" xfId="1" applyNumberFormat="1" applyFont="1" applyFill="1" applyBorder="1"/>
    <xf numFmtId="43" fontId="3" fillId="0" borderId="0" xfId="1" applyFont="1" applyFill="1" applyAlignment="1"/>
    <xf numFmtId="164" fontId="5" fillId="0" borderId="0" xfId="0" applyNumberFormat="1" applyFont="1"/>
    <xf numFmtId="166" fontId="3" fillId="0" borderId="0" xfId="2" applyNumberFormat="1" applyFont="1" applyFill="1" applyBorder="1"/>
    <xf numFmtId="164" fontId="3" fillId="0" borderId="1" xfId="1" applyNumberFormat="1" applyFont="1" applyBorder="1"/>
    <xf numFmtId="166" fontId="3" fillId="0" borderId="1" xfId="2" applyNumberFormat="1" applyFont="1" applyBorder="1"/>
    <xf numFmtId="166" fontId="3" fillId="0" borderId="2" xfId="2" applyNumberFormat="1" applyFont="1" applyBorder="1"/>
    <xf numFmtId="0" fontId="2" fillId="0" borderId="5" xfId="0" applyFont="1" applyBorder="1" applyAlignment="1">
      <alignment horizontal="left"/>
    </xf>
    <xf numFmtId="0" fontId="3" fillId="0" borderId="5" xfId="0" applyFont="1" applyBorder="1"/>
    <xf numFmtId="0" fontId="6" fillId="0" borderId="0" xfId="0" applyFont="1"/>
    <xf numFmtId="0" fontId="7" fillId="0" borderId="0" xfId="0" applyFont="1"/>
    <xf numFmtId="10" fontId="9" fillId="0" borderId="0" xfId="3" applyNumberFormat="1" applyFont="1" applyFill="1"/>
    <xf numFmtId="0" fontId="3" fillId="0" borderId="0" xfId="0" applyFont="1" applyAlignment="1">
      <alignment horizontal="left" vertical="top" wrapText="1" indent="2"/>
    </xf>
    <xf numFmtId="0" fontId="8" fillId="0" borderId="0" xfId="0" applyFont="1" applyBorder="1"/>
    <xf numFmtId="164" fontId="8" fillId="0" borderId="0" xfId="0" applyNumberFormat="1" applyFont="1" applyBorder="1"/>
    <xf numFmtId="164" fontId="8" fillId="0" borderId="0" xfId="0" quotePrefix="1" applyNumberFormat="1" applyFont="1" applyBorder="1" applyAlignment="1">
      <alignment horizontal="center"/>
    </xf>
    <xf numFmtId="0" fontId="2" fillId="0" borderId="0" xfId="0" applyFont="1" applyAlignment="1">
      <alignment horizontal="center" wrapText="1"/>
    </xf>
    <xf numFmtId="0" fontId="3" fillId="0" borderId="0" xfId="0" quotePrefix="1" applyFont="1" applyAlignment="1">
      <alignment horizontal="center"/>
    </xf>
    <xf numFmtId="166" fontId="8" fillId="0" borderId="0" xfId="2" applyNumberFormat="1" applyFont="1" applyFill="1" applyBorder="1"/>
    <xf numFmtId="166" fontId="8" fillId="2" borderId="0" xfId="2" applyNumberFormat="1" applyFont="1" applyFill="1" applyBorder="1"/>
    <xf numFmtId="167" fontId="8" fillId="2" borderId="0" xfId="3" applyNumberFormat="1" applyFont="1" applyFill="1" applyBorder="1"/>
    <xf numFmtId="166" fontId="8" fillId="2" borderId="6" xfId="2" applyNumberFormat="1" applyFont="1" applyFill="1" applyBorder="1"/>
    <xf numFmtId="164" fontId="8" fillId="2" borderId="0" xfId="0" applyNumberFormat="1" applyFont="1" applyFill="1" applyBorder="1"/>
    <xf numFmtId="10" fontId="8" fillId="2" borderId="0" xfId="3" applyNumberFormat="1" applyFont="1" applyFill="1" applyBorder="1"/>
    <xf numFmtId="166" fontId="3" fillId="2" borderId="1" xfId="2" applyNumberFormat="1" applyFont="1" applyFill="1" applyBorder="1"/>
    <xf numFmtId="166" fontId="3" fillId="2" borderId="2" xfId="2" applyNumberFormat="1" applyFont="1" applyFill="1" applyBorder="1"/>
    <xf numFmtId="166" fontId="3" fillId="2" borderId="6" xfId="2" applyNumberFormat="1" applyFont="1" applyFill="1" applyBorder="1"/>
    <xf numFmtId="10" fontId="8" fillId="2" borderId="0" xfId="3" applyNumberFormat="1" applyFont="1" applyFill="1"/>
    <xf numFmtId="0" fontId="3" fillId="0" borderId="7" xfId="0" applyFont="1" applyBorder="1" applyAlignment="1">
      <alignment horizontal="left" vertical="top" wrapText="1" indent="2"/>
    </xf>
    <xf numFmtId="0" fontId="10" fillId="0" borderId="8" xfId="0" applyFont="1" applyBorder="1" applyAlignment="1">
      <alignment horizontal="left" vertical="top" wrapText="1" indent="2"/>
    </xf>
    <xf numFmtId="0" fontId="10" fillId="0" borderId="9" xfId="0" applyFont="1" applyBorder="1" applyAlignment="1">
      <alignment horizontal="left" vertical="top" wrapText="1" indent="2"/>
    </xf>
    <xf numFmtId="0" fontId="10" fillId="0" borderId="3" xfId="0" applyFont="1" applyBorder="1" applyAlignment="1">
      <alignment horizontal="left" vertical="top" wrapText="1" indent="2"/>
    </xf>
    <xf numFmtId="0" fontId="10" fillId="0" borderId="0" xfId="0" applyFont="1" applyBorder="1" applyAlignment="1">
      <alignment horizontal="left" vertical="top" wrapText="1" indent="2"/>
    </xf>
    <xf numFmtId="0" fontId="10" fillId="0" borderId="4" xfId="0" applyFont="1" applyBorder="1" applyAlignment="1">
      <alignment horizontal="left" vertical="top" wrapText="1" indent="2"/>
    </xf>
    <xf numFmtId="0" fontId="10" fillId="0" borderId="10" xfId="0" applyFont="1" applyBorder="1" applyAlignment="1">
      <alignment horizontal="left" vertical="top" wrapText="1" indent="2"/>
    </xf>
    <xf numFmtId="0" fontId="10" fillId="0" borderId="5" xfId="0" applyFont="1" applyBorder="1" applyAlignment="1">
      <alignment horizontal="left" vertical="top" wrapText="1" indent="2"/>
    </xf>
    <xf numFmtId="0" fontId="10" fillId="0" borderId="11" xfId="0" applyFont="1" applyBorder="1" applyAlignment="1">
      <alignment horizontal="left" vertical="top" wrapText="1" indent="2"/>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REGULATN\PA&amp;D\CASES\Wy0902\EAST%20Blocking%209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S40"/>
  <sheetViews>
    <sheetView tabSelected="1" view="pageLayout" zoomScaleNormal="100" zoomScaleSheetLayoutView="100" workbookViewId="0">
      <selection activeCell="E3" sqref="E3"/>
    </sheetView>
  </sheetViews>
  <sheetFormatPr defaultColWidth="9.140625" defaultRowHeight="12.75" x14ac:dyDescent="0.2"/>
  <cols>
    <col min="1" max="1" width="9.140625" style="2"/>
    <col min="2" max="2" width="43" style="2" customWidth="1"/>
    <col min="3" max="3" width="19.85546875" style="2" customWidth="1"/>
    <col min="4" max="4" width="12.7109375" style="2" customWidth="1"/>
    <col min="5" max="11" width="12.7109375" style="3" customWidth="1"/>
    <col min="12" max="12" width="12.42578125" style="4" bestFit="1" customWidth="1"/>
    <col min="13" max="13" width="14.28515625" style="3" bestFit="1" customWidth="1"/>
    <col min="14" max="16384" width="9.140625" style="3"/>
  </cols>
  <sheetData>
    <row r="1" spans="1:12" ht="12.95" x14ac:dyDescent="0.3">
      <c r="A1" s="1" t="s">
        <v>0</v>
      </c>
      <c r="D1" s="3"/>
      <c r="K1" s="4"/>
      <c r="L1" s="3"/>
    </row>
    <row r="2" spans="1:12" ht="12.95" x14ac:dyDescent="0.3">
      <c r="A2" s="1" t="s">
        <v>1</v>
      </c>
      <c r="D2" s="3"/>
      <c r="K2" s="4"/>
      <c r="L2" s="3"/>
    </row>
    <row r="3" spans="1:12" ht="12.95" x14ac:dyDescent="0.3">
      <c r="A3" s="1" t="s">
        <v>2</v>
      </c>
      <c r="D3" s="3"/>
      <c r="K3" s="4"/>
      <c r="L3" s="3"/>
    </row>
    <row r="4" spans="1:12" ht="12.6" x14ac:dyDescent="0.25">
      <c r="A4" s="5"/>
      <c r="D4" s="3"/>
      <c r="K4" s="4"/>
      <c r="L4" s="3"/>
    </row>
    <row r="5" spans="1:12" ht="12.6" x14ac:dyDescent="0.25">
      <c r="D5" s="6"/>
      <c r="K5" s="4"/>
      <c r="L5" s="3"/>
    </row>
    <row r="6" spans="1:12" ht="12.95" x14ac:dyDescent="0.3">
      <c r="B6" s="1"/>
      <c r="C6" s="1"/>
      <c r="D6" s="7"/>
      <c r="E6" s="7"/>
      <c r="F6" s="7"/>
      <c r="G6" s="7"/>
      <c r="H6" s="7"/>
      <c r="I6" s="4"/>
      <c r="L6" s="3"/>
    </row>
    <row r="7" spans="1:12" s="10" customFormat="1" ht="12.95" x14ac:dyDescent="0.3">
      <c r="A7" s="8" t="s">
        <v>3</v>
      </c>
      <c r="B7" s="8" t="s">
        <v>4</v>
      </c>
      <c r="C7" s="8" t="s">
        <v>5</v>
      </c>
      <c r="D7" s="9" t="s">
        <v>6</v>
      </c>
      <c r="E7" s="9" t="s">
        <v>7</v>
      </c>
      <c r="F7" s="9" t="s">
        <v>8</v>
      </c>
      <c r="G7" s="9" t="s">
        <v>9</v>
      </c>
      <c r="H7" s="9" t="s">
        <v>10</v>
      </c>
      <c r="I7" s="28" t="s">
        <v>11</v>
      </c>
    </row>
    <row r="8" spans="1:12" ht="12.6" x14ac:dyDescent="0.25">
      <c r="D8" s="25"/>
      <c r="E8" s="25"/>
      <c r="F8" s="25"/>
      <c r="G8" s="25"/>
      <c r="H8" s="25"/>
      <c r="I8" s="4"/>
      <c r="L8" s="3"/>
    </row>
    <row r="9" spans="1:12" ht="12.6" x14ac:dyDescent="0.25">
      <c r="A9" s="11">
        <f>MAX($A$8:A8)+1</f>
        <v>1</v>
      </c>
      <c r="B9" s="13" t="s">
        <v>12</v>
      </c>
      <c r="C9" s="13"/>
      <c r="D9" s="31">
        <v>11900000</v>
      </c>
      <c r="E9" s="31">
        <v>5000000</v>
      </c>
      <c r="F9" s="31">
        <v>15000000</v>
      </c>
      <c r="G9" s="31">
        <v>0</v>
      </c>
      <c r="H9" s="31">
        <v>7000000</v>
      </c>
      <c r="I9" s="29" t="s">
        <v>13</v>
      </c>
      <c r="L9" s="3"/>
    </row>
    <row r="10" spans="1:12" ht="12.6" x14ac:dyDescent="0.25">
      <c r="A10" s="11">
        <f>MAX($A$8:A9)+1</f>
        <v>2</v>
      </c>
      <c r="B10" s="13" t="s">
        <v>22</v>
      </c>
      <c r="C10" s="13" t="s">
        <v>17</v>
      </c>
      <c r="D10" s="32">
        <v>0.43569487758413095</v>
      </c>
      <c r="E10" s="32">
        <v>0.43569487758413095</v>
      </c>
      <c r="F10" s="32">
        <v>0.43569487758413095</v>
      </c>
      <c r="G10" s="32">
        <v>0.43569487758413095</v>
      </c>
      <c r="H10" s="32">
        <v>0.43569487758413095</v>
      </c>
      <c r="I10" s="29" t="s">
        <v>13</v>
      </c>
      <c r="L10" s="3"/>
    </row>
    <row r="11" spans="1:12" ht="12.95" thickBot="1" x14ac:dyDescent="0.3">
      <c r="A11" s="11">
        <f>MAX($A$8:A10)+1</f>
        <v>3</v>
      </c>
      <c r="B11" s="13" t="s">
        <v>14</v>
      </c>
      <c r="C11" s="13" t="s">
        <v>15</v>
      </c>
      <c r="D11" s="33">
        <f>D9*D10</f>
        <v>5184769.0432511587</v>
      </c>
      <c r="E11" s="33">
        <f t="shared" ref="E11:H11" si="0">E9*E10</f>
        <v>2178474.3879206548</v>
      </c>
      <c r="F11" s="33">
        <f t="shared" si="0"/>
        <v>6535423.1637619641</v>
      </c>
      <c r="G11" s="33">
        <f t="shared" si="0"/>
        <v>0</v>
      </c>
      <c r="H11" s="33">
        <f t="shared" si="0"/>
        <v>3049864.1430889168</v>
      </c>
      <c r="I11" s="14"/>
      <c r="L11" s="3"/>
    </row>
    <row r="12" spans="1:12" ht="12.95" thickTop="1" x14ac:dyDescent="0.25">
      <c r="A12" s="11"/>
      <c r="B12" s="13"/>
      <c r="C12" s="13"/>
      <c r="D12" s="30"/>
      <c r="E12" s="30"/>
      <c r="F12" s="30"/>
      <c r="G12" s="30"/>
      <c r="H12" s="30"/>
      <c r="I12" s="14"/>
      <c r="L12" s="3"/>
    </row>
    <row r="13" spans="1:12" ht="12.6" x14ac:dyDescent="0.25">
      <c r="A13" s="11">
        <f>MAX($A$8:A12)+1</f>
        <v>4</v>
      </c>
      <c r="B13" s="13" t="s">
        <v>16</v>
      </c>
      <c r="C13" s="13" t="s">
        <v>41</v>
      </c>
      <c r="D13" s="34">
        <f>D9</f>
        <v>11900000</v>
      </c>
      <c r="E13" s="34"/>
      <c r="F13" s="34"/>
      <c r="G13" s="34"/>
      <c r="H13" s="34"/>
      <c r="L13" s="3"/>
    </row>
    <row r="14" spans="1:12" ht="12.6" x14ac:dyDescent="0.25">
      <c r="A14" s="11">
        <f>MAX($A$8:A13)+1</f>
        <v>5</v>
      </c>
      <c r="B14" s="13" t="s">
        <v>18</v>
      </c>
      <c r="C14" s="13" t="s">
        <v>41</v>
      </c>
      <c r="D14" s="35">
        <f>252233861.823483/756393495.445883</f>
        <v>0.33346910482723646</v>
      </c>
      <c r="E14" s="35"/>
      <c r="F14" s="35"/>
      <c r="G14" s="35"/>
      <c r="H14" s="35"/>
      <c r="I14" s="29" t="s">
        <v>19</v>
      </c>
      <c r="L14" s="3"/>
    </row>
    <row r="15" spans="1:12" ht="12.6" x14ac:dyDescent="0.25">
      <c r="A15" s="11">
        <f>MAX($A$8:A14)+1</f>
        <v>6</v>
      </c>
      <c r="B15" s="13" t="s">
        <v>20</v>
      </c>
      <c r="C15" s="13" t="s">
        <v>21</v>
      </c>
      <c r="D15" s="36">
        <f>D13*(1-D14)</f>
        <v>7931717.6525558857</v>
      </c>
      <c r="E15" s="36">
        <f>D15</f>
        <v>7931717.6525558857</v>
      </c>
      <c r="F15" s="36">
        <f t="shared" ref="F15:H15" si="1">E15</f>
        <v>7931717.6525558857</v>
      </c>
      <c r="G15" s="36">
        <f t="shared" si="1"/>
        <v>7931717.6525558857</v>
      </c>
      <c r="H15" s="37">
        <f t="shared" si="1"/>
        <v>7931717.6525558857</v>
      </c>
      <c r="I15" s="14"/>
      <c r="L15" s="3"/>
    </row>
    <row r="16" spans="1:12" ht="12.6" x14ac:dyDescent="0.25">
      <c r="A16" s="11">
        <f>MAX($A$8:A15)+1</f>
        <v>7</v>
      </c>
      <c r="B16" s="13" t="s">
        <v>22</v>
      </c>
      <c r="C16" s="13" t="s">
        <v>41</v>
      </c>
      <c r="D16" s="32">
        <v>0.43569487758413095</v>
      </c>
      <c r="E16" s="32">
        <v>0.43569487758413095</v>
      </c>
      <c r="F16" s="32">
        <v>0.43569487758413095</v>
      </c>
      <c r="G16" s="32">
        <v>0.43569487758413095</v>
      </c>
      <c r="H16" s="32">
        <v>0.43569487758413095</v>
      </c>
      <c r="I16" s="14"/>
      <c r="L16" s="3"/>
    </row>
    <row r="17" spans="1:12" ht="12.95" thickBot="1" x14ac:dyDescent="0.3">
      <c r="A17" s="11">
        <f>MAX($A$8:A16)+1</f>
        <v>8</v>
      </c>
      <c r="B17" s="13" t="s">
        <v>23</v>
      </c>
      <c r="C17" s="13" t="s">
        <v>24</v>
      </c>
      <c r="D17" s="38">
        <f>D15*D16</f>
        <v>3455808.7516622273</v>
      </c>
      <c r="E17" s="38">
        <f t="shared" ref="E17:H17" si="2">E15*E16</f>
        <v>3455808.7516622273</v>
      </c>
      <c r="F17" s="38">
        <f t="shared" si="2"/>
        <v>3455808.7516622273</v>
      </c>
      <c r="G17" s="38">
        <f t="shared" si="2"/>
        <v>3455808.7516622273</v>
      </c>
      <c r="H17" s="38">
        <f t="shared" si="2"/>
        <v>3455808.7516622273</v>
      </c>
      <c r="I17" s="14"/>
      <c r="L17" s="3"/>
    </row>
    <row r="18" spans="1:12" ht="12.95" thickTop="1" x14ac:dyDescent="0.25">
      <c r="A18" s="11"/>
      <c r="B18" s="13"/>
      <c r="C18" s="13"/>
      <c r="D18" s="26"/>
      <c r="E18" s="27"/>
      <c r="F18" s="27"/>
      <c r="G18" s="27"/>
      <c r="H18" s="27"/>
      <c r="I18" s="14"/>
      <c r="L18" s="3"/>
    </row>
    <row r="19" spans="1:12" ht="12.95" x14ac:dyDescent="0.3">
      <c r="A19" s="11">
        <f>MAX($A$8:A18)+1</f>
        <v>9</v>
      </c>
      <c r="B19" s="1" t="s">
        <v>25</v>
      </c>
      <c r="C19" s="13"/>
      <c r="D19" s="26"/>
      <c r="E19" s="26"/>
      <c r="F19" s="26"/>
      <c r="G19" s="26"/>
      <c r="H19" s="26"/>
      <c r="I19" s="14"/>
      <c r="L19" s="3"/>
    </row>
    <row r="20" spans="1:12" ht="12.6" x14ac:dyDescent="0.25">
      <c r="A20" s="11">
        <f>MAX($A$8:A19)+1</f>
        <v>10</v>
      </c>
      <c r="B20" s="13" t="s">
        <v>26</v>
      </c>
      <c r="C20" s="13" t="s">
        <v>27</v>
      </c>
      <c r="D20" s="15">
        <f>D11-D17</f>
        <v>1728960.2915889313</v>
      </c>
      <c r="E20" s="15">
        <f>D23+E11-E17</f>
        <v>509935.1136811953</v>
      </c>
      <c r="F20" s="15">
        <f>E23+F11-F17</f>
        <v>3605051.5532368403</v>
      </c>
      <c r="G20" s="15">
        <f>F23+G11-G17</f>
        <v>258836.36879301304</v>
      </c>
      <c r="H20" s="15">
        <f>G23+H11-H17</f>
        <v>-139239.61416898994</v>
      </c>
      <c r="I20" s="14"/>
      <c r="L20" s="3"/>
    </row>
    <row r="21" spans="1:12" ht="12.6" x14ac:dyDescent="0.25">
      <c r="A21" s="11">
        <f>MAX($A$8:A20)+1</f>
        <v>11</v>
      </c>
      <c r="B21" s="13" t="s">
        <v>28</v>
      </c>
      <c r="C21" s="13" t="s">
        <v>29</v>
      </c>
      <c r="D21" s="35">
        <f>(D27/12*3)+(D28/12*9)</f>
        <v>3.3724999999999998E-2</v>
      </c>
      <c r="E21" s="35">
        <v>3.04E-2</v>
      </c>
      <c r="F21" s="35">
        <v>3.04E-2</v>
      </c>
      <c r="G21" s="35">
        <v>3.04E-2</v>
      </c>
      <c r="H21" s="35">
        <v>3.04E-2</v>
      </c>
      <c r="I21" s="14"/>
      <c r="L21" s="3"/>
    </row>
    <row r="22" spans="1:12" ht="12.6" x14ac:dyDescent="0.25">
      <c r="A22" s="11">
        <f>MAX($A$8:A21)+1</f>
        <v>12</v>
      </c>
      <c r="B22" s="13" t="s">
        <v>30</v>
      </c>
      <c r="C22" s="13" t="s">
        <v>31</v>
      </c>
      <c r="D22" s="16">
        <f>(((4.37%*3)+(3.04%*9))/12)*D20</f>
        <v>58309.185833836709</v>
      </c>
      <c r="E22" s="17">
        <f>E20*E21</f>
        <v>15502.027455908337</v>
      </c>
      <c r="F22" s="17">
        <f>F20*F21</f>
        <v>109593.56721839994</v>
      </c>
      <c r="G22" s="17">
        <f>G20*G21</f>
        <v>7868.625611307596</v>
      </c>
      <c r="H22" s="18">
        <f>H20*H21</f>
        <v>-4232.8842707372942</v>
      </c>
      <c r="I22" s="4"/>
      <c r="L22" s="3"/>
    </row>
    <row r="23" spans="1:12" ht="12.6" x14ac:dyDescent="0.25">
      <c r="A23" s="11">
        <f>MAX($A$8:A22)+1</f>
        <v>13</v>
      </c>
      <c r="B23" s="13" t="s">
        <v>32</v>
      </c>
      <c r="C23" s="13" t="s">
        <v>33</v>
      </c>
      <c r="D23" s="17">
        <f>D20+D22</f>
        <v>1787269.477422768</v>
      </c>
      <c r="E23" s="17">
        <f>E20+E22</f>
        <v>525437.14113710367</v>
      </c>
      <c r="F23" s="17">
        <f>F20+F22</f>
        <v>3714645.1204552404</v>
      </c>
      <c r="G23" s="17">
        <f>G20+G22</f>
        <v>266704.99440432066</v>
      </c>
      <c r="H23" s="18">
        <f>H20+H22</f>
        <v>-143472.49843972723</v>
      </c>
      <c r="I23" s="4"/>
      <c r="L23" s="3"/>
    </row>
    <row r="24" spans="1:12" ht="12.6" x14ac:dyDescent="0.25">
      <c r="A24" s="11" t="s">
        <v>34</v>
      </c>
      <c r="B24" s="13"/>
      <c r="C24" s="13"/>
      <c r="D24" s="13"/>
      <c r="E24" s="13"/>
      <c r="F24" s="12"/>
      <c r="G24" s="12"/>
      <c r="H24" s="12"/>
      <c r="I24" s="14"/>
      <c r="L24" s="3"/>
    </row>
    <row r="25" spans="1:12" ht="12.6" x14ac:dyDescent="0.25">
      <c r="A25" s="11"/>
      <c r="D25" s="3"/>
      <c r="L25" s="3"/>
    </row>
    <row r="26" spans="1:12" s="21" customFormat="1" ht="12.95" x14ac:dyDescent="0.3">
      <c r="A26" s="19" t="s">
        <v>35</v>
      </c>
      <c r="B26" s="20"/>
      <c r="C26" s="20"/>
      <c r="D26" s="20"/>
      <c r="E26" s="20"/>
      <c r="F26" s="20"/>
      <c r="G26" s="20"/>
      <c r="H26" s="20"/>
    </row>
    <row r="27" spans="1:12" s="21" customFormat="1" ht="12.95" x14ac:dyDescent="0.3">
      <c r="A27" s="11">
        <f>MAX($A$8:A26)+1</f>
        <v>14</v>
      </c>
      <c r="B27" s="2" t="s">
        <v>36</v>
      </c>
      <c r="C27" s="2"/>
      <c r="D27" s="39">
        <v>4.3700000000000003E-2</v>
      </c>
      <c r="F27" s="2"/>
      <c r="G27" s="2"/>
      <c r="H27" s="2"/>
      <c r="I27" s="29" t="s">
        <v>37</v>
      </c>
    </row>
    <row r="28" spans="1:12" s="21" customFormat="1" ht="12.95" x14ac:dyDescent="0.3">
      <c r="A28" s="11">
        <f>MAX($A$8:A27)+1</f>
        <v>15</v>
      </c>
      <c r="B28" s="2" t="s">
        <v>38</v>
      </c>
      <c r="C28" s="2"/>
      <c r="D28" s="39">
        <v>3.04E-2</v>
      </c>
      <c r="F28" s="2"/>
      <c r="G28" s="2"/>
      <c r="H28" s="2"/>
      <c r="I28" s="29" t="s">
        <v>39</v>
      </c>
      <c r="K28" s="22"/>
    </row>
    <row r="29" spans="1:12" ht="12.6" x14ac:dyDescent="0.25">
      <c r="A29" s="11"/>
      <c r="E29" s="23"/>
    </row>
    <row r="30" spans="1:12" ht="12.75" customHeight="1" x14ac:dyDescent="0.2">
      <c r="A30" s="40" t="s">
        <v>40</v>
      </c>
      <c r="B30" s="41"/>
      <c r="C30" s="41"/>
      <c r="D30" s="41"/>
      <c r="E30" s="41"/>
      <c r="F30" s="41"/>
      <c r="G30" s="41"/>
      <c r="H30" s="41"/>
      <c r="I30" s="41"/>
      <c r="J30" s="41"/>
      <c r="K30" s="42"/>
    </row>
    <row r="31" spans="1:12" ht="12.75" customHeight="1" x14ac:dyDescent="0.2">
      <c r="A31" s="43"/>
      <c r="B31" s="44"/>
      <c r="C31" s="44"/>
      <c r="D31" s="44"/>
      <c r="E31" s="44"/>
      <c r="F31" s="44"/>
      <c r="G31" s="44"/>
      <c r="H31" s="44"/>
      <c r="I31" s="44"/>
      <c r="J31" s="44"/>
      <c r="K31" s="45"/>
    </row>
    <row r="32" spans="1:12" x14ac:dyDescent="0.2">
      <c r="A32" s="43"/>
      <c r="B32" s="44"/>
      <c r="C32" s="44"/>
      <c r="D32" s="44"/>
      <c r="E32" s="44"/>
      <c r="F32" s="44"/>
      <c r="G32" s="44"/>
      <c r="H32" s="44"/>
      <c r="I32" s="44"/>
      <c r="J32" s="44"/>
      <c r="K32" s="45"/>
    </row>
    <row r="33" spans="1:19" x14ac:dyDescent="0.2">
      <c r="A33" s="43"/>
      <c r="B33" s="44"/>
      <c r="C33" s="44"/>
      <c r="D33" s="44"/>
      <c r="E33" s="44"/>
      <c r="F33" s="44"/>
      <c r="G33" s="44"/>
      <c r="H33" s="44"/>
      <c r="I33" s="44"/>
      <c r="J33" s="44"/>
      <c r="K33" s="45"/>
    </row>
    <row r="34" spans="1:19" s="4" customFormat="1" x14ac:dyDescent="0.2">
      <c r="A34" s="43"/>
      <c r="B34" s="44"/>
      <c r="C34" s="44"/>
      <c r="D34" s="44"/>
      <c r="E34" s="44"/>
      <c r="F34" s="44"/>
      <c r="G34" s="44"/>
      <c r="H34" s="44"/>
      <c r="I34" s="44"/>
      <c r="J34" s="44"/>
      <c r="K34" s="45"/>
      <c r="M34" s="3"/>
      <c r="N34" s="3"/>
      <c r="O34" s="3"/>
      <c r="P34" s="3"/>
      <c r="Q34" s="3"/>
      <c r="R34" s="3"/>
      <c r="S34" s="3"/>
    </row>
    <row r="35" spans="1:19" s="4" customFormat="1" x14ac:dyDescent="0.2">
      <c r="A35" s="43"/>
      <c r="B35" s="44"/>
      <c r="C35" s="44"/>
      <c r="D35" s="44"/>
      <c r="E35" s="44"/>
      <c r="F35" s="44"/>
      <c r="G35" s="44"/>
      <c r="H35" s="44"/>
      <c r="I35" s="44"/>
      <c r="J35" s="44"/>
      <c r="K35" s="45"/>
      <c r="M35" s="3"/>
      <c r="N35" s="3"/>
      <c r="O35" s="3"/>
      <c r="P35" s="3"/>
      <c r="Q35" s="3"/>
      <c r="R35" s="3"/>
      <c r="S35" s="3"/>
    </row>
    <row r="36" spans="1:19" s="4" customFormat="1" x14ac:dyDescent="0.2">
      <c r="A36" s="46"/>
      <c r="B36" s="47"/>
      <c r="C36" s="47"/>
      <c r="D36" s="47"/>
      <c r="E36" s="47"/>
      <c r="F36" s="47"/>
      <c r="G36" s="47"/>
      <c r="H36" s="47"/>
      <c r="I36" s="47"/>
      <c r="J36" s="47"/>
      <c r="K36" s="48"/>
      <c r="M36" s="3"/>
      <c r="N36" s="3"/>
      <c r="O36" s="3"/>
      <c r="P36" s="3"/>
      <c r="Q36" s="3"/>
      <c r="R36" s="3"/>
      <c r="S36" s="3"/>
    </row>
    <row r="37" spans="1:19" s="4" customFormat="1" ht="12.6" x14ac:dyDescent="0.25">
      <c r="A37" s="24"/>
      <c r="B37" s="24"/>
      <c r="C37" s="24"/>
      <c r="D37" s="24"/>
      <c r="E37" s="24"/>
      <c r="F37" s="24"/>
      <c r="G37" s="24"/>
      <c r="H37" s="24"/>
      <c r="I37" s="24"/>
      <c r="J37" s="24"/>
      <c r="K37" s="24"/>
      <c r="M37" s="3"/>
      <c r="N37" s="3"/>
      <c r="O37" s="3"/>
      <c r="P37" s="3"/>
      <c r="Q37" s="3"/>
      <c r="R37" s="3"/>
      <c r="S37" s="3"/>
    </row>
    <row r="38" spans="1:19" s="4" customFormat="1" ht="12.6" x14ac:dyDescent="0.25">
      <c r="A38" s="24"/>
      <c r="B38" s="24"/>
      <c r="C38" s="24"/>
      <c r="D38" s="24"/>
      <c r="E38" s="24"/>
      <c r="F38" s="24"/>
      <c r="G38" s="24"/>
      <c r="H38" s="24"/>
      <c r="I38" s="24"/>
      <c r="J38" s="24"/>
      <c r="K38" s="24"/>
      <c r="M38" s="3"/>
      <c r="N38" s="3"/>
      <c r="O38" s="3"/>
      <c r="P38" s="3"/>
      <c r="Q38" s="3"/>
      <c r="R38" s="3"/>
      <c r="S38" s="3"/>
    </row>
    <row r="39" spans="1:19" s="4" customFormat="1" ht="12.6" x14ac:dyDescent="0.25">
      <c r="A39" s="24"/>
      <c r="B39" s="24"/>
      <c r="C39" s="24"/>
      <c r="D39" s="24"/>
      <c r="E39" s="24"/>
      <c r="F39" s="24"/>
      <c r="G39" s="24"/>
      <c r="H39" s="24"/>
      <c r="I39" s="24"/>
      <c r="J39" s="24"/>
      <c r="K39" s="24"/>
      <c r="M39" s="3"/>
      <c r="N39" s="3"/>
      <c r="O39" s="3"/>
      <c r="P39" s="3"/>
      <c r="Q39" s="3"/>
      <c r="R39" s="3"/>
      <c r="S39" s="3"/>
    </row>
    <row r="40" spans="1:19" s="4" customFormat="1" ht="12.6" x14ac:dyDescent="0.25">
      <c r="A40" s="24"/>
      <c r="B40" s="24"/>
      <c r="C40" s="24"/>
      <c r="D40" s="24"/>
      <c r="E40" s="24"/>
      <c r="F40" s="24"/>
      <c r="G40" s="24"/>
      <c r="H40" s="24"/>
      <c r="I40" s="24"/>
      <c r="J40" s="24"/>
      <c r="K40" s="24"/>
      <c r="M40" s="3"/>
      <c r="N40" s="3"/>
      <c r="O40" s="3"/>
      <c r="P40" s="3"/>
      <c r="Q40" s="3"/>
      <c r="R40" s="3"/>
      <c r="S40" s="3"/>
    </row>
  </sheetData>
  <mergeCells count="1">
    <mergeCell ref="A30:K36"/>
  </mergeCells>
  <pageMargins left="0.5" right="0.5" top="1" bottom="0.5" header="0.3" footer="0.3"/>
  <pageSetup scale="7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0BF00620DB864FA841F26B4E85C65F" ma:contentTypeVersion="4" ma:contentTypeDescription="Create a new document." ma:contentTypeScope="" ma:versionID="e924a99e3a5c3589d2d2abcbd558f51f">
  <xsd:schema xmlns:xsd="http://www.w3.org/2001/XMLSchema" xmlns:xs="http://www.w3.org/2001/XMLSchema" xmlns:p="http://schemas.microsoft.com/office/2006/metadata/properties" xmlns:ns2="5a3faea8-fe15-41a1-b6cd-d530bc56f62b" targetNamespace="http://schemas.microsoft.com/office/2006/metadata/properties" ma:root="true" ma:fieldsID="855e67c4c998dd03f5a1cdd3c0a49099" ns2:_="">
    <xsd:import namespace="5a3faea8-fe15-41a1-b6cd-d530bc56f6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3faea8-fe15-41a1-b6cd-d530bc56f6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E4D9F9-412B-442D-82AC-E83E0C0EB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3faea8-fe15-41a1-b6cd-d530bc56f6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FCE6E-70EB-4CD5-A262-B57B97FBBA10}">
  <ds:schemaRefs>
    <ds:schemaRef ds:uri="http://schemas.microsoft.com/sharepoint/v3/contenttype/forms"/>
  </ds:schemaRefs>
</ds:datastoreItem>
</file>

<file path=customXml/itemProps3.xml><?xml version="1.0" encoding="utf-8"?>
<ds:datastoreItem xmlns:ds="http://schemas.openxmlformats.org/officeDocument/2006/customXml" ds:itemID="{5B73FF49-4AA1-46FB-B622-A52015C01424}">
  <ds:schemaRefs>
    <ds:schemaRef ds:uri="http://purl.org/dc/dcmitype/"/>
    <ds:schemaRef ds:uri="5a3faea8-fe15-41a1-b6cd-d530bc56f62b"/>
    <ds:schemaRef ds:uri="http://purl.org/dc/elements/1.1/"/>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RMP__(NLH-1)</vt:lpstr>
      <vt:lpstr>'Exhibit RMP__(NLH-1)'!Print_Area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Stelter, Craig</dc:creator>
  <cp:keywords/>
  <dc:description/>
  <cp:lastModifiedBy>Fred Nass</cp:lastModifiedBy>
  <cp:revision/>
  <cp:lastPrinted>2021-04-20T21:50:35Z</cp:lastPrinted>
  <dcterms:created xsi:type="dcterms:W3CDTF">2021-03-22T19:52:38Z</dcterms:created>
  <dcterms:modified xsi:type="dcterms:W3CDTF">2021-04-20T22:30:47Z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0x0101006F0BF00620DB864FA841F26B4E85C65F</vt:lpwstr>
  </property>
</Properties>
</file>